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drawings/drawing97.xml" ContentType="application/vnd.openxmlformats-officedocument.drawingml.chartshapes+xml"/>
  <Override PartName="/xl/drawings/drawing11.xml" ContentType="application/vnd.openxmlformats-officedocument.drawingml.chartshapes+xml"/>
  <Override PartName="/xl/drawings/drawing68.xml" ContentType="application/vnd.openxmlformats-officedocument.drawingml.chartshapes+xml"/>
  <Override PartName="/xl/drawings/drawing27.xml" ContentType="application/vnd.openxmlformats-officedocument.drawingml.chartshapes+xml"/>
  <Override PartName="/xl/drawings/drawing63.xml" ContentType="application/vnd.openxmlformats-officedocument.drawingml.chartshapes+xml"/>
  <Override PartName="/xl/drawings/drawing87.xml" ContentType="application/vnd.openxmlformats-officedocument.drawingml.chartshapes+xml"/>
  <Override PartName="/xl/drawings/drawing12.xml" ContentType="application/vnd.openxmlformats-officedocument.drawingml.chartshapes+xml"/>
  <Override PartName="/xl/drawings/drawing48.xml" ContentType="application/vnd.openxmlformats-officedocument.drawingml.chartshapes+xml"/>
  <Override PartName="/xl/drawings/drawing94.xml" ContentType="application/vnd.openxmlformats-officedocument.drawingml.chartshapes+xml"/>
  <Override PartName="/xl/drawings/drawing28.xml" ContentType="application/vnd.openxmlformats-officedocument.drawingml.chartshapes+xml"/>
  <Override PartName="/xl/drawings/drawing113.xml" ContentType="application/vnd.openxmlformats-officedocument.drawingml.chartshapes+xml"/>
  <Override PartName="/xl/drawings/drawing13.xml" ContentType="application/vnd.openxmlformats-officedocument.drawingml.chartshapes+xml"/>
  <Override PartName="/xl/drawings/drawing79.xml" ContentType="application/vnd.openxmlformats-officedocument.drawingml.chartshapes+xml"/>
  <Override PartName="/xl/drawings/drawing58.xml" ContentType="application/vnd.openxmlformats-officedocument.drawingml.chartshapes+xml"/>
  <Override PartName="/xl/drawings/drawing85.xml" ContentType="application/vnd.openxmlformats-officedocument.drawingml.chartshapes+xml"/>
  <Override PartName="/xl/drawings/drawing50.xml" ContentType="application/vnd.openxmlformats-officedocument.drawingml.chartshapes+xml"/>
  <Override PartName="/xl/drawings/drawing14.xml" ContentType="application/vnd.openxmlformats-officedocument.drawingml.chartshapes+xml"/>
  <Override PartName="/xl/drawings/drawing82.xml" ContentType="application/vnd.openxmlformats-officedocument.drawingml.chartshapes+xml"/>
  <Override PartName="/xl/drawings/drawing30.xml" ContentType="application/vnd.openxmlformats-officedocument.drawingml.chartshapes+xml"/>
  <Override PartName="/xl/drawings/drawing93.xml" ContentType="application/vnd.openxmlformats-officedocument.drawingml.chartshapes+xml"/>
  <Override PartName="/xl/drawings/drawing64.xml" ContentType="application/vnd.openxmlformats-officedocument.drawingml.chartshapes+xml"/>
  <Override PartName="/xl/drawings/drawing15.xml" ContentType="application/vnd.openxmlformats-officedocument.drawingml.chartshapes+xml"/>
  <Override PartName="/xl/drawings/drawing92.xml" ContentType="application/vnd.openxmlformats-officedocument.drawingml.chartshapes+xml"/>
  <Override PartName="/xl/drawings/drawing59.xml" ContentType="application/vnd.openxmlformats-officedocument.drawingml.chartshapes+xml"/>
  <Override PartName="/xl/drawings/drawing31.xml" ContentType="application/vnd.openxmlformats-officedocument.drawingml.chartshapes+xml"/>
  <Override PartName="/xl/drawings/drawing69.xml" ContentType="application/vnd.openxmlformats-officedocument.drawingml.chartshapes+xml"/>
  <Override PartName="/xl/drawings/drawing16.xml" ContentType="application/vnd.openxmlformats-officedocument.drawingml.chartshapes+xml"/>
  <Override PartName="/xl/drawings/drawing81.xml" ContentType="application/vnd.openxmlformats-officedocument.drawingml.chartshapes+xml"/>
  <Override PartName="/xl/drawings/drawing53.xml" ContentType="application/vnd.openxmlformats-officedocument.drawingml.chartshapes+xml"/>
  <Override PartName="/xl/drawings/drawing78.xml" ContentType="application/vnd.openxmlformats-officedocument.drawingml.chartshapes+xml"/>
  <Override PartName="/xl/drawings/drawing32.xml" ContentType="application/vnd.openxmlformats-officedocument.drawingml.chartshapes+xml"/>
  <Override PartName="/xl/drawings/drawing17.xml" ContentType="application/vnd.openxmlformats-officedocument.drawingml.chartshapes+xml"/>
  <Override PartName="/xl/drawings/drawing112.xml" ContentType="application/vnd.openxmlformats-officedocument.drawingml.chartshapes+xml"/>
  <Override PartName="/xl/drawings/drawing76.xml" ContentType="application/vnd.openxmlformats-officedocument.drawingml.chartshapes+xml"/>
  <Override PartName="/xl/drawings/drawing110.xml" ContentType="application/vnd.openxmlformats-officedocument.drawingml.chartshapes+xml"/>
  <Override PartName="/xl/drawings/drawing60.xml" ContentType="application/vnd.openxmlformats-officedocument.drawingml.chartshapes+xml"/>
  <Override PartName="/xl/drawings/drawing18.xml" ContentType="application/vnd.openxmlformats-officedocument.drawingml.chartshapes+xml"/>
  <Override PartName="/xl/drawings/drawing83.xml" ContentType="application/vnd.openxmlformats-officedocument.drawingml.chartshapes+xml"/>
  <Override PartName="/xl/drawings/drawing54.xml" ContentType="application/vnd.openxmlformats-officedocument.drawingml.chartshapes+xml"/>
  <Override PartName="/xl/drawings/drawing35.xml" ContentType="application/vnd.openxmlformats-officedocument.drawingml.chartshapes+xml"/>
  <Override PartName="/xl/drawings/drawing109.xml" ContentType="application/vnd.openxmlformats-officedocument.drawingml.chartshapes+xml"/>
  <Override PartName="/xl/drawings/drawing19.xml" ContentType="application/vnd.openxmlformats-officedocument.drawingml.chartshapes+xml"/>
  <Override PartName="/xl/drawings/drawing66.xml" ContentType="application/vnd.openxmlformats-officedocument.drawingml.chartshapes+xml"/>
  <Override PartName="/xl/drawings/drawing70.xml" ContentType="application/vnd.openxmlformats-officedocument.drawingml.chartshapes+xml"/>
  <Override PartName="/xl/drawings/drawing91.xml" ContentType="application/vnd.openxmlformats-officedocument.drawingml.chartshapes+xml"/>
  <Override PartName="/xl/drawings/drawing37.xml" ContentType="application/vnd.openxmlformats-officedocument.drawingml.chartshapes+xml"/>
  <Override PartName="/xl/drawings/drawing20.xml" ContentType="application/vnd.openxmlformats-officedocument.drawingml.chartshapes+xml"/>
  <Override PartName="/xl/drawings/drawing108.xml" ContentType="application/vnd.openxmlformats-officedocument.drawingml.chartshapes+xml"/>
  <Override PartName="/xl/drawings/drawing61.xml" ContentType="application/vnd.openxmlformats-officedocument.drawingml.chartshapes+xml"/>
  <Override PartName="/xl/drawings/drawing55.xml" ContentType="application/vnd.openxmlformats-officedocument.drawingml.chartshapes+xml"/>
  <Override PartName="/xl/drawings/drawing80.xml" ContentType="application/vnd.openxmlformats-officedocument.drawingml.chartshapes+xml"/>
  <Override PartName="/xl/drawings/drawing21.xml" ContentType="application/vnd.openxmlformats-officedocument.drawingml.chartshapes+xml"/>
  <Override PartName="/xl/drawings/drawing123.xml" ContentType="application/vnd.openxmlformats-officedocument.drawingml.chartshapes+xml"/>
  <Override PartName="/xl/drawings/drawing116.xml" ContentType="application/vnd.openxmlformats-officedocument.drawingml.chartshapes+xml"/>
  <Override PartName="/xl/drawings/drawing39.xml" ContentType="application/vnd.openxmlformats-officedocument.drawingml.chartshapes+xml"/>
  <Override PartName="/xl/drawings/drawing115.xml" ContentType="application/vnd.openxmlformats-officedocument.drawingml.chartshapes+xml"/>
  <Override PartName="/xl/drawings/drawing122.xml" ContentType="application/vnd.openxmlformats-officedocument.drawingml.chartshapes+xml"/>
  <Override PartName="/xl/drawings/drawing101.xml" ContentType="application/vnd.openxmlformats-officedocument.drawingml.chartshapes+xml"/>
  <Override PartName="/xl/drawings/drawing90.xml" ContentType="application/vnd.openxmlformats-officedocument.drawingml.chartshapes+xml"/>
  <Override PartName="/xl/drawings/drawing67.xml" ContentType="application/vnd.openxmlformats-officedocument.drawingml.chartshapes+xml"/>
  <Override PartName="/xl/drawings/drawing121.xml" ContentType="application/vnd.openxmlformats-officedocument.drawingml.chartshapes+xml"/>
  <Override PartName="/xl/drawings/drawing86.xml" ContentType="application/vnd.openxmlformats-officedocument.drawingml.chartshapes+xml"/>
  <Override PartName="/xl/drawings/drawing119.xml" ContentType="application/vnd.openxmlformats-officedocument.drawingml.chartshapes+xml"/>
  <Override PartName="/xl/drawings/drawing41.xml" ContentType="application/vnd.openxmlformats-officedocument.drawingml.chartshapes+xml"/>
  <Override PartName="/xl/drawings/drawing24.xml" ContentType="application/vnd.openxmlformats-officedocument.drawingml.chartshapes+xml"/>
  <Override PartName="/xl/drawings/drawing118.xml" ContentType="application/vnd.openxmlformats-officedocument.drawingml.chartshapes+xml"/>
  <Override PartName="/xl/drawings/drawing100.xml" ContentType="application/vnd.openxmlformats-officedocument.drawingml.chartshapes+xml"/>
  <Override PartName="/xl/drawings/drawing56.xml" ContentType="application/vnd.openxmlformats-officedocument.drawingml.chartshapes+xml"/>
  <Override PartName="/xl/workbook.xml" ContentType="application/vnd.openxmlformats-officedocument.spreadsheetml.sheet.main+xml"/>
  <Override PartName="/xl/drawings/drawing88.xml" ContentType="application/vnd.openxmlformats-officedocument.drawingml.chartshapes+xml"/>
  <Override PartName="/xl/drawings/drawing25.xml" ContentType="application/vnd.openxmlformats-officedocument.drawingml.chartshapes+xml"/>
  <Override PartName="/xl/drawings/drawing9.xml" ContentType="application/vnd.openxmlformats-officedocument.drawingml.chartshapes+xml"/>
  <Override PartName="/xl/drawings/drawing43.xml" ContentType="application/vnd.openxmlformats-officedocument.drawingml.chartshapes+xml"/>
  <Override PartName="/xl/drawings/drawing99.xml" ContentType="application/vnd.openxmlformats-officedocument.drawingml.chartshapes+xml"/>
  <Override PartName="/xl/drawings/drawing84.xml" ContentType="application/vnd.openxmlformats-officedocument.drawingml.chartshapes+xml"/>
  <Override PartName="/xl/drawings/drawing98.xml" ContentType="application/vnd.openxmlformats-officedocument.drawingml.chartshapes+xml"/>
  <Override PartName="/xl/drawings/drawing10.xml" ContentType="application/vnd.openxmlformats-officedocument.drawingml.chartshapes+xml"/>
  <Override PartName="/xl/drawings/drawing26.xml" ContentType="application/vnd.openxmlformats-officedocument.drawingml.chartshapes+xml"/>
  <Override PartName="/xl/drawings/drawing77.xml" ContentType="application/vnd.openxmlformats-officedocument.drawingml.chartshapes+xml"/>
  <Override PartName="/xl/drawings/drawing62.xml" ContentType="application/vnd.openxmlformats-officedocument.drawingml.chartshapes+xml"/>
  <Override PartName="/xl/drawings/drawing126.xml" ContentType="application/vnd.openxmlformats-officedocument.drawingml.chartshapes+xml"/>
  <Override PartName="/xl/drawings/drawing127.xml" ContentType="application/vnd.openxmlformats-officedocument.drawingml.chartshapes+xml"/>
  <Override PartName="/xl/drawings/drawing129.xml" ContentType="application/vnd.openxmlformats-officedocument.drawingml.chartshapes+xml"/>
  <Override PartName="/xl/drawings/drawing130.xml" ContentType="application/vnd.openxmlformats-officedocument.drawingml.chartshapes+xml"/>
  <Override PartName="/xl/drawings/drawing131.xml" ContentType="application/vnd.openxmlformats-officedocument.drawingml.chartshapes+xml"/>
  <Override PartName="/xl/drawings/drawing133.xml" ContentType="application/vnd.openxmlformats-officedocument.drawingml.chartshapes+xml"/>
  <Override PartName="/xl/drawings/drawing135.xml" ContentType="application/vnd.openxmlformats-officedocument.drawingml.chartshapes+xml"/>
  <Override PartName="/xl/drawings/drawing137.xml" ContentType="application/vnd.openxmlformats-officedocument.drawingml.chartshapes+xml"/>
  <Override PartName="/xl/drawings/drawing57.xml" ContentType="application/vnd.openxmlformats-officedocument.drawingml.chartshapes+xml"/>
  <Override PartName="/xl/drawings/drawing125.xml" ContentType="application/vnd.openxmlformats-officedocument.drawingml.chartshapes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6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2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49.xml" ContentType="application/vnd.openxmlformats-officedocument.drawing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2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9.xml" ContentType="application/vnd.openxmlformats-officedocument.themeOverride+xml"/>
  <Override PartName="/xl/charts/chart3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30.xml" ContentType="application/vnd.openxmlformats-officedocument.themeOverride+xml"/>
  <Override PartName="/xl/charts/chart3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1.xml" ContentType="application/vnd.openxmlformats-officedocument.themeOverride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2.xml" ContentType="application/vnd.openxmlformats-officedocument.themeOverride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3.xml" ContentType="application/vnd.openxmlformats-officedocument.themeOverride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4.xml" ContentType="application/vnd.openxmlformats-officedocument.themeOverride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5.xml" ContentType="application/vnd.openxmlformats-officedocument.themeOverride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6.xml" ContentType="application/vnd.openxmlformats-officedocument.themeOverride+xml"/>
  <Override PartName="/xl/charts/chart3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7.xml" ContentType="application/vnd.openxmlformats-officedocument.themeOverride+xml"/>
  <Override PartName="/xl/charts/chart3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8.xml" ContentType="application/vnd.openxmlformats-officedocument.themeOverride+xml"/>
  <Override PartName="/xl/charts/chart3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9.xml" ContentType="application/vnd.openxmlformats-officedocument.themeOverride+xml"/>
  <Override PartName="/xl/charts/chart40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40.xml" ContentType="application/vnd.openxmlformats-officedocument.themeOverride+xml"/>
  <Override PartName="/xl/drawings/drawing65.xml" ContentType="application/vnd.openxmlformats-officedocument.drawing+xml"/>
  <Override PartName="/xl/charts/chart4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1.xml" ContentType="application/vnd.openxmlformats-officedocument.themeOverride+xml"/>
  <Override PartName="/xl/charts/chart4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2.xml" ContentType="application/vnd.openxmlformats-officedocument.themeOverride+xml"/>
  <Override PartName="/xl/charts/chart4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3.xml" ContentType="application/vnd.openxmlformats-officedocument.themeOverride+xml"/>
  <Override PartName="/xl/charts/chart4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4.xml" ContentType="application/vnd.openxmlformats-officedocument.themeOverride+xml"/>
  <Override PartName="/xl/charts/chart4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5.xml" ContentType="application/vnd.openxmlformats-officedocument.themeOverride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4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6.xml" ContentType="application/vnd.openxmlformats-officedocument.themeOverride+xml"/>
  <Override PartName="/xl/charts/chart4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7.xml" ContentType="application/vnd.openxmlformats-officedocument.themeOverride+xml"/>
  <Override PartName="/xl/charts/chart4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8.xml" ContentType="application/vnd.openxmlformats-officedocument.themeOverride+xml"/>
  <Override PartName="/xl/charts/chart4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9.xml" ContentType="application/vnd.openxmlformats-officedocument.themeOverride+xml"/>
  <Override PartName="/xl/charts/chart5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50.xml" ContentType="application/vnd.openxmlformats-officedocument.themeOverride+xml"/>
  <Override PartName="/xl/charts/chart5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1.xml" ContentType="application/vnd.openxmlformats-officedocument.themeOverride+xml"/>
  <Override PartName="/xl/charts/chart5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2.xml" ContentType="application/vnd.openxmlformats-officedocument.themeOverride+xml"/>
  <Override PartName="/xl/charts/chart5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3.xml" ContentType="application/vnd.openxmlformats-officedocument.themeOverride+xml"/>
  <Override PartName="/xl/charts/chart5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4.xml" ContentType="application/vnd.openxmlformats-officedocument.themeOverride+xml"/>
  <Override PartName="/xl/charts/chart5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5.xml" ContentType="application/vnd.openxmlformats-officedocument.themeOverride+xml"/>
  <Override PartName="/xl/charts/chart5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6.xml" ContentType="application/vnd.openxmlformats-officedocument.themeOverride+xml"/>
  <Override PartName="/xl/charts/chart5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7.xml" ContentType="application/vnd.openxmlformats-officedocument.themeOverride+xml"/>
  <Override PartName="/xl/charts/chart58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8.xml" ContentType="application/vnd.openxmlformats-officedocument.themeOverride+xml"/>
  <Override PartName="/xl/drawings/drawing89.xml" ContentType="application/vnd.openxmlformats-officedocument.drawing+xml"/>
  <Override PartName="/xl/charts/chart5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9.xml" ContentType="application/vnd.openxmlformats-officedocument.themeOverride+xml"/>
  <Override PartName="/xl/charts/chart6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60.xml" ContentType="application/vnd.openxmlformats-officedocument.themeOverride+xml"/>
  <Override PartName="/xl/charts/chart61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1.xml" ContentType="application/vnd.openxmlformats-officedocument.themeOverride+xml"/>
  <Override PartName="/xl/charts/chart62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2.xml" ContentType="application/vnd.openxmlformats-officedocument.themeOverride+xml"/>
  <Override PartName="/xl/charts/chart63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3.xml" ContentType="application/vnd.openxmlformats-officedocument.themeOverride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charts/chart64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4.xml" ContentType="application/vnd.openxmlformats-officedocument.themeOverride+xml"/>
  <Override PartName="/xl/charts/chart6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5.xml" ContentType="application/vnd.openxmlformats-officedocument.themeOverride+xml"/>
  <Override PartName="/xl/charts/chart66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6.xml" ContentType="application/vnd.openxmlformats-officedocument.themeOverride+xml"/>
  <Override PartName="/xl/charts/chart67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7.xml" ContentType="application/vnd.openxmlformats-officedocument.themeOverride+xml"/>
  <Override PartName="/xl/charts/chart68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8.xml" ContentType="application/vnd.openxmlformats-officedocument.themeOverride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71.xml" ContentType="application/vnd.openxmlformats-officedocument.drawingml.chart+xml"/>
  <Override PartName="/xl/theme/themeOverride69.xml" ContentType="application/vnd.openxmlformats-officedocument.themeOverride+xml"/>
  <Override PartName="/xl/drawings/drawing111.xml" ContentType="application/vnd.openxmlformats-officedocument.drawing+xml"/>
  <Override PartName="/xl/charts/chart72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73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4.xml" ContentType="application/vnd.openxmlformats-officedocument.drawing+xml"/>
  <Override PartName="/xl/charts/chart74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75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7.xml" ContentType="application/vnd.openxmlformats-officedocument.drawing+xml"/>
  <Override PartName="/xl/charts/chart76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77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20.xml" ContentType="application/vnd.openxmlformats-officedocument.drawing+xml"/>
  <Override PartName="/xl/charts/chart78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9.xml" ContentType="application/vnd.openxmlformats-officedocument.drawingml.chart+xml"/>
  <Override PartName="/xl/theme/themeOverride70.xml" ContentType="application/vnd.openxmlformats-officedocument.themeOverride+xml"/>
  <Override PartName="/xl/charts/chart8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4.xml" ContentType="application/vnd.openxmlformats-officedocument.drawing+xml"/>
  <Override PartName="/xl/charts/chart8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worksheets/sheet1.xml" ContentType="application/vnd.openxmlformats-officedocument.spreadsheetml.worksheet+xml"/>
  <Override PartName="/xl/charts/chart82.xml" ContentType="application/vnd.openxmlformats-officedocument.drawingml.chart+xml"/>
  <Override PartName="/xl/theme/themeOverride71.xml" ContentType="application/vnd.openxmlformats-officedocument.themeOverride+xml"/>
  <Override PartName="/xl/worksheets/sheet2.xml" ContentType="application/vnd.openxmlformats-officedocument.spreadsheetml.worksheet+xml"/>
  <Override PartName="/xl/charts/chart8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worksheets/sheet3.xml" ContentType="application/vnd.openxmlformats-officedocument.spreadsheetml.worksheet+xml"/>
  <Override PartName="/xl/drawings/drawing128.xml" ContentType="application/vnd.openxmlformats-officedocument.drawing+xml"/>
  <Override PartName="/xl/charts/chart8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worksheets/sheet4.xml" ContentType="application/vnd.openxmlformats-officedocument.spreadsheetml.worksheet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worksheets/sheet5.xml" ContentType="application/vnd.openxmlformats-officedocument.spreadsheetml.worksheet+xml"/>
  <Override PartName="/xl/charts/chart86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worksheets/sheet6.xml" ContentType="application/vnd.openxmlformats-officedocument.spreadsheetml.worksheet+xml"/>
  <Override PartName="/xl/drawings/drawing132.xml" ContentType="application/vnd.openxmlformats-officedocument.drawing+xml"/>
  <Override PartName="/xl/charts/chart87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3.xml" ContentType="application/vnd.openxmlformats-officedocument.themeOverride+xml"/>
  <Override PartName="/xl/worksheets/sheet7.xml" ContentType="application/vnd.openxmlformats-officedocument.spreadsheetml.worksheet+xml"/>
  <Override PartName="/xl/drawings/drawing134.xml" ContentType="application/vnd.openxmlformats-officedocument.drawing+xml"/>
  <Override PartName="/xl/charts/chart88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4.xml" ContentType="application/vnd.openxmlformats-officedocument.themeOverride+xml"/>
  <Override PartName="/xl/worksheets/sheet8.xml" ContentType="application/vnd.openxmlformats-officedocument.spreadsheetml.worksheet+xml"/>
  <Override PartName="/xl/drawings/drawing136.xml" ContentType="application/vnd.openxmlformats-officedocument.drawing+xml"/>
  <Override PartName="/xl/charts/chart89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5.xml" ContentType="application/vnd.openxmlformats-officedocument.themeOverride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5/Municipios/julio/"/>
    </mc:Choice>
  </mc:AlternateContent>
  <xr:revisionPtr revIDLastSave="49" documentId="8_{B03874D0-3A2C-48DE-8892-0E09FD445301}" xr6:coauthVersionLast="47" xr6:coauthVersionMax="47" xr10:uidLastSave="{05F35DF6-4F98-40F2-A052-FC1682085842}"/>
  <bookViews>
    <workbookView xWindow="0" yWindow="0" windowWidth="28800" windowHeight="15480" xr2:uid="{CC0436FB-C13B-4BC3-91F0-211C3C7C0B4B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8" r:id="rId8"/>
    <sheet name="Viajeros entr evol mensu TF15-2" sheetId="9" r:id="rId9"/>
    <sheet name="Viajeros entr evol mensu TF cat" sheetId="1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24" r:id="rId24"/>
    <sheet name="Pernocta evol mensu TF cat" sheetId="25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ADR municipios" sheetId="36" r:id="rId36"/>
    <sheet name="RevPAR  municipios" sheetId="37" r:id="rId37"/>
    <sheet name="viajeros españoles" sheetId="38" r:id="rId38"/>
    <sheet name="distribución españoles x Resid" sheetId="39" r:id="rId39"/>
    <sheet name="distribución españoles x cate" sheetId="40" r:id="rId40"/>
    <sheet name="distribución peninsulare x cate" sheetId="41" r:id="rId41"/>
    <sheet name="distribución canarios x cate" sheetId="42" r:id="rId42"/>
    <sheet name="distribución españoles x mun al" sheetId="43" r:id="rId43"/>
    <sheet name="distribución peninsula x munici" sheetId="44" r:id="rId44"/>
    <sheet name="distribución canarias x munici" sheetId="45" r:id="rId45"/>
    <sheet name="evolución anual viaj ent españo" sheetId="46" r:id="rId46"/>
    <sheet name="evolución anual viaj ent penins" sheetId="47" r:id="rId47"/>
    <sheet name="evolución anual viaj ent canari" sheetId="48" r:id="rId48"/>
  </sheets>
  <definedNames>
    <definedName name="_xlnm.Print_Area" localSheetId="44">'distribución canarias x munici'!$B$3:$AB$37</definedName>
    <definedName name="_xlnm.Print_Area" localSheetId="41">'distribución canarios x cate'!$B$3:$AB$33</definedName>
    <definedName name="_xlnm.Print_Area" localSheetId="39">'distribución españoles x cate'!$B$3:$AB$33</definedName>
    <definedName name="_xlnm.Print_Area" localSheetId="42">'distribución españoles x mun al'!$B$3:$AB$37</definedName>
    <definedName name="_xlnm.Print_Area" localSheetId="38">'distribución españoles x Resid'!$B$3:$AB$32</definedName>
    <definedName name="_xlnm.Print_Area" localSheetId="43">'distribución peninsula x munici'!$B$3:$AB$37</definedName>
    <definedName name="_xlnm.Print_Area" localSheetId="40">'distribución peninsulare x cate'!$B$3:$AB$33</definedName>
    <definedName name="_xlnm.Print_Area" localSheetId="25">'Pernoctaciones lugar reside'!$B$4:$K$162</definedName>
    <definedName name="_xlnm.Print_Area" localSheetId="27">'Pernoctaciones lugar reside año'!$B$4:$M$162</definedName>
    <definedName name="_xlnm.Print_Area" localSheetId="26">'Pernoctaciones lugar residen ac'!$B$3:$K$162</definedName>
    <definedName name="_xlnm.Print_Area" localSheetId="21">'viaj alojados lugar residen acu'!$B$4:$L$163</definedName>
    <definedName name="_xlnm.Print_Area" localSheetId="18">'viaj entr lugar res año categor'!$B$4:$B$164</definedName>
    <definedName name="_xlnm.Print_Area" localSheetId="12">'viaj entrados lugar resid años '!$B$3:$K$162</definedName>
    <definedName name="_xlnm.Print_Area" localSheetId="14">'viaj entrados lugar residen acu'!$B$4:$M$22</definedName>
    <definedName name="_xlnm.Print_Area" localSheetId="16">'viaj entrados lugar residen apt'!$B$4:$K$22</definedName>
    <definedName name="_xlnm.Print_Area" localSheetId="17">'viaj entrados lugar residen cat'!$B$3:$B$163</definedName>
    <definedName name="_xlnm.Print_Area" localSheetId="15">'viaj entrados lugar residen hot'!$B$4:$K$22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135" i="45" l="1"/>
  <c r="S5" i="45"/>
  <c r="R5" i="45"/>
  <c r="N5" i="45"/>
  <c r="F5" i="45"/>
  <c r="O135" i="44"/>
  <c r="I135" i="44"/>
  <c r="H135" i="44"/>
  <c r="T5" i="44"/>
  <c r="N5" i="44"/>
  <c r="M5" i="44"/>
  <c r="L5" i="44"/>
  <c r="I5" i="44"/>
  <c r="H5" i="44"/>
  <c r="J5" i="44"/>
  <c r="F5" i="44"/>
  <c r="R5" i="44"/>
  <c r="O135" i="43"/>
  <c r="K135" i="43"/>
  <c r="I135" i="43"/>
  <c r="T5" i="43"/>
  <c r="S5" i="43"/>
  <c r="P5" i="43"/>
  <c r="N5" i="43"/>
  <c r="M5" i="43"/>
  <c r="J5" i="43"/>
  <c r="H5" i="43"/>
  <c r="I5" i="43"/>
  <c r="F5" i="43"/>
  <c r="O133" i="42"/>
  <c r="N133" i="42"/>
  <c r="I133" i="42"/>
  <c r="H133" i="42"/>
  <c r="G133" i="42"/>
  <c r="S5" i="42"/>
  <c r="R5" i="42"/>
  <c r="Q5" i="42"/>
  <c r="P5" i="42"/>
  <c r="L5" i="42"/>
  <c r="J5" i="42"/>
  <c r="F5" i="42"/>
  <c r="N133" i="41"/>
  <c r="K133" i="41"/>
  <c r="O133" i="41"/>
  <c r="T5" i="41"/>
  <c r="N5" i="41"/>
  <c r="F5" i="41"/>
  <c r="O133" i="40"/>
  <c r="L133" i="40"/>
  <c r="I133" i="40"/>
  <c r="H133" i="40"/>
  <c r="T5" i="40"/>
  <c r="S5" i="40"/>
  <c r="R5" i="40"/>
  <c r="Q5" i="40"/>
  <c r="P5" i="40"/>
  <c r="F5" i="40"/>
  <c r="O123" i="39"/>
  <c r="N123" i="39"/>
  <c r="L123" i="39"/>
  <c r="K123" i="39"/>
  <c r="T5" i="39"/>
  <c r="P5" i="39"/>
  <c r="I5" i="39"/>
  <c r="H5" i="39"/>
  <c r="G5" i="39"/>
  <c r="Q5" i="37"/>
  <c r="B3" i="37"/>
  <c r="J5" i="36"/>
  <c r="I5" i="36"/>
  <c r="B3" i="36"/>
  <c r="AL29" i="35"/>
  <c r="AK29" i="35"/>
  <c r="W29" i="35"/>
  <c r="AS7" i="35"/>
  <c r="AR7" i="35"/>
  <c r="AL7" i="35"/>
  <c r="AK7" i="35"/>
  <c r="AJ7" i="35"/>
  <c r="AB7" i="35"/>
  <c r="V7" i="35"/>
  <c r="N7" i="35"/>
  <c r="H7" i="35"/>
  <c r="M95" i="33"/>
  <c r="E95" i="33"/>
  <c r="M73" i="33"/>
  <c r="E73" i="33"/>
  <c r="M51" i="33"/>
  <c r="E51" i="33"/>
  <c r="M29" i="33"/>
  <c r="E29" i="33"/>
  <c r="L8" i="33"/>
  <c r="H8" i="33"/>
  <c r="L96" i="31"/>
  <c r="D96" i="31"/>
  <c r="L74" i="31"/>
  <c r="F74" i="31"/>
  <c r="H74" i="31"/>
  <c r="D74" i="31"/>
  <c r="F52" i="31"/>
  <c r="L52" i="31"/>
  <c r="J52" i="31"/>
  <c r="H52" i="31"/>
  <c r="D52" i="31"/>
  <c r="M51" i="31"/>
  <c r="N52" i="31" s="1"/>
  <c r="L8" i="31"/>
  <c r="J8" i="31"/>
  <c r="H8" i="31"/>
  <c r="D8" i="31"/>
  <c r="H272" i="30"/>
  <c r="N272" i="30"/>
  <c r="L272" i="30"/>
  <c r="D272" i="30"/>
  <c r="B270" i="30"/>
  <c r="H250" i="30"/>
  <c r="N250" i="30"/>
  <c r="L250" i="30"/>
  <c r="J250" i="30"/>
  <c r="F250" i="30"/>
  <c r="D250" i="30"/>
  <c r="B248" i="30"/>
  <c r="L228" i="30"/>
  <c r="F228" i="30"/>
  <c r="J228" i="30"/>
  <c r="H228" i="30"/>
  <c r="D228" i="30"/>
  <c r="B226" i="30"/>
  <c r="L206" i="30"/>
  <c r="H206" i="30"/>
  <c r="F206" i="30"/>
  <c r="D206" i="30"/>
  <c r="B204" i="30"/>
  <c r="N184" i="30"/>
  <c r="L184" i="30"/>
  <c r="J184" i="30"/>
  <c r="D184" i="30"/>
  <c r="B182" i="30"/>
  <c r="J162" i="30"/>
  <c r="N162" i="30"/>
  <c r="L162" i="30"/>
  <c r="H162" i="30"/>
  <c r="F162" i="30"/>
  <c r="D162" i="30"/>
  <c r="B160" i="30"/>
  <c r="L140" i="30"/>
  <c r="H140" i="30"/>
  <c r="D140" i="30"/>
  <c r="B138" i="30"/>
  <c r="N118" i="30"/>
  <c r="L118" i="30"/>
  <c r="J118" i="30"/>
  <c r="H118" i="30"/>
  <c r="D118" i="30"/>
  <c r="B116" i="30"/>
  <c r="L96" i="30"/>
  <c r="H96" i="30"/>
  <c r="D96" i="30"/>
  <c r="L74" i="30"/>
  <c r="J74" i="30"/>
  <c r="N74" i="30"/>
  <c r="F74" i="30"/>
  <c r="D74" i="30"/>
  <c r="L52" i="30"/>
  <c r="N30" i="30"/>
  <c r="F30" i="30"/>
  <c r="L30" i="30"/>
  <c r="J30" i="30"/>
  <c r="H30" i="30"/>
  <c r="D30" i="30"/>
  <c r="L8" i="30"/>
  <c r="N8" i="30"/>
  <c r="H8" i="30"/>
  <c r="F8" i="30"/>
  <c r="D8" i="30"/>
  <c r="M6" i="28"/>
  <c r="B4" i="28"/>
  <c r="K6" i="27"/>
  <c r="B3" i="27"/>
  <c r="J6" i="26"/>
  <c r="B4" i="26"/>
  <c r="M95" i="25"/>
  <c r="M29" i="25"/>
  <c r="M51" i="25"/>
  <c r="N52" i="25" s="1"/>
  <c r="K7" i="25"/>
  <c r="K51" i="25" s="1"/>
  <c r="I7" i="25"/>
  <c r="G7" i="25"/>
  <c r="B252" i="24"/>
  <c r="K227" i="24"/>
  <c r="B226" i="24"/>
  <c r="B204" i="24"/>
  <c r="B182" i="24"/>
  <c r="K161" i="24"/>
  <c r="B160" i="24"/>
  <c r="B138" i="24"/>
  <c r="B116" i="24"/>
  <c r="M95" i="24"/>
  <c r="K7" i="24"/>
  <c r="K95" i="24" s="1"/>
  <c r="X7" i="22"/>
  <c r="J7" i="22"/>
  <c r="B4" i="22"/>
  <c r="Q8" i="21"/>
  <c r="I8" i="21"/>
  <c r="H8" i="21"/>
  <c r="B5" i="21"/>
  <c r="V7" i="19"/>
  <c r="R7" i="19"/>
  <c r="P7" i="19"/>
  <c r="N7" i="19"/>
  <c r="J7" i="19"/>
  <c r="B4" i="19"/>
  <c r="Y6" i="18"/>
  <c r="Q6" i="18"/>
  <c r="B3" i="18"/>
  <c r="V7" i="17"/>
  <c r="W7" i="17"/>
  <c r="I7" i="17"/>
  <c r="J7" i="17"/>
  <c r="B4" i="17"/>
  <c r="U7" i="16"/>
  <c r="K7" i="16"/>
  <c r="I7" i="16"/>
  <c r="J7" i="16"/>
  <c r="B4" i="16"/>
  <c r="W7" i="15"/>
  <c r="L7" i="15"/>
  <c r="K7" i="15"/>
  <c r="B4" i="15"/>
  <c r="T9" i="14"/>
  <c r="B6" i="14"/>
  <c r="K6" i="13"/>
  <c r="B3" i="13"/>
  <c r="V5" i="12"/>
  <c r="U5" i="12"/>
  <c r="S5" i="12"/>
  <c r="J5" i="12"/>
  <c r="N74" i="10"/>
  <c r="K73" i="10"/>
  <c r="N52" i="10"/>
  <c r="B270" i="8"/>
  <c r="B248" i="8"/>
  <c r="B226" i="8"/>
  <c r="B204" i="8"/>
  <c r="B182" i="8"/>
  <c r="B160" i="8"/>
  <c r="B138" i="8"/>
  <c r="B116" i="8"/>
  <c r="Q6" i="6"/>
  <c r="K6" i="6"/>
  <c r="I6" i="6"/>
  <c r="B3" i="6"/>
  <c r="W6" i="5"/>
  <c r="V6" i="5"/>
  <c r="S6" i="5"/>
  <c r="J6" i="5"/>
  <c r="M6" i="5"/>
  <c r="B3" i="5"/>
  <c r="K152" i="3"/>
  <c r="K6" i="3"/>
  <c r="K31" i="2"/>
  <c r="K6" i="2"/>
  <c r="B39" i="1"/>
  <c r="B38" i="1"/>
  <c r="B37" i="1"/>
  <c r="M2" i="1"/>
  <c r="N79" i="33"/>
  <c r="N32" i="33"/>
  <c r="J18" i="33"/>
  <c r="J43" i="31"/>
  <c r="F38" i="31"/>
  <c r="F35" i="31"/>
  <c r="F32" i="31"/>
  <c r="F19" i="31"/>
  <c r="F16" i="31"/>
  <c r="L14" i="31"/>
  <c r="F13" i="31"/>
  <c r="L11" i="31"/>
  <c r="F10" i="31"/>
  <c r="L278" i="30"/>
  <c r="F277" i="30"/>
  <c r="L275" i="30"/>
  <c r="F274" i="30"/>
  <c r="L262" i="30"/>
  <c r="F259" i="30"/>
  <c r="J257" i="30"/>
  <c r="J254" i="30"/>
  <c r="J251" i="30"/>
  <c r="F240" i="30"/>
  <c r="F239" i="30"/>
  <c r="H238" i="30"/>
  <c r="H237" i="30"/>
  <c r="J236" i="30"/>
  <c r="L235" i="30"/>
  <c r="F234" i="30"/>
  <c r="J233" i="30"/>
  <c r="L232" i="30"/>
  <c r="F231" i="30"/>
  <c r="J230" i="30"/>
  <c r="L229" i="30"/>
  <c r="F213" i="30"/>
  <c r="N210" i="30"/>
  <c r="F210" i="30"/>
  <c r="N207" i="30"/>
  <c r="F207" i="30"/>
  <c r="L197" i="30"/>
  <c r="H196" i="30"/>
  <c r="J195" i="30"/>
  <c r="F194" i="30"/>
  <c r="L192" i="30"/>
  <c r="N190" i="30"/>
  <c r="L189" i="30"/>
  <c r="N187" i="30"/>
  <c r="L186" i="30"/>
  <c r="H175" i="30"/>
  <c r="J174" i="30"/>
  <c r="F173" i="30"/>
  <c r="L171" i="30"/>
  <c r="L169" i="30"/>
  <c r="J168" i="30"/>
  <c r="N167" i="30"/>
  <c r="L166" i="30"/>
  <c r="J165" i="30"/>
  <c r="N164" i="30"/>
  <c r="L163" i="30"/>
  <c r="L153" i="30"/>
  <c r="J151" i="30"/>
  <c r="F150" i="30"/>
  <c r="H149" i="30"/>
  <c r="N146" i="30"/>
  <c r="F146" i="30"/>
  <c r="N143" i="30"/>
  <c r="F143" i="30"/>
  <c r="J130" i="30"/>
  <c r="F129" i="30"/>
  <c r="H128" i="30"/>
  <c r="L125" i="30"/>
  <c r="N123" i="30"/>
  <c r="J86" i="30"/>
  <c r="J83" i="30"/>
  <c r="N78" i="30"/>
  <c r="N77" i="30"/>
  <c r="N76" i="30"/>
  <c r="N75" i="30"/>
  <c r="N101" i="33"/>
  <c r="H11" i="33"/>
  <c r="L103" i="33"/>
  <c r="F84" i="31"/>
  <c r="F43" i="31"/>
  <c r="J39" i="31"/>
  <c r="H276" i="30"/>
  <c r="J275" i="30"/>
  <c r="N274" i="30"/>
  <c r="H273" i="30"/>
  <c r="J263" i="30"/>
  <c r="J262" i="30"/>
  <c r="L261" i="30"/>
  <c r="L260" i="30"/>
  <c r="F258" i="30"/>
  <c r="H257" i="30"/>
  <c r="L256" i="30"/>
  <c r="N255" i="30"/>
  <c r="F255" i="30"/>
  <c r="H254" i="30"/>
  <c r="L253" i="30"/>
  <c r="N252" i="30"/>
  <c r="F252" i="30"/>
  <c r="H251" i="30"/>
  <c r="L241" i="30"/>
  <c r="F238" i="30"/>
  <c r="H236" i="30"/>
  <c r="N234" i="30"/>
  <c r="H233" i="30"/>
  <c r="N231" i="30"/>
  <c r="H230" i="30"/>
  <c r="F219" i="30"/>
  <c r="F218" i="30"/>
  <c r="H217" i="30"/>
  <c r="L215" i="30"/>
  <c r="H214" i="30"/>
  <c r="L213" i="30"/>
  <c r="J212" i="30"/>
  <c r="H211" i="30"/>
  <c r="L210" i="30"/>
  <c r="J209" i="30"/>
  <c r="H208" i="30"/>
  <c r="L207" i="30"/>
  <c r="F196" i="30"/>
  <c r="L194" i="30"/>
  <c r="H193" i="30"/>
  <c r="J192" i="30"/>
  <c r="H191" i="30"/>
  <c r="F190" i="30"/>
  <c r="J189" i="30"/>
  <c r="H188" i="30"/>
  <c r="F187" i="30"/>
  <c r="J186" i="30"/>
  <c r="H185" i="30"/>
  <c r="F175" i="30"/>
  <c r="L173" i="30"/>
  <c r="H172" i="30"/>
  <c r="J171" i="30"/>
  <c r="F170" i="30"/>
  <c r="H168" i="30"/>
  <c r="F167" i="30"/>
  <c r="H165" i="30"/>
  <c r="F164" i="30"/>
  <c r="J153" i="30"/>
  <c r="F152" i="30"/>
  <c r="L150" i="30"/>
  <c r="J148" i="30"/>
  <c r="H147" i="30"/>
  <c r="L146" i="30"/>
  <c r="J145" i="30"/>
  <c r="H144" i="30"/>
  <c r="L143" i="30"/>
  <c r="J142" i="30"/>
  <c r="H141" i="30"/>
  <c r="F131" i="30"/>
  <c r="L129" i="30"/>
  <c r="J127" i="30"/>
  <c r="F126" i="30"/>
  <c r="J125" i="30"/>
  <c r="H124" i="30"/>
  <c r="F123" i="30"/>
  <c r="L122" i="30"/>
  <c r="F122" i="30"/>
  <c r="L121" i="30"/>
  <c r="F121" i="30"/>
  <c r="L120" i="30"/>
  <c r="F120" i="30"/>
  <c r="L119" i="30"/>
  <c r="F119" i="30"/>
  <c r="H109" i="30"/>
  <c r="L108" i="30"/>
  <c r="F108" i="30"/>
  <c r="J107" i="30"/>
  <c r="H106" i="30"/>
  <c r="J63" i="33"/>
  <c r="F53" i="33"/>
  <c r="J10" i="33"/>
  <c r="F64" i="31"/>
  <c r="F41" i="31"/>
  <c r="F36" i="31"/>
  <c r="F33" i="31"/>
  <c r="L16" i="31"/>
  <c r="F15" i="31"/>
  <c r="L13" i="31"/>
  <c r="F12" i="31"/>
  <c r="L10" i="31"/>
  <c r="F9" i="31"/>
  <c r="H263" i="30"/>
  <c r="J261" i="30"/>
  <c r="L259" i="30"/>
  <c r="J256" i="30"/>
  <c r="J253" i="30"/>
  <c r="J241" i="30"/>
  <c r="L240" i="30"/>
  <c r="L239" i="30"/>
  <c r="F237" i="30"/>
  <c r="F236" i="30"/>
  <c r="J235" i="30"/>
  <c r="L234" i="30"/>
  <c r="F233" i="30"/>
  <c r="J232" i="30"/>
  <c r="L231" i="30"/>
  <c r="F230" i="30"/>
  <c r="J229" i="30"/>
  <c r="J197" i="30"/>
  <c r="L196" i="30"/>
  <c r="H195" i="30"/>
  <c r="F193" i="30"/>
  <c r="N191" i="30"/>
  <c r="L190" i="30"/>
  <c r="N188" i="30"/>
  <c r="L187" i="30"/>
  <c r="N185" i="30"/>
  <c r="L175" i="30"/>
  <c r="H174" i="30"/>
  <c r="F172" i="30"/>
  <c r="L170" i="30"/>
  <c r="J169" i="30"/>
  <c r="N168" i="30"/>
  <c r="L167" i="30"/>
  <c r="J166" i="30"/>
  <c r="N165" i="30"/>
  <c r="L164" i="30"/>
  <c r="J163" i="30"/>
  <c r="L152" i="30"/>
  <c r="H151" i="30"/>
  <c r="J150" i="30"/>
  <c r="F149" i="30"/>
  <c r="N147" i="30"/>
  <c r="F147" i="30"/>
  <c r="N144" i="30"/>
  <c r="F144" i="30"/>
  <c r="N141" i="30"/>
  <c r="F141" i="30"/>
  <c r="L131" i="30"/>
  <c r="H130" i="30"/>
  <c r="J129" i="30"/>
  <c r="F128" i="30"/>
  <c r="L126" i="30"/>
  <c r="N124" i="30"/>
  <c r="L123" i="30"/>
  <c r="J87" i="30"/>
  <c r="J84" i="30"/>
  <c r="J43" i="30"/>
  <c r="H42" i="30"/>
  <c r="L41" i="30"/>
  <c r="F41" i="30"/>
  <c r="H83" i="33"/>
  <c r="L59" i="33"/>
  <c r="F36" i="33"/>
  <c r="F108" i="33"/>
  <c r="J100" i="31"/>
  <c r="J65" i="31"/>
  <c r="J40" i="31"/>
  <c r="F37" i="31"/>
  <c r="F34" i="31"/>
  <c r="F31" i="31"/>
  <c r="F108" i="31"/>
  <c r="H17" i="31"/>
  <c r="L15" i="31"/>
  <c r="F14" i="31"/>
  <c r="L12" i="31"/>
  <c r="F11" i="31"/>
  <c r="L9" i="31"/>
  <c r="F262" i="30"/>
  <c r="H260" i="30"/>
  <c r="J258" i="30"/>
  <c r="J255" i="30"/>
  <c r="J252" i="30"/>
  <c r="H241" i="30"/>
  <c r="H240" i="30"/>
  <c r="J239" i="30"/>
  <c r="J238" i="30"/>
  <c r="L237" i="30"/>
  <c r="L236" i="30"/>
  <c r="F235" i="30"/>
  <c r="J234" i="30"/>
  <c r="L233" i="30"/>
  <c r="F232" i="30"/>
  <c r="J231" i="30"/>
  <c r="L230" i="30"/>
  <c r="F229" i="30"/>
  <c r="J175" i="30"/>
  <c r="F174" i="30"/>
  <c r="H173" i="30"/>
  <c r="J170" i="30"/>
  <c r="N169" i="30"/>
  <c r="L168" i="30"/>
  <c r="J167" i="30"/>
  <c r="N166" i="30"/>
  <c r="L165" i="30"/>
  <c r="J164" i="30"/>
  <c r="N163" i="30"/>
  <c r="H43" i="30"/>
  <c r="L42" i="30"/>
  <c r="F42" i="30"/>
  <c r="J41" i="30"/>
  <c r="H40" i="30"/>
  <c r="L39" i="30"/>
  <c r="F39" i="30"/>
  <c r="J38" i="30"/>
  <c r="J37" i="30"/>
  <c r="J36" i="30"/>
  <c r="J35" i="30"/>
  <c r="J34" i="30"/>
  <c r="J33" i="30"/>
  <c r="J32" i="30"/>
  <c r="J31" i="30"/>
  <c r="J81" i="33"/>
  <c r="J34" i="33"/>
  <c r="H20" i="33"/>
  <c r="F13" i="33"/>
  <c r="F105" i="31"/>
  <c r="F65" i="31"/>
  <c r="F40" i="31"/>
  <c r="L263" i="30"/>
  <c r="F261" i="30"/>
  <c r="F260" i="30"/>
  <c r="H259" i="30"/>
  <c r="H258" i="30"/>
  <c r="L257" i="30"/>
  <c r="N256" i="30"/>
  <c r="F256" i="30"/>
  <c r="H255" i="30"/>
  <c r="L254" i="30"/>
  <c r="N253" i="30"/>
  <c r="F253" i="30"/>
  <c r="H252" i="30"/>
  <c r="L251" i="30"/>
  <c r="F241" i="30"/>
  <c r="H239" i="30"/>
  <c r="J237" i="30"/>
  <c r="N235" i="30"/>
  <c r="H234" i="30"/>
  <c r="N232" i="30"/>
  <c r="H231" i="30"/>
  <c r="N229" i="30"/>
  <c r="H207" i="30"/>
  <c r="F197" i="30"/>
  <c r="L195" i="30"/>
  <c r="J193" i="30"/>
  <c r="F192" i="30"/>
  <c r="J191" i="30"/>
  <c r="H190" i="30"/>
  <c r="F189" i="30"/>
  <c r="J188" i="30"/>
  <c r="H187" i="30"/>
  <c r="F186" i="30"/>
  <c r="J185" i="30"/>
  <c r="L174" i="30"/>
  <c r="J172" i="30"/>
  <c r="F171" i="30"/>
  <c r="H170" i="30"/>
  <c r="F169" i="30"/>
  <c r="H167" i="30"/>
  <c r="F166" i="30"/>
  <c r="H164" i="30"/>
  <c r="F163" i="30"/>
  <c r="F153" i="30"/>
  <c r="H152" i="30"/>
  <c r="J149" i="30"/>
  <c r="L148" i="30"/>
  <c r="J147" i="30"/>
  <c r="H146" i="30"/>
  <c r="L145" i="30"/>
  <c r="J144" i="30"/>
  <c r="H143" i="30"/>
  <c r="L142" i="30"/>
  <c r="J141" i="30"/>
  <c r="H131" i="30"/>
  <c r="J128" i="30"/>
  <c r="L127" i="30"/>
  <c r="H126" i="30"/>
  <c r="F125" i="30"/>
  <c r="J124" i="30"/>
  <c r="H123" i="30"/>
  <c r="N122" i="30"/>
  <c r="H122" i="30"/>
  <c r="N121" i="30"/>
  <c r="H121" i="30"/>
  <c r="N120" i="30"/>
  <c r="H120" i="30"/>
  <c r="N119" i="30"/>
  <c r="H119" i="30"/>
  <c r="J109" i="30"/>
  <c r="H108" i="30"/>
  <c r="L107" i="30"/>
  <c r="F107" i="30"/>
  <c r="J106" i="30"/>
  <c r="H105" i="30"/>
  <c r="L104" i="30"/>
  <c r="F104" i="30"/>
  <c r="L103" i="30"/>
  <c r="H85" i="33"/>
  <c r="N57" i="33"/>
  <c r="L37" i="31"/>
  <c r="F284" i="30"/>
  <c r="J274" i="30"/>
  <c r="F263" i="30"/>
  <c r="N257" i="30"/>
  <c r="H253" i="30"/>
  <c r="H232" i="30"/>
  <c r="H209" i="30"/>
  <c r="L193" i="30"/>
  <c r="H186" i="30"/>
  <c r="H171" i="30"/>
  <c r="H153" i="30"/>
  <c r="H145" i="30"/>
  <c r="L141" i="30"/>
  <c r="J126" i="30"/>
  <c r="L109" i="30"/>
  <c r="F106" i="30"/>
  <c r="H104" i="30"/>
  <c r="F65" i="30"/>
  <c r="J61" i="30"/>
  <c r="N59" i="30"/>
  <c r="N56" i="30"/>
  <c r="N53" i="30"/>
  <c r="N81" i="30"/>
  <c r="N37" i="30"/>
  <c r="L36" i="30"/>
  <c r="N34" i="30"/>
  <c r="L33" i="30"/>
  <c r="N31" i="30"/>
  <c r="L21" i="30"/>
  <c r="J19" i="30"/>
  <c r="F18" i="30"/>
  <c r="H17" i="30"/>
  <c r="N14" i="30"/>
  <c r="F14" i="30"/>
  <c r="N11" i="30"/>
  <c r="F11" i="30"/>
  <c r="L19" i="31"/>
  <c r="H283" i="30"/>
  <c r="H278" i="30"/>
  <c r="N273" i="30"/>
  <c r="H262" i="30"/>
  <c r="F257" i="30"/>
  <c r="L252" i="30"/>
  <c r="H212" i="30"/>
  <c r="L208" i="30"/>
  <c r="H197" i="30"/>
  <c r="H189" i="30"/>
  <c r="H163" i="30"/>
  <c r="H148" i="30"/>
  <c r="L144" i="30"/>
  <c r="F130" i="30"/>
  <c r="J122" i="30"/>
  <c r="J119" i="30"/>
  <c r="F109" i="30"/>
  <c r="L105" i="30"/>
  <c r="N102" i="30"/>
  <c r="N101" i="30"/>
  <c r="N100" i="30"/>
  <c r="N99" i="30"/>
  <c r="N98" i="30"/>
  <c r="N97" i="30"/>
  <c r="F64" i="30"/>
  <c r="F63" i="30"/>
  <c r="J60" i="30"/>
  <c r="F58" i="30"/>
  <c r="J57" i="30"/>
  <c r="F55" i="30"/>
  <c r="J54" i="30"/>
  <c r="F43" i="30"/>
  <c r="H41" i="30"/>
  <c r="J40" i="30"/>
  <c r="H38" i="30"/>
  <c r="F37" i="30"/>
  <c r="H35" i="30"/>
  <c r="F34" i="30"/>
  <c r="H32" i="30"/>
  <c r="F31" i="30"/>
  <c r="J21" i="30"/>
  <c r="F20" i="30"/>
  <c r="L18" i="30"/>
  <c r="J16" i="30"/>
  <c r="H15" i="30"/>
  <c r="L14" i="30"/>
  <c r="J13" i="30"/>
  <c r="H12" i="30"/>
  <c r="L11" i="30"/>
  <c r="J10" i="30"/>
  <c r="H9" i="30"/>
  <c r="F98" i="33"/>
  <c r="H63" i="33"/>
  <c r="L87" i="31"/>
  <c r="J18" i="31"/>
  <c r="H282" i="30"/>
  <c r="J277" i="30"/>
  <c r="H261" i="30"/>
  <c r="H256" i="30"/>
  <c r="N251" i="30"/>
  <c r="J240" i="30"/>
  <c r="H235" i="30"/>
  <c r="N230" i="30"/>
  <c r="J215" i="30"/>
  <c r="L211" i="30"/>
  <c r="H192" i="30"/>
  <c r="F185" i="30"/>
  <c r="H166" i="30"/>
  <c r="L147" i="30"/>
  <c r="H125" i="30"/>
  <c r="J108" i="30"/>
  <c r="J105" i="30"/>
  <c r="N103" i="30"/>
  <c r="L102" i="30"/>
  <c r="L101" i="30"/>
  <c r="L100" i="30"/>
  <c r="L99" i="30"/>
  <c r="L98" i="30"/>
  <c r="L97" i="30"/>
  <c r="F62" i="30"/>
  <c r="N58" i="30"/>
  <c r="N55" i="30"/>
  <c r="J85" i="30"/>
  <c r="L37" i="30"/>
  <c r="N35" i="30"/>
  <c r="L34" i="30"/>
  <c r="N32" i="30"/>
  <c r="L31" i="30"/>
  <c r="L20" i="30"/>
  <c r="H19" i="30"/>
  <c r="J18" i="30"/>
  <c r="F17" i="30"/>
  <c r="N15" i="30"/>
  <c r="F15" i="30"/>
  <c r="N12" i="30"/>
  <c r="F12" i="30"/>
  <c r="N9" i="30"/>
  <c r="F9" i="30"/>
  <c r="J42" i="31"/>
  <c r="J280" i="30"/>
  <c r="J259" i="30"/>
  <c r="N254" i="30"/>
  <c r="L238" i="30"/>
  <c r="N233" i="30"/>
  <c r="H229" i="30"/>
  <c r="L218" i="30"/>
  <c r="J210" i="30"/>
  <c r="F191" i="30"/>
  <c r="J187" i="30"/>
  <c r="L172" i="30"/>
  <c r="F165" i="30"/>
  <c r="J146" i="30"/>
  <c r="F124" i="30"/>
  <c r="H107" i="30"/>
  <c r="H103" i="30"/>
  <c r="H102" i="30"/>
  <c r="H101" i="30"/>
  <c r="H100" i="30"/>
  <c r="H99" i="30"/>
  <c r="H98" i="30"/>
  <c r="H97" i="30"/>
  <c r="J64" i="30"/>
  <c r="N57" i="30"/>
  <c r="N54" i="30"/>
  <c r="F40" i="30"/>
  <c r="L38" i="30"/>
  <c r="N36" i="30"/>
  <c r="L35" i="30"/>
  <c r="N33" i="30"/>
  <c r="L32" i="30"/>
  <c r="J20" i="30"/>
  <c r="L19" i="30"/>
  <c r="H18" i="30"/>
  <c r="F16" i="30"/>
  <c r="N13" i="30"/>
  <c r="F13" i="30"/>
  <c r="N10" i="30"/>
  <c r="F10" i="30"/>
  <c r="J61" i="33"/>
  <c r="L40" i="31"/>
  <c r="F285" i="30"/>
  <c r="N279" i="30"/>
  <c r="H275" i="30"/>
  <c r="L258" i="30"/>
  <c r="F254" i="30"/>
  <c r="J213" i="30"/>
  <c r="J219" i="30"/>
  <c r="J194" i="30"/>
  <c r="J190" i="30"/>
  <c r="F168" i="30"/>
  <c r="L149" i="30"/>
  <c r="H142" i="30"/>
  <c r="H127" i="30"/>
  <c r="J123" i="30"/>
  <c r="J120" i="30"/>
  <c r="L106" i="30"/>
  <c r="J104" i="30"/>
  <c r="F103" i="30"/>
  <c r="F102" i="30"/>
  <c r="F101" i="30"/>
  <c r="F100" i="30"/>
  <c r="F99" i="30"/>
  <c r="F98" i="30"/>
  <c r="F97" i="30"/>
  <c r="J63" i="30"/>
  <c r="J62" i="30"/>
  <c r="F59" i="30"/>
  <c r="J58" i="30"/>
  <c r="F56" i="30"/>
  <c r="J55" i="30"/>
  <c r="F53" i="30"/>
  <c r="J42" i="30"/>
  <c r="L40" i="30"/>
  <c r="H39" i="30"/>
  <c r="H37" i="30"/>
  <c r="F36" i="30"/>
  <c r="H34" i="30"/>
  <c r="F33" i="30"/>
  <c r="H31" i="30"/>
  <c r="F21" i="30"/>
  <c r="H20" i="30"/>
  <c r="J17" i="30"/>
  <c r="L16" i="30"/>
  <c r="J15" i="30"/>
  <c r="H14" i="30"/>
  <c r="L13" i="30"/>
  <c r="J12" i="30"/>
  <c r="H11" i="30"/>
  <c r="L10" i="30"/>
  <c r="J9" i="30"/>
  <c r="J100" i="30"/>
  <c r="L64" i="30"/>
  <c r="J59" i="30"/>
  <c r="L65" i="30"/>
  <c r="L43" i="30"/>
  <c r="F35" i="30"/>
  <c r="H16" i="30"/>
  <c r="L12" i="30"/>
  <c r="D48" i="28"/>
  <c r="H31" i="31"/>
  <c r="N276" i="30"/>
  <c r="F251" i="30"/>
  <c r="L214" i="30"/>
  <c r="H169" i="30"/>
  <c r="J121" i="30"/>
  <c r="J103" i="30"/>
  <c r="J97" i="30"/>
  <c r="F57" i="30"/>
  <c r="H33" i="30"/>
  <c r="J14" i="30"/>
  <c r="H34" i="31"/>
  <c r="F188" i="30"/>
  <c r="J143" i="30"/>
  <c r="J102" i="30"/>
  <c r="F61" i="30"/>
  <c r="J56" i="30"/>
  <c r="H36" i="30"/>
  <c r="L17" i="30"/>
  <c r="H10" i="30"/>
  <c r="H82" i="31"/>
  <c r="J207" i="30"/>
  <c r="J101" i="30"/>
  <c r="J65" i="30"/>
  <c r="F60" i="30"/>
  <c r="L55" i="30"/>
  <c r="J39" i="30"/>
  <c r="F32" i="30"/>
  <c r="H21" i="30"/>
  <c r="H13" i="30"/>
  <c r="L9" i="30"/>
  <c r="D34" i="28"/>
  <c r="J260" i="30"/>
  <c r="L128" i="30"/>
  <c r="J99" i="30"/>
  <c r="L63" i="30"/>
  <c r="F19" i="30"/>
  <c r="C118" i="28"/>
  <c r="L255" i="30"/>
  <c r="J98" i="30"/>
  <c r="L15" i="30"/>
  <c r="J281" i="30"/>
  <c r="L58" i="30"/>
  <c r="E146" i="28"/>
  <c r="F151" i="30"/>
  <c r="F54" i="30"/>
  <c r="F38" i="30"/>
  <c r="J11" i="30"/>
  <c r="D132" i="28"/>
  <c r="J173" i="30"/>
  <c r="L219" i="30"/>
  <c r="D20" i="28"/>
  <c r="E76" i="27"/>
  <c r="G132" i="26"/>
  <c r="G104" i="26"/>
  <c r="F105" i="30"/>
  <c r="F20" i="26"/>
  <c r="H87" i="25"/>
  <c r="F86" i="25"/>
  <c r="J85" i="25"/>
  <c r="H84" i="25"/>
  <c r="J53" i="30"/>
  <c r="F87" i="25"/>
  <c r="J86" i="25"/>
  <c r="H85" i="25"/>
  <c r="F84" i="25"/>
  <c r="J83" i="25"/>
  <c r="H82" i="25"/>
  <c r="H81" i="25"/>
  <c r="H80" i="25"/>
  <c r="H65" i="25"/>
  <c r="F64" i="25"/>
  <c r="J63" i="25"/>
  <c r="D104" i="27"/>
  <c r="J84" i="25"/>
  <c r="F77" i="25"/>
  <c r="H64" i="25"/>
  <c r="J43" i="25"/>
  <c r="H42" i="25"/>
  <c r="F41" i="25"/>
  <c r="J40" i="25"/>
  <c r="H39" i="25"/>
  <c r="F38" i="25"/>
  <c r="F37" i="25"/>
  <c r="F36" i="25"/>
  <c r="F35" i="25"/>
  <c r="F34" i="25"/>
  <c r="F33" i="25"/>
  <c r="F32" i="25"/>
  <c r="F31" i="25"/>
  <c r="H209" i="24"/>
  <c r="N208" i="24"/>
  <c r="H208" i="24"/>
  <c r="N207" i="24"/>
  <c r="H207" i="24"/>
  <c r="J163" i="24"/>
  <c r="L153" i="24"/>
  <c r="J152" i="24"/>
  <c r="H151" i="24"/>
  <c r="L150" i="24"/>
  <c r="J149" i="24"/>
  <c r="G76" i="26"/>
  <c r="G48" i="26"/>
  <c r="G20" i="26"/>
  <c r="H83" i="25"/>
  <c r="J82" i="25"/>
  <c r="F80" i="25"/>
  <c r="J79" i="25"/>
  <c r="H78" i="25"/>
  <c r="J76" i="25"/>
  <c r="H75" i="25"/>
  <c r="F62" i="25"/>
  <c r="J61" i="25"/>
  <c r="H60" i="25"/>
  <c r="H59" i="25"/>
  <c r="H58" i="25"/>
  <c r="H57" i="25"/>
  <c r="H56" i="25"/>
  <c r="H55" i="25"/>
  <c r="H54" i="25"/>
  <c r="H53" i="25"/>
  <c r="L21" i="25"/>
  <c r="F21" i="25"/>
  <c r="J20" i="25"/>
  <c r="H19" i="25"/>
  <c r="L18" i="25"/>
  <c r="F18" i="25"/>
  <c r="J17" i="25"/>
  <c r="H16" i="25"/>
  <c r="N15" i="25"/>
  <c r="H15" i="25"/>
  <c r="N14" i="25"/>
  <c r="H14" i="25"/>
  <c r="N13" i="25"/>
  <c r="H13" i="25"/>
  <c r="N12" i="25"/>
  <c r="H12" i="25"/>
  <c r="N11" i="25"/>
  <c r="H11" i="25"/>
  <c r="N10" i="25"/>
  <c r="H10" i="25"/>
  <c r="N9" i="25"/>
  <c r="H9" i="25"/>
  <c r="F79" i="25"/>
  <c r="F76" i="25"/>
  <c r="J64" i="25"/>
  <c r="F63" i="25"/>
  <c r="F43" i="25"/>
  <c r="J42" i="25"/>
  <c r="H41" i="25"/>
  <c r="F40" i="25"/>
  <c r="J39" i="25"/>
  <c r="H38" i="25"/>
  <c r="H37" i="25"/>
  <c r="H36" i="25"/>
  <c r="H35" i="25"/>
  <c r="H34" i="25"/>
  <c r="H33" i="25"/>
  <c r="H32" i="25"/>
  <c r="H31" i="25"/>
  <c r="H153" i="24"/>
  <c r="L152" i="24"/>
  <c r="J151" i="24"/>
  <c r="H150" i="24"/>
  <c r="L149" i="24"/>
  <c r="J148" i="24"/>
  <c r="J147" i="24"/>
  <c r="J146" i="24"/>
  <c r="J145" i="24"/>
  <c r="J144" i="24"/>
  <c r="J143" i="24"/>
  <c r="J142" i="24"/>
  <c r="J141" i="24"/>
  <c r="E132" i="26"/>
  <c r="F81" i="25"/>
  <c r="J80" i="25"/>
  <c r="J78" i="25"/>
  <c r="H77" i="25"/>
  <c r="J75" i="25"/>
  <c r="F65" i="25"/>
  <c r="H62" i="25"/>
  <c r="F61" i="25"/>
  <c r="J60" i="25"/>
  <c r="J59" i="25"/>
  <c r="J58" i="25"/>
  <c r="J57" i="25"/>
  <c r="J56" i="25"/>
  <c r="J55" i="25"/>
  <c r="J54" i="25"/>
  <c r="J53" i="25"/>
  <c r="H21" i="25"/>
  <c r="L20" i="25"/>
  <c r="F20" i="25"/>
  <c r="J19" i="25"/>
  <c r="H18" i="25"/>
  <c r="L17" i="25"/>
  <c r="F17" i="25"/>
  <c r="J16" i="25"/>
  <c r="J15" i="25"/>
  <c r="J14" i="25"/>
  <c r="J13" i="25"/>
  <c r="J12" i="25"/>
  <c r="J11" i="25"/>
  <c r="J10" i="25"/>
  <c r="J9" i="25"/>
  <c r="F85" i="25"/>
  <c r="F82" i="25"/>
  <c r="H76" i="25"/>
  <c r="J62" i="25"/>
  <c r="F59" i="25"/>
  <c r="F56" i="25"/>
  <c r="F53" i="25"/>
  <c r="F42" i="25"/>
  <c r="H40" i="25"/>
  <c r="J38" i="25"/>
  <c r="J35" i="25"/>
  <c r="J32" i="25"/>
  <c r="L241" i="24"/>
  <c r="H236" i="24"/>
  <c r="N234" i="24"/>
  <c r="H233" i="24"/>
  <c r="N231" i="24"/>
  <c r="H230" i="24"/>
  <c r="H215" i="24"/>
  <c r="L213" i="24"/>
  <c r="L210" i="24"/>
  <c r="L207" i="24"/>
  <c r="L175" i="24"/>
  <c r="H170" i="24"/>
  <c r="N168" i="24"/>
  <c r="H167" i="24"/>
  <c r="N165" i="24"/>
  <c r="H164" i="24"/>
  <c r="H149" i="24"/>
  <c r="H127" i="24"/>
  <c r="L125" i="24"/>
  <c r="L122" i="24"/>
  <c r="L119" i="24"/>
  <c r="H106" i="24"/>
  <c r="J104" i="24"/>
  <c r="N101" i="24"/>
  <c r="L100" i="24"/>
  <c r="N98" i="24"/>
  <c r="L97" i="24"/>
  <c r="J43" i="24"/>
  <c r="H42" i="24"/>
  <c r="L41" i="24"/>
  <c r="J40" i="24"/>
  <c r="H39" i="24"/>
  <c r="L38" i="24"/>
  <c r="L37" i="24"/>
  <c r="L36" i="24"/>
  <c r="L35" i="24"/>
  <c r="L34" i="24"/>
  <c r="L33" i="24"/>
  <c r="L32" i="24"/>
  <c r="L31" i="24"/>
  <c r="E76" i="26"/>
  <c r="N98" i="25"/>
  <c r="N75" i="25"/>
  <c r="J21" i="25"/>
  <c r="L19" i="25"/>
  <c r="F16" i="25"/>
  <c r="L14" i="25"/>
  <c r="F13" i="25"/>
  <c r="L11" i="25"/>
  <c r="F10" i="25"/>
  <c r="H264" i="24"/>
  <c r="J262" i="24"/>
  <c r="J259" i="24"/>
  <c r="J256" i="24"/>
  <c r="H194" i="24"/>
  <c r="J192" i="24"/>
  <c r="J189" i="24"/>
  <c r="J186" i="24"/>
  <c r="L130" i="24"/>
  <c r="H126" i="24"/>
  <c r="J125" i="24"/>
  <c r="N124" i="24"/>
  <c r="H123" i="24"/>
  <c r="J122" i="24"/>
  <c r="N121" i="24"/>
  <c r="H120" i="24"/>
  <c r="J119" i="24"/>
  <c r="L109" i="24"/>
  <c r="H105" i="24"/>
  <c r="H104" i="24"/>
  <c r="L103" i="24"/>
  <c r="H102" i="24"/>
  <c r="J100" i="24"/>
  <c r="H99" i="24"/>
  <c r="J97" i="24"/>
  <c r="L21" i="24"/>
  <c r="J20" i="24"/>
  <c r="H19" i="24"/>
  <c r="L18" i="24"/>
  <c r="J17" i="24"/>
  <c r="H16" i="24"/>
  <c r="N15" i="24"/>
  <c r="H15" i="24"/>
  <c r="N14" i="24"/>
  <c r="H14" i="24"/>
  <c r="N13" i="24"/>
  <c r="H13" i="24"/>
  <c r="N12" i="24"/>
  <c r="H12" i="24"/>
  <c r="N11" i="24"/>
  <c r="H11" i="24"/>
  <c r="N10" i="24"/>
  <c r="H10" i="24"/>
  <c r="N9" i="24"/>
  <c r="H9" i="24"/>
  <c r="G34" i="27"/>
  <c r="J87" i="25"/>
  <c r="J81" i="25"/>
  <c r="H79" i="25"/>
  <c r="J77" i="25"/>
  <c r="F60" i="25"/>
  <c r="F57" i="25"/>
  <c r="F54" i="25"/>
  <c r="H43" i="25"/>
  <c r="J41" i="25"/>
  <c r="J36" i="25"/>
  <c r="J33" i="25"/>
  <c r="H239" i="24"/>
  <c r="J237" i="24"/>
  <c r="N235" i="24"/>
  <c r="H234" i="24"/>
  <c r="N232" i="24"/>
  <c r="H231" i="24"/>
  <c r="N229" i="24"/>
  <c r="H218" i="24"/>
  <c r="J216" i="24"/>
  <c r="L214" i="24"/>
  <c r="L211" i="24"/>
  <c r="L208" i="24"/>
  <c r="H173" i="24"/>
  <c r="J171" i="24"/>
  <c r="N169" i="24"/>
  <c r="H168" i="24"/>
  <c r="N166" i="24"/>
  <c r="H165" i="24"/>
  <c r="N163" i="24"/>
  <c r="H152" i="24"/>
  <c r="J150" i="24"/>
  <c r="N147" i="24"/>
  <c r="N146" i="24"/>
  <c r="N145" i="24"/>
  <c r="N144" i="24"/>
  <c r="N143" i="24"/>
  <c r="N142" i="24"/>
  <c r="N141" i="24"/>
  <c r="J131" i="24"/>
  <c r="L129" i="24"/>
  <c r="L124" i="24"/>
  <c r="L121" i="24"/>
  <c r="L108" i="24"/>
  <c r="J103" i="24"/>
  <c r="N102" i="24"/>
  <c r="L101" i="24"/>
  <c r="N99" i="24"/>
  <c r="L98" i="24"/>
  <c r="H43" i="24"/>
  <c r="L42" i="24"/>
  <c r="J41" i="24"/>
  <c r="H40" i="24"/>
  <c r="L39" i="24"/>
  <c r="J38" i="24"/>
  <c r="J37" i="24"/>
  <c r="J36" i="24"/>
  <c r="J35" i="24"/>
  <c r="J34" i="24"/>
  <c r="J33" i="24"/>
  <c r="J32" i="24"/>
  <c r="J31" i="24"/>
  <c r="E160" i="26"/>
  <c r="E48" i="26"/>
  <c r="F75" i="25"/>
  <c r="J65" i="25"/>
  <c r="H63" i="25"/>
  <c r="F19" i="25"/>
  <c r="H17" i="25"/>
  <c r="L15" i="25"/>
  <c r="F14" i="25"/>
  <c r="L12" i="25"/>
  <c r="F11" i="25"/>
  <c r="L9" i="25"/>
  <c r="H267" i="24"/>
  <c r="J265" i="24"/>
  <c r="L263" i="24"/>
  <c r="J260" i="24"/>
  <c r="J257" i="24"/>
  <c r="H197" i="24"/>
  <c r="J195" i="24"/>
  <c r="L193" i="24"/>
  <c r="J190" i="24"/>
  <c r="J187" i="24"/>
  <c r="L148" i="24"/>
  <c r="L147" i="24"/>
  <c r="L146" i="24"/>
  <c r="L145" i="24"/>
  <c r="L144" i="24"/>
  <c r="L143" i="24"/>
  <c r="L142" i="24"/>
  <c r="L141" i="24"/>
  <c r="H131" i="24"/>
  <c r="J130" i="24"/>
  <c r="J129" i="24"/>
  <c r="L128" i="24"/>
  <c r="L127" i="24"/>
  <c r="H125" i="24"/>
  <c r="J124" i="24"/>
  <c r="N123" i="24"/>
  <c r="H122" i="24"/>
  <c r="J121" i="24"/>
  <c r="N120" i="24"/>
  <c r="H119" i="24"/>
  <c r="J109" i="24"/>
  <c r="J108" i="24"/>
  <c r="L107" i="24"/>
  <c r="L106" i="24"/>
  <c r="H103" i="24"/>
  <c r="J101" i="24"/>
  <c r="H100" i="24"/>
  <c r="J98" i="24"/>
  <c r="H97" i="24"/>
  <c r="J21" i="24"/>
  <c r="H20" i="24"/>
  <c r="L19" i="24"/>
  <c r="J18" i="24"/>
  <c r="H17" i="24"/>
  <c r="L16" i="24"/>
  <c r="L15" i="24"/>
  <c r="L14" i="24"/>
  <c r="L13" i="24"/>
  <c r="L12" i="24"/>
  <c r="L11" i="24"/>
  <c r="L10" i="24"/>
  <c r="L9" i="24"/>
  <c r="H86" i="25"/>
  <c r="F83" i="25"/>
  <c r="H61" i="25"/>
  <c r="F58" i="25"/>
  <c r="F55" i="25"/>
  <c r="F39" i="25"/>
  <c r="J37" i="25"/>
  <c r="J34" i="25"/>
  <c r="J31" i="25"/>
  <c r="J240" i="24"/>
  <c r="L238" i="24"/>
  <c r="H235" i="24"/>
  <c r="N233" i="24"/>
  <c r="H232" i="24"/>
  <c r="N230" i="24"/>
  <c r="H229" i="24"/>
  <c r="J219" i="24"/>
  <c r="L217" i="24"/>
  <c r="L212" i="24"/>
  <c r="L209" i="24"/>
  <c r="J174" i="24"/>
  <c r="L172" i="24"/>
  <c r="H169" i="24"/>
  <c r="N167" i="24"/>
  <c r="H166" i="24"/>
  <c r="N164" i="24"/>
  <c r="H163" i="24"/>
  <c r="J153" i="24"/>
  <c r="L151" i="24"/>
  <c r="H109" i="24"/>
  <c r="J107" i="24"/>
  <c r="L105" i="24"/>
  <c r="L102" i="24"/>
  <c r="N100" i="24"/>
  <c r="L99" i="24"/>
  <c r="N97" i="24"/>
  <c r="L43" i="24"/>
  <c r="J42" i="24"/>
  <c r="H41" i="24"/>
  <c r="L40" i="24"/>
  <c r="J39" i="24"/>
  <c r="H38" i="24"/>
  <c r="N37" i="24"/>
  <c r="H37" i="24"/>
  <c r="N36" i="24"/>
  <c r="H36" i="24"/>
  <c r="N35" i="24"/>
  <c r="H35" i="24"/>
  <c r="N34" i="24"/>
  <c r="H34" i="24"/>
  <c r="N33" i="24"/>
  <c r="H33" i="24"/>
  <c r="N32" i="24"/>
  <c r="H32" i="24"/>
  <c r="N31" i="24"/>
  <c r="H31" i="24"/>
  <c r="H20" i="25"/>
  <c r="L10" i="25"/>
  <c r="J258" i="24"/>
  <c r="J185" i="24"/>
  <c r="H145" i="24"/>
  <c r="N125" i="24"/>
  <c r="H121" i="24"/>
  <c r="N103" i="24"/>
  <c r="J19" i="24"/>
  <c r="F78" i="25"/>
  <c r="J18" i="25"/>
  <c r="F9" i="25"/>
  <c r="L266" i="24"/>
  <c r="H144" i="24"/>
  <c r="J120" i="24"/>
  <c r="H108" i="24"/>
  <c r="J99" i="24"/>
  <c r="J15" i="24"/>
  <c r="J12" i="24"/>
  <c r="J9" i="24"/>
  <c r="E104" i="26"/>
  <c r="L16" i="25"/>
  <c r="J255" i="24"/>
  <c r="J191" i="24"/>
  <c r="H143" i="24"/>
  <c r="H129" i="24"/>
  <c r="H124" i="24"/>
  <c r="N119" i="24"/>
  <c r="H107" i="24"/>
  <c r="J102" i="24"/>
  <c r="H18" i="24"/>
  <c r="L13" i="25"/>
  <c r="J261" i="24"/>
  <c r="J188" i="24"/>
  <c r="H147" i="24"/>
  <c r="H141" i="24"/>
  <c r="J127" i="24"/>
  <c r="N122" i="24"/>
  <c r="J105" i="24"/>
  <c r="H101" i="24"/>
  <c r="L20" i="24"/>
  <c r="F12" i="25"/>
  <c r="L196" i="24"/>
  <c r="H146" i="24"/>
  <c r="J126" i="24"/>
  <c r="L104" i="24"/>
  <c r="J16" i="24"/>
  <c r="J13" i="24"/>
  <c r="J10" i="24"/>
  <c r="J106" i="24"/>
  <c r="G63" i="22"/>
  <c r="C162" i="21"/>
  <c r="E134" i="21"/>
  <c r="D22" i="21"/>
  <c r="E20" i="26"/>
  <c r="H128" i="24"/>
  <c r="D21" i="22"/>
  <c r="G91" i="22"/>
  <c r="C78" i="21"/>
  <c r="E50" i="21"/>
  <c r="F15" i="25"/>
  <c r="L219" i="24"/>
  <c r="J123" i="24"/>
  <c r="H98" i="24"/>
  <c r="H21" i="24"/>
  <c r="C35" i="22"/>
  <c r="H148" i="24"/>
  <c r="J14" i="24"/>
  <c r="E49" i="22"/>
  <c r="D64" i="21"/>
  <c r="F36" i="21"/>
  <c r="H142" i="24"/>
  <c r="J11" i="24"/>
  <c r="E91" i="22"/>
  <c r="L22" i="21"/>
  <c r="V8" i="18"/>
  <c r="D8" i="18"/>
  <c r="F49" i="17"/>
  <c r="F23" i="17"/>
  <c r="V77" i="19"/>
  <c r="V65" i="19"/>
  <c r="V35" i="19"/>
  <c r="V23" i="19"/>
  <c r="D119" i="22"/>
  <c r="D148" i="21"/>
  <c r="L17" i="24"/>
  <c r="C77" i="22"/>
  <c r="D104" i="18"/>
  <c r="L90" i="18"/>
  <c r="L78" i="18"/>
  <c r="L48" i="18"/>
  <c r="T22" i="18"/>
  <c r="F149" i="17"/>
  <c r="F147" i="17"/>
  <c r="F121" i="17"/>
  <c r="F119" i="17"/>
  <c r="F93" i="17"/>
  <c r="F91" i="17"/>
  <c r="F65" i="17"/>
  <c r="F63" i="17"/>
  <c r="F37" i="17"/>
  <c r="F35" i="17"/>
  <c r="F21" i="17"/>
  <c r="D77" i="16"/>
  <c r="G65" i="16"/>
  <c r="G63" i="16"/>
  <c r="D51" i="16"/>
  <c r="D49" i="16"/>
  <c r="G37" i="16"/>
  <c r="G35" i="16"/>
  <c r="D23" i="16"/>
  <c r="G21" i="16"/>
  <c r="G9" i="16"/>
  <c r="V37" i="19"/>
  <c r="D134" i="18"/>
  <c r="F90" i="18"/>
  <c r="V76" i="18"/>
  <c r="D76" i="18"/>
  <c r="O62" i="18"/>
  <c r="L50" i="18"/>
  <c r="S34" i="18"/>
  <c r="L20" i="18"/>
  <c r="F163" i="14"/>
  <c r="V90" i="18"/>
  <c r="N76" i="18"/>
  <c r="V50" i="18"/>
  <c r="D50" i="18"/>
  <c r="O36" i="18"/>
  <c r="V20" i="18"/>
  <c r="D20" i="18"/>
  <c r="L132" i="18"/>
  <c r="F120" i="21"/>
  <c r="V79" i="19"/>
  <c r="V49" i="19"/>
  <c r="N78" i="18"/>
  <c r="U62" i="18"/>
  <c r="C62" i="18"/>
  <c r="N48" i="18"/>
  <c r="G34" i="18"/>
  <c r="V22" i="18"/>
  <c r="D22" i="18"/>
  <c r="O8" i="18"/>
  <c r="O120" i="18"/>
  <c r="T78" i="18"/>
  <c r="M34" i="18"/>
  <c r="C8" i="18"/>
  <c r="E135" i="17"/>
  <c r="E105" i="17"/>
  <c r="E51" i="17"/>
  <c r="F9" i="17"/>
  <c r="E79" i="16"/>
  <c r="E49" i="16"/>
  <c r="E23" i="16"/>
  <c r="F91" i="15"/>
  <c r="E77" i="15"/>
  <c r="E35" i="15"/>
  <c r="F21" i="15"/>
  <c r="C163" i="14"/>
  <c r="D149" i="14"/>
  <c r="F135" i="14"/>
  <c r="D107" i="14"/>
  <c r="F93" i="14"/>
  <c r="D65" i="14"/>
  <c r="F51" i="14"/>
  <c r="P23" i="14"/>
  <c r="G23" i="14"/>
  <c r="G146" i="13"/>
  <c r="G118" i="13"/>
  <c r="G90" i="13"/>
  <c r="G62" i="13"/>
  <c r="G34" i="13"/>
  <c r="D90" i="18"/>
  <c r="F78" i="18"/>
  <c r="T76" i="18"/>
  <c r="N22" i="18"/>
  <c r="G107" i="16"/>
  <c r="G105" i="16"/>
  <c r="D77" i="15"/>
  <c r="D35" i="15"/>
  <c r="D21" i="15"/>
  <c r="E135" i="14"/>
  <c r="G121" i="14"/>
  <c r="E93" i="14"/>
  <c r="G79" i="14"/>
  <c r="E51" i="14"/>
  <c r="G37" i="14"/>
  <c r="F23" i="14"/>
  <c r="D113" i="11"/>
  <c r="D110" i="11"/>
  <c r="D107" i="11"/>
  <c r="D104" i="11"/>
  <c r="D101" i="11"/>
  <c r="D90" i="11"/>
  <c r="D87" i="11"/>
  <c r="D84" i="11"/>
  <c r="D81" i="11"/>
  <c r="D78" i="11"/>
  <c r="O20" i="9"/>
  <c r="I20" i="9"/>
  <c r="O18" i="9"/>
  <c r="I18" i="9"/>
  <c r="O16" i="9"/>
  <c r="I16" i="9"/>
  <c r="O14" i="9"/>
  <c r="I14" i="9"/>
  <c r="O12" i="9"/>
  <c r="I12" i="9"/>
  <c r="O10" i="9"/>
  <c r="I10" i="9"/>
  <c r="F50" i="18"/>
  <c r="T48" i="18"/>
  <c r="E161" i="17"/>
  <c r="E107" i="17"/>
  <c r="E77" i="17"/>
  <c r="E23" i="17"/>
  <c r="G77" i="16"/>
  <c r="D63" i="16"/>
  <c r="G51" i="16"/>
  <c r="D37" i="16"/>
  <c r="D21" i="16"/>
  <c r="D105" i="15"/>
  <c r="D135" i="14"/>
  <c r="F121" i="14"/>
  <c r="D93" i="14"/>
  <c r="F79" i="14"/>
  <c r="D51" i="14"/>
  <c r="F37" i="14"/>
  <c r="E23" i="14"/>
  <c r="D66" i="11"/>
  <c r="D63" i="11"/>
  <c r="D60" i="11"/>
  <c r="D57" i="11"/>
  <c r="D54" i="11"/>
  <c r="D43" i="11"/>
  <c r="D40" i="11"/>
  <c r="D37" i="11"/>
  <c r="D34" i="11"/>
  <c r="D31" i="11"/>
  <c r="D20" i="11"/>
  <c r="D17" i="11"/>
  <c r="D14" i="11"/>
  <c r="D11" i="11"/>
  <c r="D8" i="11"/>
  <c r="K21" i="9"/>
  <c r="E21" i="9"/>
  <c r="Q19" i="9"/>
  <c r="K19" i="9"/>
  <c r="E19" i="9"/>
  <c r="Q17" i="9"/>
  <c r="K17" i="9"/>
  <c r="E17" i="9"/>
  <c r="Q15" i="9"/>
  <c r="K15" i="9"/>
  <c r="E15" i="9"/>
  <c r="Q13" i="9"/>
  <c r="K13" i="9"/>
  <c r="E13" i="9"/>
  <c r="Q11" i="9"/>
  <c r="K11" i="9"/>
  <c r="E11" i="9"/>
  <c r="Q9" i="9"/>
  <c r="K9" i="9"/>
  <c r="E9" i="9"/>
  <c r="J43" i="8"/>
  <c r="H42" i="8"/>
  <c r="L41" i="8"/>
  <c r="J40" i="8"/>
  <c r="H39" i="8"/>
  <c r="L38" i="8"/>
  <c r="L37" i="8"/>
  <c r="L36" i="8"/>
  <c r="L35" i="8"/>
  <c r="F20" i="18"/>
  <c r="U8" i="18"/>
  <c r="E133" i="17"/>
  <c r="E79" i="17"/>
  <c r="E49" i="17"/>
  <c r="D161" i="15"/>
  <c r="E163" i="14"/>
  <c r="F149" i="14"/>
  <c r="D121" i="14"/>
  <c r="F107" i="14"/>
  <c r="D79" i="14"/>
  <c r="F65" i="14"/>
  <c r="D37" i="14"/>
  <c r="C23" i="14"/>
  <c r="F160" i="13"/>
  <c r="C146" i="13"/>
  <c r="F132" i="13"/>
  <c r="C118" i="13"/>
  <c r="F104" i="13"/>
  <c r="C90" i="13"/>
  <c r="F76" i="13"/>
  <c r="C62" i="13"/>
  <c r="F48" i="13"/>
  <c r="C34" i="13"/>
  <c r="R20" i="13"/>
  <c r="C20" i="13"/>
  <c r="C36" i="18"/>
  <c r="G8" i="18"/>
  <c r="D119" i="16"/>
  <c r="D93" i="16"/>
  <c r="D91" i="16"/>
  <c r="G79" i="16"/>
  <c r="D65" i="16"/>
  <c r="G49" i="16"/>
  <c r="D35" i="16"/>
  <c r="G23" i="16"/>
  <c r="D9" i="16"/>
  <c r="D163" i="14"/>
  <c r="E149" i="14"/>
  <c r="G135" i="14"/>
  <c r="E107" i="14"/>
  <c r="G93" i="14"/>
  <c r="E65" i="14"/>
  <c r="G51" i="14"/>
  <c r="D111" i="11"/>
  <c r="D108" i="11"/>
  <c r="D105" i="11"/>
  <c r="D102" i="11"/>
  <c r="D88" i="11"/>
  <c r="D85" i="11"/>
  <c r="D82" i="11"/>
  <c r="D79" i="11"/>
  <c r="Q20" i="9"/>
  <c r="K20" i="9"/>
  <c r="E20" i="9"/>
  <c r="Q18" i="9"/>
  <c r="K18" i="9"/>
  <c r="E18" i="9"/>
  <c r="Q16" i="9"/>
  <c r="K16" i="9"/>
  <c r="E16" i="9"/>
  <c r="Q14" i="9"/>
  <c r="K14" i="9"/>
  <c r="E14" i="9"/>
  <c r="Q12" i="9"/>
  <c r="K12" i="9"/>
  <c r="E12" i="9"/>
  <c r="Q10" i="9"/>
  <c r="K10" i="9"/>
  <c r="E10" i="9"/>
  <c r="E77" i="16"/>
  <c r="E51" i="16"/>
  <c r="E161" i="15"/>
  <c r="D147" i="15"/>
  <c r="C133" i="15"/>
  <c r="D63" i="15"/>
  <c r="G65" i="14"/>
  <c r="C51" i="14"/>
  <c r="G160" i="13"/>
  <c r="G104" i="13"/>
  <c r="G48" i="13"/>
  <c r="F54" i="12"/>
  <c r="D112" i="11"/>
  <c r="D106" i="11"/>
  <c r="D100" i="11"/>
  <c r="D86" i="11"/>
  <c r="D80" i="11"/>
  <c r="M20" i="9"/>
  <c r="G18" i="9"/>
  <c r="M16" i="9"/>
  <c r="G14" i="9"/>
  <c r="M12" i="9"/>
  <c r="G10" i="9"/>
  <c r="H43" i="8"/>
  <c r="J42" i="8"/>
  <c r="J41" i="8"/>
  <c r="L40" i="8"/>
  <c r="N37" i="8"/>
  <c r="J21" i="8"/>
  <c r="H20" i="8"/>
  <c r="L19" i="8"/>
  <c r="J18" i="8"/>
  <c r="H17" i="8"/>
  <c r="L16" i="8"/>
  <c r="L15" i="8"/>
  <c r="L14" i="8"/>
  <c r="L13" i="8"/>
  <c r="L12" i="8"/>
  <c r="L11" i="8"/>
  <c r="L10" i="8"/>
  <c r="L9" i="8"/>
  <c r="U36" i="18"/>
  <c r="D23" i="14"/>
  <c r="G76" i="13"/>
  <c r="U8" i="12"/>
  <c r="D109" i="11"/>
  <c r="M64" i="18"/>
  <c r="G163" i="14"/>
  <c r="E79" i="14"/>
  <c r="S20" i="13"/>
  <c r="E54" i="12"/>
  <c r="F55" i="12"/>
  <c r="D65" i="11"/>
  <c r="D59" i="11"/>
  <c r="D39" i="11"/>
  <c r="D33" i="11"/>
  <c r="D19" i="11"/>
  <c r="D13" i="11"/>
  <c r="I21" i="9"/>
  <c r="O19" i="9"/>
  <c r="I17" i="9"/>
  <c r="O15" i="9"/>
  <c r="I13" i="9"/>
  <c r="O11" i="9"/>
  <c r="I9" i="9"/>
  <c r="L39" i="8"/>
  <c r="H38" i="8"/>
  <c r="J36" i="8"/>
  <c r="H35" i="8"/>
  <c r="N34" i="8"/>
  <c r="H34" i="8"/>
  <c r="N33" i="8"/>
  <c r="H33" i="8"/>
  <c r="N32" i="8"/>
  <c r="H32" i="8"/>
  <c r="N31" i="8"/>
  <c r="H31" i="8"/>
  <c r="E121" i="14"/>
  <c r="G132" i="13"/>
  <c r="D77" i="11"/>
  <c r="G20" i="9"/>
  <c r="F48" i="18"/>
  <c r="S21" i="15"/>
  <c r="G107" i="14"/>
  <c r="C93" i="14"/>
  <c r="D146" i="13"/>
  <c r="D90" i="13"/>
  <c r="D34" i="13"/>
  <c r="P20" i="13"/>
  <c r="C54" i="12"/>
  <c r="D64" i="11"/>
  <c r="D58" i="11"/>
  <c r="D44" i="11"/>
  <c r="D38" i="11"/>
  <c r="D32" i="11"/>
  <c r="D18" i="11"/>
  <c r="D12" i="11"/>
  <c r="G21" i="9"/>
  <c r="M19" i="9"/>
  <c r="G17" i="9"/>
  <c r="M15" i="9"/>
  <c r="G13" i="9"/>
  <c r="M11" i="9"/>
  <c r="G9" i="9"/>
  <c r="H41" i="8"/>
  <c r="H40" i="8"/>
  <c r="N35" i="8"/>
  <c r="H21" i="8"/>
  <c r="L20" i="8"/>
  <c r="J19" i="8"/>
  <c r="H18" i="8"/>
  <c r="L17" i="8"/>
  <c r="J16" i="8"/>
  <c r="J15" i="8"/>
  <c r="J14" i="8"/>
  <c r="J13" i="8"/>
  <c r="J12" i="8"/>
  <c r="J11" i="8"/>
  <c r="J10" i="8"/>
  <c r="J9" i="8"/>
  <c r="Q21" i="16"/>
  <c r="D89" i="11"/>
  <c r="C49" i="15"/>
  <c r="G149" i="14"/>
  <c r="C135" i="14"/>
  <c r="G20" i="13"/>
  <c r="D62" i="11"/>
  <c r="D56" i="11"/>
  <c r="D42" i="11"/>
  <c r="D36" i="11"/>
  <c r="D16" i="11"/>
  <c r="D10" i="11"/>
  <c r="O21" i="9"/>
  <c r="I19" i="9"/>
  <c r="O17" i="9"/>
  <c r="I15" i="9"/>
  <c r="O13" i="9"/>
  <c r="I11" i="9"/>
  <c r="O9" i="9"/>
  <c r="L43" i="8"/>
  <c r="L42" i="8"/>
  <c r="N36" i="8"/>
  <c r="L21" i="8"/>
  <c r="J20" i="8"/>
  <c r="H19" i="8"/>
  <c r="L18" i="8"/>
  <c r="J17" i="8"/>
  <c r="H16" i="8"/>
  <c r="N15" i="8"/>
  <c r="H15" i="8"/>
  <c r="N14" i="8"/>
  <c r="H14" i="8"/>
  <c r="N13" i="8"/>
  <c r="H13" i="8"/>
  <c r="N12" i="8"/>
  <c r="H12" i="8"/>
  <c r="N11" i="8"/>
  <c r="H11" i="8"/>
  <c r="N10" i="8"/>
  <c r="H10" i="8"/>
  <c r="N9" i="8"/>
  <c r="H9" i="8"/>
  <c r="H18" i="2"/>
  <c r="D83" i="11"/>
  <c r="E37" i="14"/>
  <c r="D118" i="13"/>
  <c r="D62" i="13"/>
  <c r="D20" i="13"/>
  <c r="E56" i="12"/>
  <c r="E53" i="12"/>
  <c r="D67" i="11"/>
  <c r="D61" i="11"/>
  <c r="D55" i="11"/>
  <c r="D41" i="11"/>
  <c r="D35" i="11"/>
  <c r="D21" i="11"/>
  <c r="D15" i="11"/>
  <c r="D9" i="11"/>
  <c r="M21" i="9"/>
  <c r="G19" i="9"/>
  <c r="M17" i="9"/>
  <c r="G15" i="9"/>
  <c r="M13" i="9"/>
  <c r="G11" i="9"/>
  <c r="M9" i="9"/>
  <c r="J38" i="8"/>
  <c r="H37" i="8"/>
  <c r="J35" i="8"/>
  <c r="J34" i="8"/>
  <c r="J33" i="8"/>
  <c r="J32" i="8"/>
  <c r="J31" i="8"/>
  <c r="D103" i="11"/>
  <c r="M18" i="9"/>
  <c r="J39" i="8"/>
  <c r="L32" i="8"/>
  <c r="G12" i="9"/>
  <c r="G16" i="9"/>
  <c r="L34" i="8"/>
  <c r="L31" i="8"/>
  <c r="M10" i="9"/>
  <c r="J37" i="8"/>
  <c r="N75" i="10"/>
  <c r="M14" i="9"/>
  <c r="L33" i="8"/>
  <c r="F17" i="2"/>
  <c r="H36" i="8"/>
  <c r="E57" i="12" l="1"/>
  <c r="J86" i="31"/>
  <c r="J97" i="31"/>
  <c r="F109" i="31"/>
  <c r="N102" i="33"/>
  <c r="F10" i="33"/>
  <c r="N12" i="33"/>
  <c r="L14" i="33"/>
  <c r="L16" i="33"/>
  <c r="L19" i="33"/>
  <c r="J21" i="33"/>
  <c r="N35" i="33"/>
  <c r="J37" i="33"/>
  <c r="F54" i="33"/>
  <c r="L60" i="33"/>
  <c r="L62" i="33"/>
  <c r="L64" i="33"/>
  <c r="L77" i="33"/>
  <c r="J103" i="33"/>
  <c r="H18" i="35"/>
  <c r="J9" i="31"/>
  <c r="J10" i="31"/>
  <c r="J11" i="31"/>
  <c r="J12" i="31"/>
  <c r="J13" i="31"/>
  <c r="J14" i="31"/>
  <c r="J15" i="31"/>
  <c r="J16" i="31"/>
  <c r="F17" i="31"/>
  <c r="L17" i="31"/>
  <c r="H18" i="31"/>
  <c r="J19" i="31"/>
  <c r="F20" i="31"/>
  <c r="L20" i="31"/>
  <c r="H21" i="31"/>
  <c r="J9" i="33"/>
  <c r="N13" i="33"/>
  <c r="N14" i="33"/>
  <c r="F17" i="33"/>
  <c r="F31" i="33"/>
  <c r="J39" i="33"/>
  <c r="J41" i="33"/>
  <c r="J59" i="33"/>
  <c r="F76" i="33"/>
  <c r="J101" i="33"/>
  <c r="H20" i="31"/>
  <c r="J21" i="31"/>
  <c r="F53" i="31"/>
  <c r="F54" i="31"/>
  <c r="F55" i="31"/>
  <c r="F56" i="31"/>
  <c r="F57" i="31"/>
  <c r="F58" i="31"/>
  <c r="F59" i="31"/>
  <c r="F60" i="31"/>
  <c r="J62" i="31"/>
  <c r="F63" i="31"/>
  <c r="J64" i="31"/>
  <c r="J101" i="31"/>
  <c r="J102" i="31"/>
  <c r="L9" i="33"/>
  <c r="L10" i="33"/>
  <c r="J11" i="33"/>
  <c r="J12" i="33"/>
  <c r="F16" i="33"/>
  <c r="L20" i="33"/>
  <c r="L31" i="33"/>
  <c r="N54" i="33"/>
  <c r="J56" i="33"/>
  <c r="F58" i="33"/>
  <c r="L81" i="33"/>
  <c r="J83" i="33"/>
  <c r="J85" i="33"/>
  <c r="L75" i="2"/>
  <c r="K75" i="2"/>
  <c r="J75" i="2"/>
  <c r="K57" i="3"/>
  <c r="J57" i="3"/>
  <c r="L135" i="3"/>
  <c r="K135" i="3"/>
  <c r="J135" i="3"/>
  <c r="E190" i="3"/>
  <c r="K23" i="2"/>
  <c r="J23" i="2"/>
  <c r="L23" i="2"/>
  <c r="E69" i="2"/>
  <c r="K42" i="3"/>
  <c r="J42" i="3"/>
  <c r="L67" i="3"/>
  <c r="K67" i="3"/>
  <c r="J67" i="3"/>
  <c r="E113" i="3"/>
  <c r="E122" i="3"/>
  <c r="G186" i="3"/>
  <c r="G195" i="3"/>
  <c r="L209" i="3"/>
  <c r="K209" i="3"/>
  <c r="J209" i="3"/>
  <c r="L218" i="3"/>
  <c r="K218" i="3"/>
  <c r="J218" i="3"/>
  <c r="U27" i="5"/>
  <c r="T27" i="5"/>
  <c r="S27" i="5"/>
  <c r="W27" i="5"/>
  <c r="V27" i="5"/>
  <c r="U39" i="5"/>
  <c r="T39" i="5"/>
  <c r="S39" i="5"/>
  <c r="W39" i="5"/>
  <c r="V39" i="5"/>
  <c r="U51" i="5"/>
  <c r="T51" i="5"/>
  <c r="S51" i="5"/>
  <c r="W51" i="5"/>
  <c r="V51" i="5"/>
  <c r="R51" i="6"/>
  <c r="Q51" i="6"/>
  <c r="S51" i="6"/>
  <c r="S18" i="6"/>
  <c r="R18" i="6"/>
  <c r="Q18" i="6"/>
  <c r="K46" i="6"/>
  <c r="J46" i="6"/>
  <c r="I46" i="6"/>
  <c r="L14" i="3"/>
  <c r="K14" i="3"/>
  <c r="J14" i="3"/>
  <c r="U25" i="5"/>
  <c r="T25" i="5"/>
  <c r="S25" i="5"/>
  <c r="W25" i="5"/>
  <c r="V25" i="5"/>
  <c r="S24" i="6"/>
  <c r="R24" i="6"/>
  <c r="Q24" i="6"/>
  <c r="K52" i="6"/>
  <c r="J52" i="6"/>
  <c r="I52" i="6"/>
  <c r="K51" i="2"/>
  <c r="J51" i="2"/>
  <c r="L51" i="2"/>
  <c r="H42" i="2"/>
  <c r="L11" i="3"/>
  <c r="K11" i="3"/>
  <c r="J11" i="3"/>
  <c r="L20" i="3"/>
  <c r="K20" i="3"/>
  <c r="J20" i="3"/>
  <c r="L29" i="3"/>
  <c r="K29" i="3"/>
  <c r="J29" i="3"/>
  <c r="L38" i="3"/>
  <c r="K38" i="3"/>
  <c r="J38" i="3"/>
  <c r="K48" i="3"/>
  <c r="J48" i="3"/>
  <c r="G118" i="3"/>
  <c r="L153" i="3"/>
  <c r="K153" i="3"/>
  <c r="J153" i="3"/>
  <c r="L162" i="3"/>
  <c r="K162" i="3"/>
  <c r="J162" i="3"/>
  <c r="L171" i="3"/>
  <c r="K171" i="3"/>
  <c r="J171" i="3"/>
  <c r="L180" i="3"/>
  <c r="K180" i="3"/>
  <c r="J180" i="3"/>
  <c r="I191" i="3"/>
  <c r="W52" i="5"/>
  <c r="V52" i="5"/>
  <c r="T52" i="5"/>
  <c r="S52" i="5"/>
  <c r="U52" i="5"/>
  <c r="U17" i="5"/>
  <c r="T17" i="5"/>
  <c r="S17" i="5"/>
  <c r="W17" i="5"/>
  <c r="V17" i="5"/>
  <c r="U29" i="5"/>
  <c r="T29" i="5"/>
  <c r="S29" i="5"/>
  <c r="W29" i="5"/>
  <c r="V29" i="5"/>
  <c r="U41" i="5"/>
  <c r="T41" i="5"/>
  <c r="S41" i="5"/>
  <c r="W41" i="5"/>
  <c r="V41" i="5"/>
  <c r="K15" i="6"/>
  <c r="J15" i="6"/>
  <c r="I15" i="6"/>
  <c r="K40" i="6"/>
  <c r="J40" i="6"/>
  <c r="I40" i="6"/>
  <c r="S48" i="6"/>
  <c r="R48" i="6"/>
  <c r="Q48" i="6"/>
  <c r="G68" i="2"/>
  <c r="L144" i="3"/>
  <c r="K144" i="3"/>
  <c r="J144" i="3"/>
  <c r="L165" i="3"/>
  <c r="K165" i="3"/>
  <c r="J165" i="3"/>
  <c r="J49" i="6"/>
  <c r="I49" i="6"/>
  <c r="K49" i="6"/>
  <c r="K54" i="3"/>
  <c r="J54" i="3"/>
  <c r="L64" i="3"/>
  <c r="K64" i="3"/>
  <c r="J64" i="3"/>
  <c r="L85" i="3"/>
  <c r="K85" i="3"/>
  <c r="J85" i="3"/>
  <c r="L94" i="3"/>
  <c r="K94" i="3"/>
  <c r="J94" i="3"/>
  <c r="I114" i="3"/>
  <c r="L103" i="3"/>
  <c r="K103" i="3"/>
  <c r="J103" i="3"/>
  <c r="E119" i="3"/>
  <c r="L112" i="3"/>
  <c r="K112" i="3"/>
  <c r="J112" i="3"/>
  <c r="I123" i="3"/>
  <c r="G192" i="3"/>
  <c r="L215" i="3"/>
  <c r="K215" i="3"/>
  <c r="J215" i="3"/>
  <c r="U19" i="5"/>
  <c r="T19" i="5"/>
  <c r="S19" i="5"/>
  <c r="W19" i="5"/>
  <c r="V19" i="5"/>
  <c r="U31" i="5"/>
  <c r="T31" i="5"/>
  <c r="S31" i="5"/>
  <c r="W31" i="5"/>
  <c r="V31" i="5"/>
  <c r="U43" i="5"/>
  <c r="T43" i="5"/>
  <c r="S43" i="5"/>
  <c r="W43" i="5"/>
  <c r="V43" i="5"/>
  <c r="K9" i="6"/>
  <c r="J9" i="6"/>
  <c r="I9" i="6"/>
  <c r="K34" i="6"/>
  <c r="J34" i="6"/>
  <c r="I34" i="6"/>
  <c r="S42" i="6"/>
  <c r="R42" i="6"/>
  <c r="Q42" i="6"/>
  <c r="L23" i="3"/>
  <c r="K23" i="3"/>
  <c r="J23" i="3"/>
  <c r="L156" i="3"/>
  <c r="K156" i="3"/>
  <c r="J156" i="3"/>
  <c r="L174" i="3"/>
  <c r="K174" i="3"/>
  <c r="J174" i="3"/>
  <c r="U37" i="5"/>
  <c r="T37" i="5"/>
  <c r="S37" i="5"/>
  <c r="W37" i="5"/>
  <c r="V37" i="5"/>
  <c r="U49" i="5"/>
  <c r="T49" i="5"/>
  <c r="S49" i="5"/>
  <c r="W49" i="5"/>
  <c r="V49" i="5"/>
  <c r="F43" i="2"/>
  <c r="L26" i="3"/>
  <c r="K26" i="3"/>
  <c r="J26" i="3"/>
  <c r="L35" i="3"/>
  <c r="K35" i="3"/>
  <c r="J35" i="3"/>
  <c r="K60" i="3"/>
  <c r="J60" i="3"/>
  <c r="G115" i="3"/>
  <c r="L138" i="3"/>
  <c r="K138" i="3"/>
  <c r="J138" i="3"/>
  <c r="L159" i="3"/>
  <c r="K159" i="3"/>
  <c r="J159" i="3"/>
  <c r="L168" i="3"/>
  <c r="K168" i="3"/>
  <c r="J168" i="3"/>
  <c r="L177" i="3"/>
  <c r="I188" i="3"/>
  <c r="K177" i="3"/>
  <c r="J177" i="3"/>
  <c r="E193" i="3"/>
  <c r="U21" i="5"/>
  <c r="T21" i="5"/>
  <c r="S21" i="5"/>
  <c r="W21" i="5"/>
  <c r="V21" i="5"/>
  <c r="U33" i="5"/>
  <c r="T33" i="5"/>
  <c r="S33" i="5"/>
  <c r="W33" i="5"/>
  <c r="V33" i="5"/>
  <c r="U45" i="5"/>
  <c r="T45" i="5"/>
  <c r="S45" i="5"/>
  <c r="W45" i="5"/>
  <c r="V45" i="5"/>
  <c r="S11" i="6"/>
  <c r="R11" i="6"/>
  <c r="Q11" i="6"/>
  <c r="K28" i="6"/>
  <c r="J28" i="6"/>
  <c r="I28" i="6"/>
  <c r="S36" i="6"/>
  <c r="R36" i="6"/>
  <c r="Q36" i="6"/>
  <c r="L32" i="3"/>
  <c r="K32" i="3"/>
  <c r="J32" i="3"/>
  <c r="G121" i="3"/>
  <c r="J216" i="3"/>
  <c r="L216" i="3"/>
  <c r="K216" i="3"/>
  <c r="L183" i="3"/>
  <c r="I194" i="3"/>
  <c r="K183" i="3"/>
  <c r="J183" i="3"/>
  <c r="K21" i="2"/>
  <c r="J21" i="2"/>
  <c r="L8" i="3"/>
  <c r="K8" i="3"/>
  <c r="J8" i="3"/>
  <c r="L17" i="3"/>
  <c r="K17" i="3"/>
  <c r="J17" i="3"/>
  <c r="L70" i="3"/>
  <c r="K70" i="3"/>
  <c r="J70" i="3"/>
  <c r="L82" i="3"/>
  <c r="K82" i="3"/>
  <c r="J82" i="3"/>
  <c r="L91" i="3"/>
  <c r="K91" i="3"/>
  <c r="J91" i="3"/>
  <c r="L100" i="3"/>
  <c r="K100" i="3"/>
  <c r="J100" i="3"/>
  <c r="E116" i="3"/>
  <c r="I120" i="3"/>
  <c r="L109" i="3"/>
  <c r="K109" i="3"/>
  <c r="J109" i="3"/>
  <c r="G189" i="3"/>
  <c r="L212" i="3"/>
  <c r="K212" i="3"/>
  <c r="J212" i="3"/>
  <c r="U23" i="5"/>
  <c r="T23" i="5"/>
  <c r="S23" i="5"/>
  <c r="W23" i="5"/>
  <c r="V23" i="5"/>
  <c r="U35" i="5"/>
  <c r="T35" i="5"/>
  <c r="S35" i="5"/>
  <c r="W35" i="5"/>
  <c r="V35" i="5"/>
  <c r="U47" i="5"/>
  <c r="T47" i="5"/>
  <c r="S47" i="5"/>
  <c r="W47" i="5"/>
  <c r="V47" i="5"/>
  <c r="K22" i="6"/>
  <c r="J22" i="6"/>
  <c r="I22" i="6"/>
  <c r="S30" i="6"/>
  <c r="R30" i="6"/>
  <c r="Q30" i="6"/>
  <c r="E68" i="2"/>
  <c r="L13" i="3"/>
  <c r="J13" i="3"/>
  <c r="K13" i="3"/>
  <c r="L16" i="3"/>
  <c r="J16" i="3"/>
  <c r="K16" i="3"/>
  <c r="L22" i="3"/>
  <c r="J22" i="3"/>
  <c r="K22" i="3"/>
  <c r="L28" i="3"/>
  <c r="J28" i="3"/>
  <c r="K28" i="3"/>
  <c r="L31" i="3"/>
  <c r="J31" i="3"/>
  <c r="K31" i="3"/>
  <c r="L37" i="3"/>
  <c r="J37" i="3"/>
  <c r="K37" i="3"/>
  <c r="J40" i="3"/>
  <c r="K40" i="3"/>
  <c r="L63" i="3"/>
  <c r="J63" i="3"/>
  <c r="K63" i="3"/>
  <c r="L69" i="3"/>
  <c r="J69" i="3"/>
  <c r="K69" i="3"/>
  <c r="L72" i="3"/>
  <c r="J72" i="3"/>
  <c r="K72" i="3"/>
  <c r="E115" i="3"/>
  <c r="E121" i="3"/>
  <c r="G188" i="3"/>
  <c r="S7" i="6"/>
  <c r="Q7" i="6"/>
  <c r="R7" i="6"/>
  <c r="K11" i="6"/>
  <c r="I11" i="6"/>
  <c r="J11" i="6"/>
  <c r="S13" i="6"/>
  <c r="Q13" i="6"/>
  <c r="R13" i="6"/>
  <c r="K18" i="6"/>
  <c r="I18" i="6"/>
  <c r="J18" i="6"/>
  <c r="S20" i="6"/>
  <c r="Q20" i="6"/>
  <c r="R20" i="6"/>
  <c r="K24" i="6"/>
  <c r="I24" i="6"/>
  <c r="J24" i="6"/>
  <c r="S26" i="6"/>
  <c r="Q26" i="6"/>
  <c r="R26" i="6"/>
  <c r="K30" i="6"/>
  <c r="I30" i="6"/>
  <c r="J30" i="6"/>
  <c r="S32" i="6"/>
  <c r="Q32" i="6"/>
  <c r="R32" i="6"/>
  <c r="J14" i="12"/>
  <c r="L14" i="12"/>
  <c r="K14" i="12"/>
  <c r="I14" i="12"/>
  <c r="V13" i="12"/>
  <c r="S13" i="12"/>
  <c r="T13" i="12"/>
  <c r="L17" i="12"/>
  <c r="I17" i="12"/>
  <c r="J17" i="12"/>
  <c r="K17" i="12"/>
  <c r="L20" i="12"/>
  <c r="I20" i="12"/>
  <c r="J20" i="12"/>
  <c r="K20" i="12"/>
  <c r="L23" i="12"/>
  <c r="I23" i="12"/>
  <c r="K23" i="12"/>
  <c r="J23" i="12"/>
  <c r="L26" i="12"/>
  <c r="I26" i="12"/>
  <c r="J26" i="12"/>
  <c r="K26" i="12"/>
  <c r="L29" i="12"/>
  <c r="I29" i="12"/>
  <c r="K29" i="12"/>
  <c r="J29" i="12"/>
  <c r="L32" i="12"/>
  <c r="I32" i="12"/>
  <c r="K32" i="12"/>
  <c r="J32" i="12"/>
  <c r="L35" i="12"/>
  <c r="I35" i="12"/>
  <c r="K35" i="12"/>
  <c r="J35" i="12"/>
  <c r="L38" i="12"/>
  <c r="I38" i="12"/>
  <c r="K38" i="12"/>
  <c r="J38" i="12"/>
  <c r="L41" i="12"/>
  <c r="I41" i="12"/>
  <c r="K41" i="12"/>
  <c r="J41" i="12"/>
  <c r="L44" i="12"/>
  <c r="I44" i="12"/>
  <c r="K44" i="12"/>
  <c r="J44" i="12"/>
  <c r="L47" i="12"/>
  <c r="I47" i="12"/>
  <c r="K47" i="12"/>
  <c r="J47" i="12"/>
  <c r="L50" i="12"/>
  <c r="I50" i="12"/>
  <c r="K50" i="12"/>
  <c r="J50" i="12"/>
  <c r="S22" i="14"/>
  <c r="T22" i="14"/>
  <c r="J162" i="14"/>
  <c r="I162" i="14"/>
  <c r="L29" i="15"/>
  <c r="K29" i="15"/>
  <c r="M29" i="15"/>
  <c r="J29" i="15"/>
  <c r="I29" i="15"/>
  <c r="J104" i="15"/>
  <c r="I104" i="15"/>
  <c r="L104" i="15"/>
  <c r="M104" i="15"/>
  <c r="K104" i="15"/>
  <c r="I12" i="16"/>
  <c r="J12" i="16"/>
  <c r="I16" i="16"/>
  <c r="J16" i="16"/>
  <c r="I20" i="16"/>
  <c r="J20" i="16"/>
  <c r="I27" i="16"/>
  <c r="J27" i="16"/>
  <c r="H35" i="16"/>
  <c r="I44" i="16"/>
  <c r="K44" i="16"/>
  <c r="J44" i="16"/>
  <c r="I53" i="16"/>
  <c r="J53" i="16"/>
  <c r="I61" i="16"/>
  <c r="K61" i="16"/>
  <c r="J61" i="16"/>
  <c r="I70" i="16"/>
  <c r="J70" i="16"/>
  <c r="J140" i="16"/>
  <c r="I140" i="16"/>
  <c r="T8" i="12"/>
  <c r="V8" i="12"/>
  <c r="S8" i="12"/>
  <c r="F42" i="2"/>
  <c r="L7" i="3"/>
  <c r="J7" i="3"/>
  <c r="K7" i="3"/>
  <c r="L10" i="3"/>
  <c r="J10" i="3"/>
  <c r="K10" i="3"/>
  <c r="L19" i="3"/>
  <c r="J19" i="3"/>
  <c r="K19" i="3"/>
  <c r="L25" i="3"/>
  <c r="J25" i="3"/>
  <c r="K25" i="3"/>
  <c r="L34" i="3"/>
  <c r="J34" i="3"/>
  <c r="K34" i="3"/>
  <c r="J46" i="3"/>
  <c r="K46" i="3"/>
  <c r="J52" i="3"/>
  <c r="K52" i="3"/>
  <c r="J58" i="3"/>
  <c r="K58" i="3"/>
  <c r="L66" i="3"/>
  <c r="J66" i="3"/>
  <c r="K66" i="3"/>
  <c r="E118" i="3"/>
  <c r="G191" i="3"/>
  <c r="G194" i="3"/>
  <c r="V7" i="5"/>
  <c r="U7" i="5"/>
  <c r="T7" i="5"/>
  <c r="W7" i="5"/>
  <c r="S7" i="5"/>
  <c r="V9" i="5"/>
  <c r="U9" i="5"/>
  <c r="T9" i="5"/>
  <c r="W9" i="5"/>
  <c r="S9" i="5"/>
  <c r="V11" i="5"/>
  <c r="U11" i="5"/>
  <c r="T11" i="5"/>
  <c r="W11" i="5"/>
  <c r="S11" i="5"/>
  <c r="V13" i="5"/>
  <c r="U13" i="5"/>
  <c r="T13" i="5"/>
  <c r="W13" i="5"/>
  <c r="S13" i="5"/>
  <c r="V15" i="5"/>
  <c r="U15" i="5"/>
  <c r="T15" i="5"/>
  <c r="W15" i="5"/>
  <c r="S15" i="5"/>
  <c r="K13" i="12"/>
  <c r="J13" i="12"/>
  <c r="L13" i="12"/>
  <c r="I13" i="12"/>
  <c r="T16" i="12"/>
  <c r="V16" i="12"/>
  <c r="S16" i="12"/>
  <c r="T19" i="12"/>
  <c r="S19" i="12"/>
  <c r="V19" i="12"/>
  <c r="T22" i="12"/>
  <c r="S22" i="12"/>
  <c r="V22" i="12"/>
  <c r="T25" i="12"/>
  <c r="V25" i="12"/>
  <c r="S25" i="12"/>
  <c r="T28" i="12"/>
  <c r="V28" i="12"/>
  <c r="S28" i="12"/>
  <c r="T31" i="12"/>
  <c r="S31" i="12"/>
  <c r="V31" i="12"/>
  <c r="T34" i="12"/>
  <c r="V34" i="12"/>
  <c r="S34" i="12"/>
  <c r="T37" i="12"/>
  <c r="V37" i="12"/>
  <c r="S37" i="12"/>
  <c r="T40" i="12"/>
  <c r="S40" i="12"/>
  <c r="V40" i="12"/>
  <c r="T43" i="12"/>
  <c r="S43" i="12"/>
  <c r="V43" i="12"/>
  <c r="T46" i="12"/>
  <c r="S46" i="12"/>
  <c r="V46" i="12"/>
  <c r="T49" i="12"/>
  <c r="S49" i="12"/>
  <c r="V49" i="12"/>
  <c r="V51" i="12"/>
  <c r="T51" i="12"/>
  <c r="S51" i="12"/>
  <c r="Y10" i="15"/>
  <c r="X10" i="15"/>
  <c r="W10" i="15"/>
  <c r="I17" i="15"/>
  <c r="L17" i="15"/>
  <c r="K17" i="15"/>
  <c r="J17" i="15"/>
  <c r="M17" i="15"/>
  <c r="J118" i="16"/>
  <c r="I118" i="16"/>
  <c r="J144" i="16"/>
  <c r="I144" i="16"/>
  <c r="J6" i="12"/>
  <c r="I6" i="12"/>
  <c r="L6" i="12"/>
  <c r="H53" i="12"/>
  <c r="K6" i="12"/>
  <c r="J153" i="14"/>
  <c r="I153" i="14"/>
  <c r="J79" i="15"/>
  <c r="I79" i="15"/>
  <c r="L79" i="15"/>
  <c r="M79" i="15"/>
  <c r="K79" i="15"/>
  <c r="X84" i="18"/>
  <c r="V11" i="12"/>
  <c r="S11" i="12"/>
  <c r="T11" i="12"/>
  <c r="V15" i="12"/>
  <c r="S15" i="12"/>
  <c r="T15" i="12"/>
  <c r="V18" i="12"/>
  <c r="S18" i="12"/>
  <c r="T18" i="12"/>
  <c r="V21" i="12"/>
  <c r="S21" i="12"/>
  <c r="T21" i="12"/>
  <c r="V24" i="12"/>
  <c r="S24" i="12"/>
  <c r="T24" i="12"/>
  <c r="V27" i="12"/>
  <c r="S27" i="12"/>
  <c r="T27" i="12"/>
  <c r="V30" i="12"/>
  <c r="S30" i="12"/>
  <c r="T30" i="12"/>
  <c r="V33" i="12"/>
  <c r="S33" i="12"/>
  <c r="T33" i="12"/>
  <c r="V36" i="12"/>
  <c r="S36" i="12"/>
  <c r="T36" i="12"/>
  <c r="V39" i="12"/>
  <c r="S39" i="12"/>
  <c r="T39" i="12"/>
  <c r="V42" i="12"/>
  <c r="S42" i="12"/>
  <c r="T42" i="12"/>
  <c r="V45" i="12"/>
  <c r="S45" i="12"/>
  <c r="T45" i="12"/>
  <c r="V48" i="12"/>
  <c r="S48" i="12"/>
  <c r="T48" i="12"/>
  <c r="V54" i="12"/>
  <c r="T54" i="12"/>
  <c r="S54" i="12"/>
  <c r="I27" i="15"/>
  <c r="L27" i="15"/>
  <c r="H35" i="15"/>
  <c r="K27" i="15"/>
  <c r="J27" i="15"/>
  <c r="M27" i="15"/>
  <c r="J53" i="15"/>
  <c r="I53" i="15"/>
  <c r="M53" i="15"/>
  <c r="L53" i="15"/>
  <c r="K53" i="15"/>
  <c r="J66" i="15"/>
  <c r="I66" i="15"/>
  <c r="L66" i="15"/>
  <c r="M66" i="15"/>
  <c r="K66" i="15"/>
  <c r="J143" i="15"/>
  <c r="I143" i="15"/>
  <c r="L143" i="15"/>
  <c r="M143" i="15"/>
  <c r="K143" i="15"/>
  <c r="I10" i="16"/>
  <c r="H9" i="16"/>
  <c r="K12" i="16" s="1"/>
  <c r="J10" i="16"/>
  <c r="I14" i="16"/>
  <c r="J14" i="16"/>
  <c r="I18" i="16"/>
  <c r="J18" i="16"/>
  <c r="I31" i="16"/>
  <c r="J31" i="16"/>
  <c r="I40" i="16"/>
  <c r="J40" i="16"/>
  <c r="I48" i="16"/>
  <c r="J48" i="16"/>
  <c r="I57" i="16"/>
  <c r="J57" i="16"/>
  <c r="I66" i="16"/>
  <c r="H65" i="16"/>
  <c r="J66" i="16"/>
  <c r="I74" i="16"/>
  <c r="J74" i="16"/>
  <c r="J127" i="16"/>
  <c r="I127" i="16"/>
  <c r="K153" i="16"/>
  <c r="J153" i="16"/>
  <c r="I153" i="16"/>
  <c r="H161" i="16"/>
  <c r="I55" i="18"/>
  <c r="J9" i="12"/>
  <c r="I9" i="12"/>
  <c r="L9" i="12"/>
  <c r="K9" i="12"/>
  <c r="H56" i="12"/>
  <c r="T12" i="12"/>
  <c r="S12" i="12"/>
  <c r="V12" i="12"/>
  <c r="Y19" i="15"/>
  <c r="X19" i="15"/>
  <c r="W19" i="15"/>
  <c r="K123" i="16"/>
  <c r="J123" i="16"/>
  <c r="I123" i="16"/>
  <c r="X52" i="18"/>
  <c r="K11" i="12"/>
  <c r="J11" i="12"/>
  <c r="I11" i="12"/>
  <c r="L11" i="12"/>
  <c r="K15" i="12"/>
  <c r="J15" i="12"/>
  <c r="I15" i="12"/>
  <c r="L15" i="12"/>
  <c r="K18" i="12"/>
  <c r="J18" i="12"/>
  <c r="I18" i="12"/>
  <c r="L18" i="12"/>
  <c r="K21" i="12"/>
  <c r="J21" i="12"/>
  <c r="I21" i="12"/>
  <c r="L21" i="12"/>
  <c r="K24" i="12"/>
  <c r="J24" i="12"/>
  <c r="I24" i="12"/>
  <c r="L24" i="12"/>
  <c r="K27" i="12"/>
  <c r="J27" i="12"/>
  <c r="I27" i="12"/>
  <c r="L27" i="12"/>
  <c r="K30" i="12"/>
  <c r="J30" i="12"/>
  <c r="I30" i="12"/>
  <c r="L30" i="12"/>
  <c r="K33" i="12"/>
  <c r="J33" i="12"/>
  <c r="I33" i="12"/>
  <c r="L33" i="12"/>
  <c r="K36" i="12"/>
  <c r="J36" i="12"/>
  <c r="I36" i="12"/>
  <c r="L36" i="12"/>
  <c r="K39" i="12"/>
  <c r="J39" i="12"/>
  <c r="I39" i="12"/>
  <c r="L39" i="12"/>
  <c r="K42" i="12"/>
  <c r="J42" i="12"/>
  <c r="I42" i="12"/>
  <c r="L42" i="12"/>
  <c r="K45" i="12"/>
  <c r="J45" i="12"/>
  <c r="I45" i="12"/>
  <c r="L45" i="12"/>
  <c r="K48" i="12"/>
  <c r="J48" i="12"/>
  <c r="I48" i="12"/>
  <c r="L48" i="12"/>
  <c r="L48" i="15"/>
  <c r="K48" i="15"/>
  <c r="M48" i="15"/>
  <c r="J48" i="15"/>
  <c r="I48" i="15"/>
  <c r="J130" i="15"/>
  <c r="I130" i="15"/>
  <c r="L130" i="15"/>
  <c r="M130" i="15"/>
  <c r="K130" i="15"/>
  <c r="K131" i="16"/>
  <c r="J131" i="16"/>
  <c r="I131" i="16"/>
  <c r="K157" i="16"/>
  <c r="J157" i="16"/>
  <c r="I157" i="16"/>
  <c r="Q57" i="18"/>
  <c r="J156" i="15"/>
  <c r="I156" i="15"/>
  <c r="L156" i="15"/>
  <c r="M156" i="15"/>
  <c r="K156" i="15"/>
  <c r="W18" i="5"/>
  <c r="V18" i="5"/>
  <c r="T18" i="5"/>
  <c r="S18" i="5"/>
  <c r="U18" i="5"/>
  <c r="W20" i="5"/>
  <c r="V20" i="5"/>
  <c r="T20" i="5"/>
  <c r="S20" i="5"/>
  <c r="U20" i="5"/>
  <c r="W22" i="5"/>
  <c r="V22" i="5"/>
  <c r="T22" i="5"/>
  <c r="S22" i="5"/>
  <c r="U22" i="5"/>
  <c r="W24" i="5"/>
  <c r="V24" i="5"/>
  <c r="T24" i="5"/>
  <c r="S24" i="5"/>
  <c r="U24" i="5"/>
  <c r="W26" i="5"/>
  <c r="V26" i="5"/>
  <c r="T26" i="5"/>
  <c r="S26" i="5"/>
  <c r="U26" i="5"/>
  <c r="W28" i="5"/>
  <c r="V28" i="5"/>
  <c r="T28" i="5"/>
  <c r="S28" i="5"/>
  <c r="U28" i="5"/>
  <c r="W30" i="5"/>
  <c r="V30" i="5"/>
  <c r="T30" i="5"/>
  <c r="S30" i="5"/>
  <c r="U30" i="5"/>
  <c r="T7" i="12"/>
  <c r="S7" i="12"/>
  <c r="V7" i="12"/>
  <c r="T10" i="12"/>
  <c r="S10" i="12"/>
  <c r="V10" i="12"/>
  <c r="T14" i="12"/>
  <c r="S14" i="12"/>
  <c r="V14" i="12"/>
  <c r="V57" i="12"/>
  <c r="T57" i="12"/>
  <c r="S57" i="12"/>
  <c r="M12" i="15"/>
  <c r="K12" i="15"/>
  <c r="J12" i="15"/>
  <c r="I12" i="15"/>
  <c r="L12" i="15"/>
  <c r="J33" i="15"/>
  <c r="I33" i="15"/>
  <c r="M33" i="15"/>
  <c r="L33" i="15"/>
  <c r="K33" i="15"/>
  <c r="J117" i="15"/>
  <c r="I117" i="15"/>
  <c r="L117" i="15"/>
  <c r="M117" i="15"/>
  <c r="K117" i="15"/>
  <c r="K136" i="16"/>
  <c r="H135" i="16"/>
  <c r="J136" i="16"/>
  <c r="I136" i="16"/>
  <c r="I11" i="14"/>
  <c r="J11" i="14"/>
  <c r="I13" i="14"/>
  <c r="J13" i="14"/>
  <c r="I15" i="14"/>
  <c r="H23" i="14"/>
  <c r="J15" i="14"/>
  <c r="I17" i="14"/>
  <c r="J17" i="14"/>
  <c r="I19" i="14"/>
  <c r="J19" i="14"/>
  <c r="I21" i="14"/>
  <c r="J21" i="14"/>
  <c r="J159" i="14"/>
  <c r="I159" i="14"/>
  <c r="K10" i="17"/>
  <c r="J10" i="17"/>
  <c r="I10" i="17"/>
  <c r="H9" i="17"/>
  <c r="K12" i="17"/>
  <c r="J12" i="17"/>
  <c r="I12" i="17"/>
  <c r="X13" i="18"/>
  <c r="I16" i="18"/>
  <c r="Q18" i="18"/>
  <c r="X71" i="18"/>
  <c r="I74" i="18"/>
  <c r="K51" i="12"/>
  <c r="J51" i="12"/>
  <c r="L51" i="12"/>
  <c r="I51" i="12"/>
  <c r="T52" i="12"/>
  <c r="S52" i="12"/>
  <c r="V52" i="12"/>
  <c r="T55" i="12"/>
  <c r="V55" i="12"/>
  <c r="S55" i="12"/>
  <c r="T11" i="14"/>
  <c r="S11" i="14"/>
  <c r="T13" i="14"/>
  <c r="S13" i="14"/>
  <c r="T15" i="14"/>
  <c r="R23" i="14"/>
  <c r="S15" i="14"/>
  <c r="T17" i="14"/>
  <c r="S17" i="14"/>
  <c r="T19" i="14"/>
  <c r="S19" i="14"/>
  <c r="T21" i="14"/>
  <c r="S21" i="14"/>
  <c r="J27" i="14"/>
  <c r="I27" i="14"/>
  <c r="J30" i="14"/>
  <c r="I30" i="14"/>
  <c r="J33" i="14"/>
  <c r="I33" i="14"/>
  <c r="J36" i="14"/>
  <c r="I36" i="14"/>
  <c r="J40" i="14"/>
  <c r="I40" i="14"/>
  <c r="H51" i="14"/>
  <c r="J43" i="14"/>
  <c r="I43" i="14"/>
  <c r="J46" i="14"/>
  <c r="I46" i="14"/>
  <c r="J49" i="14"/>
  <c r="I49" i="14"/>
  <c r="J53" i="14"/>
  <c r="I53" i="14"/>
  <c r="J56" i="14"/>
  <c r="I56" i="14"/>
  <c r="J59" i="14"/>
  <c r="I59" i="14"/>
  <c r="J62" i="14"/>
  <c r="I62" i="14"/>
  <c r="J69" i="14"/>
  <c r="I69" i="14"/>
  <c r="J72" i="14"/>
  <c r="I72" i="14"/>
  <c r="J75" i="14"/>
  <c r="I75" i="14"/>
  <c r="J78" i="14"/>
  <c r="I78" i="14"/>
  <c r="J82" i="14"/>
  <c r="I82" i="14"/>
  <c r="H93" i="14"/>
  <c r="J85" i="14"/>
  <c r="I85" i="14"/>
  <c r="J88" i="14"/>
  <c r="I88" i="14"/>
  <c r="J91" i="14"/>
  <c r="I91" i="14"/>
  <c r="J95" i="14"/>
  <c r="I95" i="14"/>
  <c r="J98" i="14"/>
  <c r="I98" i="14"/>
  <c r="J101" i="14"/>
  <c r="I101" i="14"/>
  <c r="J104" i="14"/>
  <c r="I104" i="14"/>
  <c r="J111" i="14"/>
  <c r="I111" i="14"/>
  <c r="J114" i="14"/>
  <c r="I114" i="14"/>
  <c r="J117" i="14"/>
  <c r="I117" i="14"/>
  <c r="J120" i="14"/>
  <c r="I120" i="14"/>
  <c r="J124" i="14"/>
  <c r="I124" i="14"/>
  <c r="H135" i="14"/>
  <c r="J127" i="14"/>
  <c r="I127" i="14"/>
  <c r="J130" i="14"/>
  <c r="I130" i="14"/>
  <c r="J133" i="14"/>
  <c r="I133" i="14"/>
  <c r="J137" i="14"/>
  <c r="I137" i="14"/>
  <c r="J140" i="14"/>
  <c r="I140" i="14"/>
  <c r="J143" i="14"/>
  <c r="I143" i="14"/>
  <c r="J152" i="14"/>
  <c r="I152" i="14"/>
  <c r="J161" i="14"/>
  <c r="I161" i="14"/>
  <c r="K13" i="15"/>
  <c r="M13" i="15"/>
  <c r="L13" i="15"/>
  <c r="J13" i="15"/>
  <c r="I13" i="15"/>
  <c r="H21" i="15"/>
  <c r="K23" i="15"/>
  <c r="M23" i="15"/>
  <c r="L23" i="15"/>
  <c r="J23" i="15"/>
  <c r="I23" i="15"/>
  <c r="M25" i="15"/>
  <c r="L25" i="15"/>
  <c r="K25" i="15"/>
  <c r="J25" i="15"/>
  <c r="I25" i="15"/>
  <c r="M43" i="15"/>
  <c r="L43" i="15"/>
  <c r="K43" i="15"/>
  <c r="J43" i="15"/>
  <c r="I43" i="15"/>
  <c r="K47" i="15"/>
  <c r="J47" i="15"/>
  <c r="M47" i="15"/>
  <c r="L47" i="15"/>
  <c r="I47" i="15"/>
  <c r="K67" i="15"/>
  <c r="J67" i="15"/>
  <c r="M67" i="15"/>
  <c r="L67" i="15"/>
  <c r="I67" i="15"/>
  <c r="K80" i="15"/>
  <c r="J80" i="15"/>
  <c r="M80" i="15"/>
  <c r="L80" i="15"/>
  <c r="I80" i="15"/>
  <c r="K93" i="15"/>
  <c r="J93" i="15"/>
  <c r="M93" i="15"/>
  <c r="L93" i="15"/>
  <c r="I93" i="15"/>
  <c r="J24" i="16"/>
  <c r="I24" i="16"/>
  <c r="K24" i="16"/>
  <c r="H23" i="16"/>
  <c r="J28" i="16"/>
  <c r="I28" i="16"/>
  <c r="K28" i="16"/>
  <c r="J32" i="16"/>
  <c r="I32" i="16"/>
  <c r="K32" i="16"/>
  <c r="J41" i="16"/>
  <c r="I41" i="16"/>
  <c r="H49" i="16"/>
  <c r="K41" i="16"/>
  <c r="J45" i="16"/>
  <c r="I45" i="16"/>
  <c r="K45" i="16"/>
  <c r="J54" i="16"/>
  <c r="I54" i="16"/>
  <c r="K54" i="16"/>
  <c r="J58" i="16"/>
  <c r="I58" i="16"/>
  <c r="K58" i="16"/>
  <c r="J62" i="16"/>
  <c r="I62" i="16"/>
  <c r="K62" i="16"/>
  <c r="J67" i="16"/>
  <c r="I67" i="16"/>
  <c r="K67" i="16"/>
  <c r="J71" i="16"/>
  <c r="I71" i="16"/>
  <c r="K71" i="16"/>
  <c r="J75" i="16"/>
  <c r="I75" i="16"/>
  <c r="K75" i="16"/>
  <c r="J80" i="16"/>
  <c r="I80" i="16"/>
  <c r="K80" i="16"/>
  <c r="H79" i="16"/>
  <c r="X103" i="18"/>
  <c r="X24" i="18"/>
  <c r="I27" i="18"/>
  <c r="Q29" i="18"/>
  <c r="Q80" i="18"/>
  <c r="L14" i="22"/>
  <c r="K14" i="22"/>
  <c r="J14" i="22"/>
  <c r="J12" i="14"/>
  <c r="I12" i="14"/>
  <c r="J14" i="14"/>
  <c r="I14" i="14"/>
  <c r="J16" i="14"/>
  <c r="I16" i="14"/>
  <c r="J18" i="14"/>
  <c r="I18" i="14"/>
  <c r="J20" i="14"/>
  <c r="I20" i="14"/>
  <c r="J22" i="14"/>
  <c r="I22" i="14"/>
  <c r="J25" i="14"/>
  <c r="I25" i="14"/>
  <c r="J28" i="14"/>
  <c r="I28" i="14"/>
  <c r="J31" i="14"/>
  <c r="I31" i="14"/>
  <c r="J34" i="14"/>
  <c r="I34" i="14"/>
  <c r="J41" i="14"/>
  <c r="I41" i="14"/>
  <c r="J44" i="14"/>
  <c r="I44" i="14"/>
  <c r="J47" i="14"/>
  <c r="I47" i="14"/>
  <c r="J50" i="14"/>
  <c r="I50" i="14"/>
  <c r="J54" i="14"/>
  <c r="I54" i="14"/>
  <c r="J57" i="14"/>
  <c r="I57" i="14"/>
  <c r="H65" i="14"/>
  <c r="J60" i="14"/>
  <c r="I60" i="14"/>
  <c r="J63" i="14"/>
  <c r="I63" i="14"/>
  <c r="J67" i="14"/>
  <c r="I67" i="14"/>
  <c r="J70" i="14"/>
  <c r="I70" i="14"/>
  <c r="J73" i="14"/>
  <c r="I73" i="14"/>
  <c r="J76" i="14"/>
  <c r="I76" i="14"/>
  <c r="J83" i="14"/>
  <c r="I83" i="14"/>
  <c r="J86" i="14"/>
  <c r="I86" i="14"/>
  <c r="J89" i="14"/>
  <c r="I89" i="14"/>
  <c r="J92" i="14"/>
  <c r="I92" i="14"/>
  <c r="J96" i="14"/>
  <c r="I96" i="14"/>
  <c r="J99" i="14"/>
  <c r="I99" i="14"/>
  <c r="H107" i="14"/>
  <c r="J102" i="14"/>
  <c r="I102" i="14"/>
  <c r="J105" i="14"/>
  <c r="I105" i="14"/>
  <c r="J109" i="14"/>
  <c r="I109" i="14"/>
  <c r="J112" i="14"/>
  <c r="I112" i="14"/>
  <c r="J115" i="14"/>
  <c r="I115" i="14"/>
  <c r="J118" i="14"/>
  <c r="I118" i="14"/>
  <c r="J125" i="14"/>
  <c r="I125" i="14"/>
  <c r="J128" i="14"/>
  <c r="I128" i="14"/>
  <c r="J131" i="14"/>
  <c r="I131" i="14"/>
  <c r="J134" i="14"/>
  <c r="I134" i="14"/>
  <c r="J138" i="14"/>
  <c r="I138" i="14"/>
  <c r="J141" i="14"/>
  <c r="I141" i="14"/>
  <c r="H149" i="14"/>
  <c r="J145" i="14"/>
  <c r="I145" i="14"/>
  <c r="H163" i="14"/>
  <c r="J155" i="14"/>
  <c r="I155" i="14"/>
  <c r="Q10" i="18"/>
  <c r="I66" i="18"/>
  <c r="Q68" i="18"/>
  <c r="P76" i="18"/>
  <c r="J146" i="14"/>
  <c r="I146" i="14"/>
  <c r="J156" i="14"/>
  <c r="I156" i="14"/>
  <c r="J26" i="16"/>
  <c r="I26" i="16"/>
  <c r="K26" i="16"/>
  <c r="J30" i="16"/>
  <c r="I30" i="16"/>
  <c r="K30" i="16"/>
  <c r="J34" i="16"/>
  <c r="I34" i="16"/>
  <c r="K34" i="16"/>
  <c r="J39" i="16"/>
  <c r="I39" i="16"/>
  <c r="K39" i="16"/>
  <c r="J43" i="16"/>
  <c r="I43" i="16"/>
  <c r="K43" i="16"/>
  <c r="J47" i="16"/>
  <c r="I47" i="16"/>
  <c r="K47" i="16"/>
  <c r="J52" i="16"/>
  <c r="I52" i="16"/>
  <c r="K52" i="16"/>
  <c r="H51" i="16"/>
  <c r="J56" i="16"/>
  <c r="I56" i="16"/>
  <c r="K56" i="16"/>
  <c r="J60" i="16"/>
  <c r="I60" i="16"/>
  <c r="K60" i="16"/>
  <c r="J69" i="16"/>
  <c r="I69" i="16"/>
  <c r="K69" i="16"/>
  <c r="H77" i="16"/>
  <c r="J73" i="16"/>
  <c r="I73" i="16"/>
  <c r="K73" i="16"/>
  <c r="J82" i="16"/>
  <c r="I82" i="16"/>
  <c r="K82" i="16"/>
  <c r="X32" i="18"/>
  <c r="Q38" i="18"/>
  <c r="X142" i="18"/>
  <c r="J26" i="14"/>
  <c r="I26" i="14"/>
  <c r="H37" i="14"/>
  <c r="J29" i="14"/>
  <c r="I29" i="14"/>
  <c r="J32" i="14"/>
  <c r="I32" i="14"/>
  <c r="J35" i="14"/>
  <c r="I35" i="14"/>
  <c r="J39" i="14"/>
  <c r="I39" i="14"/>
  <c r="J42" i="14"/>
  <c r="I42" i="14"/>
  <c r="J45" i="14"/>
  <c r="I45" i="14"/>
  <c r="J48" i="14"/>
  <c r="I48" i="14"/>
  <c r="J55" i="14"/>
  <c r="I55" i="14"/>
  <c r="J58" i="14"/>
  <c r="I58" i="14"/>
  <c r="J61" i="14"/>
  <c r="I61" i="14"/>
  <c r="J64" i="14"/>
  <c r="I64" i="14"/>
  <c r="J68" i="14"/>
  <c r="I68" i="14"/>
  <c r="H79" i="14"/>
  <c r="J71" i="14"/>
  <c r="I71" i="14"/>
  <c r="J74" i="14"/>
  <c r="I74" i="14"/>
  <c r="J77" i="14"/>
  <c r="I77" i="14"/>
  <c r="J81" i="14"/>
  <c r="I81" i="14"/>
  <c r="J84" i="14"/>
  <c r="I84" i="14"/>
  <c r="J87" i="14"/>
  <c r="I87" i="14"/>
  <c r="J90" i="14"/>
  <c r="I90" i="14"/>
  <c r="J97" i="14"/>
  <c r="I97" i="14"/>
  <c r="J100" i="14"/>
  <c r="I100" i="14"/>
  <c r="J103" i="14"/>
  <c r="I103" i="14"/>
  <c r="J106" i="14"/>
  <c r="I106" i="14"/>
  <c r="J110" i="14"/>
  <c r="I110" i="14"/>
  <c r="H121" i="14"/>
  <c r="J113" i="14"/>
  <c r="I113" i="14"/>
  <c r="J116" i="14"/>
  <c r="I116" i="14"/>
  <c r="J119" i="14"/>
  <c r="I119" i="14"/>
  <c r="J123" i="14"/>
  <c r="I123" i="14"/>
  <c r="J126" i="14"/>
  <c r="I126" i="14"/>
  <c r="J129" i="14"/>
  <c r="I129" i="14"/>
  <c r="J132" i="14"/>
  <c r="I132" i="14"/>
  <c r="J139" i="14"/>
  <c r="I139" i="14"/>
  <c r="J142" i="14"/>
  <c r="I142" i="14"/>
  <c r="J148" i="14"/>
  <c r="I148" i="14"/>
  <c r="J158" i="14"/>
  <c r="I158" i="14"/>
  <c r="K10" i="15"/>
  <c r="M10" i="15"/>
  <c r="J10" i="15"/>
  <c r="I10" i="15"/>
  <c r="L10" i="15"/>
  <c r="X17" i="15"/>
  <c r="Y17" i="15"/>
  <c r="W17" i="15"/>
  <c r="K19" i="15"/>
  <c r="M19" i="15"/>
  <c r="J19" i="15"/>
  <c r="I19" i="15"/>
  <c r="L19" i="15"/>
  <c r="J28" i="15"/>
  <c r="M28" i="15"/>
  <c r="K28" i="15"/>
  <c r="I28" i="15"/>
  <c r="L28" i="15"/>
  <c r="M37" i="15"/>
  <c r="L37" i="15"/>
  <c r="J37" i="15"/>
  <c r="I37" i="15"/>
  <c r="K37" i="15"/>
  <c r="K41" i="15"/>
  <c r="J41" i="15"/>
  <c r="H49" i="15"/>
  <c r="L41" i="15"/>
  <c r="I41" i="15"/>
  <c r="M41" i="15"/>
  <c r="M56" i="15"/>
  <c r="L56" i="15"/>
  <c r="J56" i="15"/>
  <c r="I56" i="15"/>
  <c r="K56" i="15"/>
  <c r="J59" i="15"/>
  <c r="I59" i="15"/>
  <c r="L59" i="15"/>
  <c r="M59" i="15"/>
  <c r="K59" i="15"/>
  <c r="J72" i="15"/>
  <c r="I72" i="15"/>
  <c r="L72" i="15"/>
  <c r="M72" i="15"/>
  <c r="K72" i="15"/>
  <c r="J85" i="15"/>
  <c r="I85" i="15"/>
  <c r="L85" i="15"/>
  <c r="M85" i="15"/>
  <c r="K85" i="15"/>
  <c r="J98" i="15"/>
  <c r="I98" i="15"/>
  <c r="L98" i="15"/>
  <c r="M98" i="15"/>
  <c r="K98" i="15"/>
  <c r="J111" i="15"/>
  <c r="I111" i="15"/>
  <c r="H119" i="15"/>
  <c r="L111" i="15"/>
  <c r="M111" i="15"/>
  <c r="K111" i="15"/>
  <c r="J124" i="15"/>
  <c r="I124" i="15"/>
  <c r="L124" i="15"/>
  <c r="M124" i="15"/>
  <c r="K124" i="15"/>
  <c r="J137" i="15"/>
  <c r="I137" i="15"/>
  <c r="L137" i="15"/>
  <c r="M137" i="15"/>
  <c r="K137" i="15"/>
  <c r="J150" i="15"/>
  <c r="I150" i="15"/>
  <c r="L150" i="15"/>
  <c r="M150" i="15"/>
  <c r="K150" i="15"/>
  <c r="I11" i="16"/>
  <c r="K11" i="16"/>
  <c r="J11" i="16"/>
  <c r="I13" i="16"/>
  <c r="H21" i="16"/>
  <c r="K13" i="16"/>
  <c r="J13" i="16"/>
  <c r="I15" i="16"/>
  <c r="K15" i="16"/>
  <c r="J15" i="16"/>
  <c r="I17" i="16"/>
  <c r="K17" i="16"/>
  <c r="J17" i="16"/>
  <c r="I19" i="16"/>
  <c r="K19" i="16"/>
  <c r="J19" i="16"/>
  <c r="I25" i="16"/>
  <c r="K25" i="16"/>
  <c r="J25" i="16"/>
  <c r="I29" i="16"/>
  <c r="K29" i="16"/>
  <c r="J29" i="16"/>
  <c r="I33" i="16"/>
  <c r="K33" i="16"/>
  <c r="J33" i="16"/>
  <c r="I38" i="16"/>
  <c r="K38" i="16"/>
  <c r="H37" i="16"/>
  <c r="J38" i="16"/>
  <c r="I42" i="16"/>
  <c r="K42" i="16"/>
  <c r="J42" i="16"/>
  <c r="I46" i="16"/>
  <c r="K46" i="16"/>
  <c r="J46" i="16"/>
  <c r="I55" i="16"/>
  <c r="H63" i="16"/>
  <c r="K55" i="16"/>
  <c r="J55" i="16"/>
  <c r="I59" i="16"/>
  <c r="K59" i="16"/>
  <c r="J59" i="16"/>
  <c r="I68" i="16"/>
  <c r="K68" i="16"/>
  <c r="J68" i="16"/>
  <c r="I72" i="16"/>
  <c r="K72" i="16"/>
  <c r="J72" i="16"/>
  <c r="I76" i="16"/>
  <c r="K76" i="16"/>
  <c r="J76" i="16"/>
  <c r="I81" i="16"/>
  <c r="K81" i="16"/>
  <c r="J81" i="16"/>
  <c r="J84" i="16"/>
  <c r="I84" i="16"/>
  <c r="K84" i="16"/>
  <c r="J86" i="16"/>
  <c r="I86" i="16"/>
  <c r="K86" i="16"/>
  <c r="J88" i="16"/>
  <c r="I88" i="16"/>
  <c r="K88" i="16"/>
  <c r="J90" i="16"/>
  <c r="I90" i="16"/>
  <c r="K90" i="16"/>
  <c r="J95" i="16"/>
  <c r="I95" i="16"/>
  <c r="K95" i="16"/>
  <c r="J97" i="16"/>
  <c r="I97" i="16"/>
  <c r="K97" i="16"/>
  <c r="H105" i="16"/>
  <c r="J99" i="16"/>
  <c r="I99" i="16"/>
  <c r="K99" i="16"/>
  <c r="J101" i="16"/>
  <c r="I101" i="16"/>
  <c r="K101" i="16"/>
  <c r="J103" i="16"/>
  <c r="I103" i="16"/>
  <c r="K103" i="16"/>
  <c r="J108" i="16"/>
  <c r="I108" i="16"/>
  <c r="K108" i="16"/>
  <c r="H107" i="16"/>
  <c r="J110" i="16"/>
  <c r="I110" i="16"/>
  <c r="K110" i="16"/>
  <c r="J112" i="16"/>
  <c r="I112" i="16"/>
  <c r="K112" i="16"/>
  <c r="J114" i="16"/>
  <c r="I114" i="16"/>
  <c r="K114" i="16"/>
  <c r="J116" i="16"/>
  <c r="I116" i="16"/>
  <c r="K116" i="16"/>
  <c r="X43" i="18"/>
  <c r="I46" i="18"/>
  <c r="I83" i="16"/>
  <c r="H91" i="16"/>
  <c r="K83" i="16"/>
  <c r="J83" i="16"/>
  <c r="I85" i="16"/>
  <c r="K85" i="16"/>
  <c r="J85" i="16"/>
  <c r="I87" i="16"/>
  <c r="K87" i="16"/>
  <c r="J87" i="16"/>
  <c r="I89" i="16"/>
  <c r="K89" i="16"/>
  <c r="J89" i="16"/>
  <c r="I94" i="16"/>
  <c r="H93" i="16"/>
  <c r="K94" i="16"/>
  <c r="J94" i="16"/>
  <c r="I96" i="16"/>
  <c r="K96" i="16"/>
  <c r="J96" i="16"/>
  <c r="I98" i="16"/>
  <c r="K98" i="16"/>
  <c r="J98" i="16"/>
  <c r="I100" i="16"/>
  <c r="K100" i="16"/>
  <c r="J100" i="16"/>
  <c r="I102" i="16"/>
  <c r="K102" i="16"/>
  <c r="J102" i="16"/>
  <c r="I104" i="16"/>
  <c r="K104" i="16"/>
  <c r="J104" i="16"/>
  <c r="I109" i="16"/>
  <c r="K109" i="16"/>
  <c r="J109" i="16"/>
  <c r="H119" i="16"/>
  <c r="I111" i="16"/>
  <c r="K111" i="16"/>
  <c r="J111" i="16"/>
  <c r="I113" i="16"/>
  <c r="K113" i="16"/>
  <c r="J113" i="16"/>
  <c r="I115" i="16"/>
  <c r="K115" i="16"/>
  <c r="J115" i="16"/>
  <c r="K11" i="17"/>
  <c r="J11" i="17"/>
  <c r="I11" i="17"/>
  <c r="I13" i="17"/>
  <c r="K13" i="17"/>
  <c r="J13" i="17"/>
  <c r="H21" i="17"/>
  <c r="I14" i="17"/>
  <c r="K14" i="17"/>
  <c r="J14" i="17"/>
  <c r="I15" i="17"/>
  <c r="K15" i="17"/>
  <c r="J15" i="17"/>
  <c r="I16" i="17"/>
  <c r="K16" i="17"/>
  <c r="J16" i="17"/>
  <c r="I17" i="17"/>
  <c r="K17" i="17"/>
  <c r="J17" i="17"/>
  <c r="I18" i="17"/>
  <c r="K18" i="17"/>
  <c r="J18" i="17"/>
  <c r="I19" i="17"/>
  <c r="K19" i="17"/>
  <c r="J19" i="17"/>
  <c r="I20" i="17"/>
  <c r="K20" i="17"/>
  <c r="J20" i="17"/>
  <c r="I25" i="17"/>
  <c r="K25" i="17"/>
  <c r="J25" i="17"/>
  <c r="I27" i="17"/>
  <c r="K27" i="17"/>
  <c r="J27" i="17"/>
  <c r="H35" i="17"/>
  <c r="I29" i="17"/>
  <c r="K29" i="17"/>
  <c r="J29" i="17"/>
  <c r="I31" i="17"/>
  <c r="K31" i="17"/>
  <c r="J31" i="17"/>
  <c r="I33" i="17"/>
  <c r="K33" i="17"/>
  <c r="J33" i="17"/>
  <c r="I38" i="17"/>
  <c r="K38" i="17"/>
  <c r="H37" i="17"/>
  <c r="J38" i="17"/>
  <c r="I40" i="17"/>
  <c r="K40" i="17"/>
  <c r="J40" i="17"/>
  <c r="I42" i="17"/>
  <c r="K42" i="17"/>
  <c r="J42" i="17"/>
  <c r="I44" i="17"/>
  <c r="K44" i="17"/>
  <c r="J44" i="17"/>
  <c r="I46" i="17"/>
  <c r="K46" i="17"/>
  <c r="J46" i="17"/>
  <c r="I48" i="17"/>
  <c r="K48" i="17"/>
  <c r="J48" i="17"/>
  <c r="I53" i="17"/>
  <c r="K53" i="17"/>
  <c r="J53" i="17"/>
  <c r="I55" i="17"/>
  <c r="K55" i="17"/>
  <c r="J55" i="17"/>
  <c r="H63" i="17"/>
  <c r="I57" i="17"/>
  <c r="K57" i="17"/>
  <c r="J57" i="17"/>
  <c r="I59" i="17"/>
  <c r="K59" i="17"/>
  <c r="J59" i="17"/>
  <c r="I61" i="17"/>
  <c r="K61" i="17"/>
  <c r="J61" i="17"/>
  <c r="I66" i="17"/>
  <c r="K66" i="17"/>
  <c r="H65" i="17"/>
  <c r="J66" i="17"/>
  <c r="I68" i="17"/>
  <c r="K68" i="17"/>
  <c r="J68" i="17"/>
  <c r="I70" i="17"/>
  <c r="K70" i="17"/>
  <c r="J70" i="17"/>
  <c r="I72" i="17"/>
  <c r="K72" i="17"/>
  <c r="J72" i="17"/>
  <c r="I74" i="17"/>
  <c r="K74" i="17"/>
  <c r="J74" i="17"/>
  <c r="I76" i="17"/>
  <c r="K76" i="17"/>
  <c r="J76" i="17"/>
  <c r="I81" i="17"/>
  <c r="K81" i="17"/>
  <c r="J81" i="17"/>
  <c r="I83" i="17"/>
  <c r="K83" i="17"/>
  <c r="J83" i="17"/>
  <c r="H91" i="17"/>
  <c r="I85" i="17"/>
  <c r="K85" i="17"/>
  <c r="J85" i="17"/>
  <c r="I87" i="17"/>
  <c r="K87" i="17"/>
  <c r="J87" i="17"/>
  <c r="I89" i="17"/>
  <c r="K89" i="17"/>
  <c r="J89" i="17"/>
  <c r="I94" i="17"/>
  <c r="K94" i="17"/>
  <c r="H93" i="17"/>
  <c r="J94" i="17"/>
  <c r="I96" i="17"/>
  <c r="K96" i="17"/>
  <c r="J96" i="17"/>
  <c r="I98" i="17"/>
  <c r="K98" i="17"/>
  <c r="J98" i="17"/>
  <c r="I100" i="17"/>
  <c r="K100" i="17"/>
  <c r="J100" i="17"/>
  <c r="I102" i="17"/>
  <c r="K102" i="17"/>
  <c r="J102" i="17"/>
  <c r="I104" i="17"/>
  <c r="K104" i="17"/>
  <c r="J104" i="17"/>
  <c r="I109" i="17"/>
  <c r="K109" i="17"/>
  <c r="J109" i="17"/>
  <c r="I111" i="17"/>
  <c r="K111" i="17"/>
  <c r="J111" i="17"/>
  <c r="H119" i="17"/>
  <c r="I113" i="17"/>
  <c r="K113" i="17"/>
  <c r="J113" i="17"/>
  <c r="I115" i="17"/>
  <c r="K115" i="17"/>
  <c r="J115" i="17"/>
  <c r="I117" i="17"/>
  <c r="K117" i="17"/>
  <c r="J117" i="17"/>
  <c r="I122" i="17"/>
  <c r="K122" i="17"/>
  <c r="H121" i="17"/>
  <c r="J122" i="17"/>
  <c r="I124" i="17"/>
  <c r="K124" i="17"/>
  <c r="J124" i="17"/>
  <c r="I126" i="17"/>
  <c r="K126" i="17"/>
  <c r="J126" i="17"/>
  <c r="I128" i="17"/>
  <c r="K128" i="17"/>
  <c r="J128" i="17"/>
  <c r="I130" i="17"/>
  <c r="K130" i="17"/>
  <c r="J130" i="17"/>
  <c r="I132" i="17"/>
  <c r="K132" i="17"/>
  <c r="J132" i="17"/>
  <c r="I137" i="17"/>
  <c r="K137" i="17"/>
  <c r="J137" i="17"/>
  <c r="I139" i="17"/>
  <c r="K139" i="17"/>
  <c r="J139" i="17"/>
  <c r="H147" i="17"/>
  <c r="I141" i="17"/>
  <c r="K141" i="17"/>
  <c r="J141" i="17"/>
  <c r="I143" i="17"/>
  <c r="K143" i="17"/>
  <c r="J143" i="17"/>
  <c r="I145" i="17"/>
  <c r="K145" i="17"/>
  <c r="J145" i="17"/>
  <c r="I150" i="17"/>
  <c r="K150" i="17"/>
  <c r="H149" i="17"/>
  <c r="J150" i="17"/>
  <c r="I152" i="17"/>
  <c r="K152" i="17"/>
  <c r="J152" i="17"/>
  <c r="I154" i="17"/>
  <c r="K154" i="17"/>
  <c r="J154" i="17"/>
  <c r="I156" i="17"/>
  <c r="K156" i="17"/>
  <c r="J156" i="17"/>
  <c r="I158" i="17"/>
  <c r="K158" i="17"/>
  <c r="J158" i="17"/>
  <c r="I160" i="17"/>
  <c r="K160" i="17"/>
  <c r="J160" i="17"/>
  <c r="X11" i="18"/>
  <c r="I14" i="18"/>
  <c r="Q16" i="18"/>
  <c r="X30" i="18"/>
  <c r="I33" i="18"/>
  <c r="I53" i="18"/>
  <c r="Q55" i="18"/>
  <c r="X69" i="18"/>
  <c r="I72" i="18"/>
  <c r="Q74" i="18"/>
  <c r="P90" i="18"/>
  <c r="Q82" i="18"/>
  <c r="I23" i="18"/>
  <c r="H22" i="18"/>
  <c r="Q25" i="18"/>
  <c r="I42" i="18"/>
  <c r="Q44" i="18"/>
  <c r="I61" i="18"/>
  <c r="Q109" i="18"/>
  <c r="J144" i="14"/>
  <c r="I144" i="14"/>
  <c r="I147" i="14"/>
  <c r="J147" i="14"/>
  <c r="I151" i="14"/>
  <c r="J151" i="14"/>
  <c r="J154" i="14"/>
  <c r="I154" i="14"/>
  <c r="I157" i="14"/>
  <c r="J157" i="14"/>
  <c r="I160" i="14"/>
  <c r="J160" i="14"/>
  <c r="X17" i="18"/>
  <c r="Q23" i="18"/>
  <c r="P22" i="18"/>
  <c r="X37" i="18"/>
  <c r="W36" i="18"/>
  <c r="I40" i="18"/>
  <c r="H48" i="18"/>
  <c r="Q42" i="18"/>
  <c r="I59" i="18"/>
  <c r="Q61" i="18"/>
  <c r="I79" i="18"/>
  <c r="H78" i="18"/>
  <c r="Q86" i="18"/>
  <c r="L53" i="22"/>
  <c r="K53" i="22"/>
  <c r="J53" i="22"/>
  <c r="J159" i="17"/>
  <c r="K159" i="17"/>
  <c r="I159" i="17"/>
  <c r="I158" i="18"/>
  <c r="Q122" i="18"/>
  <c r="I10" i="18"/>
  <c r="Q12" i="18"/>
  <c r="P20" i="18"/>
  <c r="I29" i="18"/>
  <c r="Q31" i="18"/>
  <c r="Q51" i="18"/>
  <c r="P50" i="18"/>
  <c r="I68" i="18"/>
  <c r="H76" i="18"/>
  <c r="Q70" i="18"/>
  <c r="I126" i="18"/>
  <c r="R12" i="21"/>
  <c r="Q12" i="21"/>
  <c r="Y86" i="19"/>
  <c r="X86" i="19"/>
  <c r="I40" i="21"/>
  <c r="H40" i="21"/>
  <c r="L72" i="22"/>
  <c r="K72" i="22"/>
  <c r="J72" i="22"/>
  <c r="I117" i="21"/>
  <c r="H117" i="21"/>
  <c r="L33" i="22"/>
  <c r="K33" i="22"/>
  <c r="J33" i="22"/>
  <c r="I87" i="18"/>
  <c r="Q96" i="18"/>
  <c r="P104" i="18"/>
  <c r="I113" i="18"/>
  <c r="Q135" i="18"/>
  <c r="P134" i="18"/>
  <c r="I152" i="18"/>
  <c r="H160" i="18"/>
  <c r="H84" i="19"/>
  <c r="I84" i="19"/>
  <c r="Y160" i="19"/>
  <c r="X160" i="19"/>
  <c r="X84" i="19"/>
  <c r="Y84" i="19"/>
  <c r="I156" i="21"/>
  <c r="H156" i="21"/>
  <c r="Q9" i="18"/>
  <c r="P8" i="18"/>
  <c r="R10" i="18" s="1"/>
  <c r="Q15" i="18"/>
  <c r="Q28" i="18"/>
  <c r="X17" i="22"/>
  <c r="W17" i="22"/>
  <c r="V17" i="22"/>
  <c r="I27" i="21"/>
  <c r="H27" i="21"/>
  <c r="I66" i="21"/>
  <c r="H66" i="21"/>
  <c r="I104" i="21"/>
  <c r="H104" i="21"/>
  <c r="I143" i="21"/>
  <c r="H143" i="21"/>
  <c r="I91" i="22"/>
  <c r="L83" i="22"/>
  <c r="J83" i="22"/>
  <c r="K83" i="22"/>
  <c r="L40" i="22"/>
  <c r="K40" i="22"/>
  <c r="J40" i="22"/>
  <c r="L59" i="22"/>
  <c r="K59" i="22"/>
  <c r="J59" i="22"/>
  <c r="L79" i="22"/>
  <c r="K79" i="22"/>
  <c r="J79" i="22"/>
  <c r="I33" i="21"/>
  <c r="H33" i="21"/>
  <c r="I72" i="21"/>
  <c r="H72" i="21"/>
  <c r="I111" i="21"/>
  <c r="H111" i="21"/>
  <c r="I150" i="21"/>
  <c r="H150" i="21"/>
  <c r="L37" i="22"/>
  <c r="K37" i="22"/>
  <c r="J37" i="22"/>
  <c r="L56" i="22"/>
  <c r="K56" i="22"/>
  <c r="J56" i="22"/>
  <c r="L75" i="22"/>
  <c r="K75" i="22"/>
  <c r="J75" i="22"/>
  <c r="R15" i="21"/>
  <c r="Q15" i="21"/>
  <c r="I46" i="21"/>
  <c r="H46" i="21"/>
  <c r="I85" i="21"/>
  <c r="H85" i="21"/>
  <c r="I124" i="21"/>
  <c r="H124" i="21"/>
  <c r="L20" i="22"/>
  <c r="K20" i="22"/>
  <c r="J20" i="22"/>
  <c r="L30" i="22"/>
  <c r="K30" i="22"/>
  <c r="J30" i="22"/>
  <c r="L69" i="22"/>
  <c r="I77" i="22"/>
  <c r="K69" i="22"/>
  <c r="J69" i="22"/>
  <c r="I159" i="21"/>
  <c r="H159" i="21"/>
  <c r="R18" i="21"/>
  <c r="Q18" i="21"/>
  <c r="I53" i="21"/>
  <c r="H53" i="21"/>
  <c r="I91" i="21"/>
  <c r="H91" i="21"/>
  <c r="I130" i="21"/>
  <c r="H130" i="21"/>
  <c r="L27" i="22"/>
  <c r="I35" i="22"/>
  <c r="K27" i="22"/>
  <c r="J27" i="22"/>
  <c r="L46" i="22"/>
  <c r="K46" i="22"/>
  <c r="J46" i="22"/>
  <c r="L66" i="22"/>
  <c r="K66" i="22"/>
  <c r="J66" i="22"/>
  <c r="L85" i="22"/>
  <c r="K85" i="22"/>
  <c r="J85" i="22"/>
  <c r="Q19" i="21"/>
  <c r="R19" i="21"/>
  <c r="R21" i="21"/>
  <c r="Q21" i="21"/>
  <c r="I59" i="21"/>
  <c r="H59" i="21"/>
  <c r="G106" i="21"/>
  <c r="I98" i="21"/>
  <c r="H98" i="21"/>
  <c r="I137" i="21"/>
  <c r="H137" i="21"/>
  <c r="L24" i="22"/>
  <c r="K24" i="22"/>
  <c r="J24" i="22"/>
  <c r="L43" i="22"/>
  <c r="K43" i="22"/>
  <c r="J43" i="22"/>
  <c r="L62" i="22"/>
  <c r="K62" i="22"/>
  <c r="J62" i="22"/>
  <c r="L82" i="22"/>
  <c r="K82" i="22"/>
  <c r="J82" i="22"/>
  <c r="K33" i="27"/>
  <c r="J33" i="27"/>
  <c r="I33" i="27"/>
  <c r="I12" i="21"/>
  <c r="H12" i="21"/>
  <c r="I15" i="21"/>
  <c r="H15" i="21"/>
  <c r="I18" i="21"/>
  <c r="H18" i="21"/>
  <c r="K53" i="27"/>
  <c r="J53" i="27"/>
  <c r="I53" i="27"/>
  <c r="I10" i="21"/>
  <c r="H10" i="21"/>
  <c r="K14" i="27"/>
  <c r="J14" i="27"/>
  <c r="I14" i="27"/>
  <c r="K99" i="26"/>
  <c r="J99" i="26"/>
  <c r="I99" i="26"/>
  <c r="K112" i="26"/>
  <c r="J112" i="26"/>
  <c r="I112" i="26"/>
  <c r="K125" i="26"/>
  <c r="J125" i="26"/>
  <c r="I125" i="26"/>
  <c r="K138" i="26"/>
  <c r="J138" i="26"/>
  <c r="I138" i="26"/>
  <c r="H146" i="26"/>
  <c r="K151" i="26"/>
  <c r="J151" i="26"/>
  <c r="I151" i="26"/>
  <c r="K40" i="27"/>
  <c r="J40" i="27"/>
  <c r="I40" i="27"/>
  <c r="H48" i="27"/>
  <c r="K103" i="26"/>
  <c r="J103" i="26"/>
  <c r="I103" i="26"/>
  <c r="K116" i="26"/>
  <c r="J116" i="26"/>
  <c r="I116" i="26"/>
  <c r="K129" i="26"/>
  <c r="J129" i="26"/>
  <c r="I129" i="26"/>
  <c r="K142" i="26"/>
  <c r="J142" i="26"/>
  <c r="I142" i="26"/>
  <c r="K155" i="26"/>
  <c r="J155" i="26"/>
  <c r="I155" i="26"/>
  <c r="K27" i="27"/>
  <c r="J27" i="27"/>
  <c r="I27" i="27"/>
  <c r="K46" i="27"/>
  <c r="J46" i="27"/>
  <c r="I46" i="27"/>
  <c r="K108" i="26"/>
  <c r="J108" i="26"/>
  <c r="I108" i="26"/>
  <c r="K121" i="26"/>
  <c r="J121" i="26"/>
  <c r="I121" i="26"/>
  <c r="K134" i="26"/>
  <c r="J134" i="26"/>
  <c r="I134" i="26"/>
  <c r="K159" i="26"/>
  <c r="J159" i="26"/>
  <c r="I159" i="26"/>
  <c r="K12" i="27"/>
  <c r="J12" i="27"/>
  <c r="I12" i="27"/>
  <c r="H20" i="27"/>
  <c r="K18" i="27"/>
  <c r="J18" i="27"/>
  <c r="I18" i="27"/>
  <c r="K25" i="27"/>
  <c r="J25" i="27"/>
  <c r="I25" i="27"/>
  <c r="K31" i="27"/>
  <c r="J31" i="27"/>
  <c r="I31" i="27"/>
  <c r="K38" i="27"/>
  <c r="J38" i="27"/>
  <c r="I38" i="27"/>
  <c r="K44" i="27"/>
  <c r="J44" i="27"/>
  <c r="I44" i="27"/>
  <c r="K51" i="27"/>
  <c r="J51" i="27"/>
  <c r="I51" i="27"/>
  <c r="K57" i="27"/>
  <c r="J57" i="27"/>
  <c r="I57" i="27"/>
  <c r="K97" i="26"/>
  <c r="J97" i="26"/>
  <c r="I97" i="26"/>
  <c r="K101" i="26"/>
  <c r="J101" i="26"/>
  <c r="I101" i="26"/>
  <c r="K106" i="26"/>
  <c r="J106" i="26"/>
  <c r="I106" i="26"/>
  <c r="K110" i="26"/>
  <c r="J110" i="26"/>
  <c r="I110" i="26"/>
  <c r="H118" i="26"/>
  <c r="K114" i="26"/>
  <c r="J114" i="26"/>
  <c r="I114" i="26"/>
  <c r="K123" i="26"/>
  <c r="J123" i="26"/>
  <c r="I123" i="26"/>
  <c r="K127" i="26"/>
  <c r="J127" i="26"/>
  <c r="I127" i="26"/>
  <c r="K131" i="26"/>
  <c r="J131" i="26"/>
  <c r="I131" i="26"/>
  <c r="K136" i="26"/>
  <c r="J136" i="26"/>
  <c r="I136" i="26"/>
  <c r="K140" i="26"/>
  <c r="J140" i="26"/>
  <c r="I140" i="26"/>
  <c r="K144" i="26"/>
  <c r="J144" i="26"/>
  <c r="I144" i="26"/>
  <c r="K149" i="26"/>
  <c r="J149" i="26"/>
  <c r="I149" i="26"/>
  <c r="K153" i="26"/>
  <c r="J153" i="26"/>
  <c r="I153" i="26"/>
  <c r="K157" i="26"/>
  <c r="J157" i="26"/>
  <c r="I157" i="26"/>
  <c r="I155" i="27"/>
  <c r="K155" i="27"/>
  <c r="J155" i="27"/>
  <c r="K16" i="27"/>
  <c r="J16" i="27"/>
  <c r="I16" i="27"/>
  <c r="K23" i="27"/>
  <c r="J23" i="27"/>
  <c r="I23" i="27"/>
  <c r="K29" i="27"/>
  <c r="J29" i="27"/>
  <c r="I29" i="27"/>
  <c r="K36" i="27"/>
  <c r="J36" i="27"/>
  <c r="I36" i="27"/>
  <c r="K42" i="27"/>
  <c r="J42" i="27"/>
  <c r="I42" i="27"/>
  <c r="K55" i="27"/>
  <c r="J55" i="27"/>
  <c r="I55" i="27"/>
  <c r="K8" i="27"/>
  <c r="I8" i="27"/>
  <c r="J8" i="27"/>
  <c r="K70" i="28"/>
  <c r="J70" i="28"/>
  <c r="I70" i="28"/>
  <c r="M70" i="28"/>
  <c r="L70" i="28"/>
  <c r="J9" i="28"/>
  <c r="L9" i="28"/>
  <c r="K9" i="28"/>
  <c r="I9" i="28"/>
  <c r="M9" i="28"/>
  <c r="I73" i="27"/>
  <c r="K73" i="27"/>
  <c r="J73" i="27"/>
  <c r="I82" i="27"/>
  <c r="K82" i="27"/>
  <c r="J82" i="27"/>
  <c r="H90" i="27"/>
  <c r="I99" i="27"/>
  <c r="K99" i="27"/>
  <c r="J99" i="27"/>
  <c r="I108" i="27"/>
  <c r="K108" i="27"/>
  <c r="J108" i="27"/>
  <c r="I116" i="27"/>
  <c r="K116" i="27"/>
  <c r="J116" i="27"/>
  <c r="I125" i="27"/>
  <c r="K125" i="27"/>
  <c r="J125" i="27"/>
  <c r="I134" i="27"/>
  <c r="K134" i="27"/>
  <c r="J134" i="27"/>
  <c r="I142" i="27"/>
  <c r="K142" i="27"/>
  <c r="J142" i="27"/>
  <c r="I151" i="27"/>
  <c r="K151" i="27"/>
  <c r="J151" i="27"/>
  <c r="I159" i="27"/>
  <c r="K159" i="27"/>
  <c r="J159" i="27"/>
  <c r="K10" i="27"/>
  <c r="J10" i="27"/>
  <c r="I10" i="27"/>
  <c r="K10" i="28"/>
  <c r="M10" i="28"/>
  <c r="L10" i="28"/>
  <c r="J10" i="28"/>
  <c r="I10" i="28"/>
  <c r="K36" i="28"/>
  <c r="J36" i="28"/>
  <c r="L36" i="28"/>
  <c r="M36" i="28"/>
  <c r="I36" i="28"/>
  <c r="L17" i="28"/>
  <c r="K17" i="28"/>
  <c r="I17" i="28"/>
  <c r="M17" i="28"/>
  <c r="J17" i="28"/>
  <c r="J41" i="28"/>
  <c r="I41" i="28"/>
  <c r="K41" i="28"/>
  <c r="M41" i="28"/>
  <c r="L41" i="28"/>
  <c r="K102" i="28"/>
  <c r="J102" i="28"/>
  <c r="I102" i="28"/>
  <c r="M102" i="28"/>
  <c r="L102" i="28"/>
  <c r="M31" i="28"/>
  <c r="L31" i="28"/>
  <c r="J31" i="28"/>
  <c r="K31" i="28"/>
  <c r="I31" i="28"/>
  <c r="K148" i="28"/>
  <c r="J148" i="28"/>
  <c r="I148" i="28"/>
  <c r="M148" i="28"/>
  <c r="L148" i="28"/>
  <c r="L37" i="28"/>
  <c r="K37" i="28"/>
  <c r="I37" i="28"/>
  <c r="M37" i="28"/>
  <c r="J37" i="28"/>
  <c r="J51" i="28"/>
  <c r="M51" i="28"/>
  <c r="L51" i="28"/>
  <c r="I51" i="28"/>
  <c r="K51" i="28"/>
  <c r="K64" i="28"/>
  <c r="J64" i="28"/>
  <c r="I64" i="28"/>
  <c r="M64" i="28"/>
  <c r="L64" i="28"/>
  <c r="K16" i="28"/>
  <c r="J16" i="28"/>
  <c r="L16" i="28"/>
  <c r="M16" i="28"/>
  <c r="I16" i="28"/>
  <c r="K109" i="28"/>
  <c r="J109" i="28"/>
  <c r="I109" i="28"/>
  <c r="M109" i="28"/>
  <c r="L109" i="28"/>
  <c r="K122" i="28"/>
  <c r="J122" i="28"/>
  <c r="I122" i="28"/>
  <c r="M122" i="28"/>
  <c r="L122" i="28"/>
  <c r="I8" i="28"/>
  <c r="K8" i="28"/>
  <c r="J8" i="28"/>
  <c r="M8" i="28"/>
  <c r="L8" i="28"/>
  <c r="I14" i="28"/>
  <c r="L14" i="28"/>
  <c r="K14" i="28"/>
  <c r="J14" i="28"/>
  <c r="M14" i="28"/>
  <c r="J22" i="28"/>
  <c r="I22" i="28"/>
  <c r="K22" i="28"/>
  <c r="M22" i="28"/>
  <c r="L22" i="28"/>
  <c r="K141" i="28"/>
  <c r="J141" i="28"/>
  <c r="I141" i="28"/>
  <c r="M141" i="28"/>
  <c r="L141" i="28"/>
  <c r="J15" i="28"/>
  <c r="I15" i="28"/>
  <c r="M15" i="28"/>
  <c r="L15" i="28"/>
  <c r="K15" i="28"/>
  <c r="L30" i="28"/>
  <c r="K30" i="28"/>
  <c r="M30" i="28"/>
  <c r="J30" i="28"/>
  <c r="I30" i="28"/>
  <c r="M54" i="28"/>
  <c r="H62" i="28"/>
  <c r="L54" i="28"/>
  <c r="J54" i="28"/>
  <c r="I54" i="28"/>
  <c r="K54" i="28"/>
  <c r="K115" i="28"/>
  <c r="J115" i="28"/>
  <c r="I115" i="28"/>
  <c r="M115" i="28"/>
  <c r="L115" i="28"/>
  <c r="K154" i="28"/>
  <c r="J154" i="28"/>
  <c r="I154" i="28"/>
  <c r="M154" i="28"/>
  <c r="L154" i="28"/>
  <c r="K109" i="33"/>
  <c r="L97" i="33"/>
  <c r="I40" i="35"/>
  <c r="H40" i="35"/>
  <c r="E87" i="33"/>
  <c r="F75" i="33"/>
  <c r="J31" i="31"/>
  <c r="J32" i="31"/>
  <c r="J33" i="31"/>
  <c r="J34" i="31"/>
  <c r="J35" i="31"/>
  <c r="J36" i="31"/>
  <c r="J37" i="31"/>
  <c r="J38" i="31"/>
  <c r="F39" i="31"/>
  <c r="J41" i="31"/>
  <c r="F42" i="31"/>
  <c r="J83" i="31"/>
  <c r="F87" i="31"/>
  <c r="J103" i="31"/>
  <c r="J105" i="31"/>
  <c r="J105" i="33"/>
  <c r="N9" i="33"/>
  <c r="L11" i="33"/>
  <c r="J13" i="33"/>
  <c r="L17" i="33"/>
  <c r="L33" i="33"/>
  <c r="L53" i="33"/>
  <c r="J78" i="33"/>
  <c r="F80" i="33"/>
  <c r="E109" i="33"/>
  <c r="F97" i="33"/>
  <c r="J107" i="33"/>
  <c r="AT14" i="35"/>
  <c r="AV14" i="35"/>
  <c r="AU14" i="35"/>
  <c r="AR14" i="35"/>
  <c r="AS14" i="35"/>
  <c r="AT16" i="35"/>
  <c r="AS16" i="35"/>
  <c r="AV16" i="35"/>
  <c r="AU16" i="35"/>
  <c r="AR16" i="35"/>
  <c r="H9" i="31"/>
  <c r="N9" i="31"/>
  <c r="H10" i="31"/>
  <c r="N10" i="31"/>
  <c r="H11" i="31"/>
  <c r="N11" i="31"/>
  <c r="H12" i="31"/>
  <c r="N12" i="31"/>
  <c r="H13" i="31"/>
  <c r="N13" i="31"/>
  <c r="H14" i="31"/>
  <c r="N14" i="31"/>
  <c r="H15" i="31"/>
  <c r="N15" i="31"/>
  <c r="H16" i="31"/>
  <c r="J17" i="31"/>
  <c r="F18" i="31"/>
  <c r="L18" i="31"/>
  <c r="H19" i="31"/>
  <c r="J20" i="31"/>
  <c r="F21" i="31"/>
  <c r="L21" i="31"/>
  <c r="J61" i="31"/>
  <c r="J104" i="31"/>
  <c r="N10" i="33"/>
  <c r="N11" i="33"/>
  <c r="J14" i="33"/>
  <c r="J15" i="33"/>
  <c r="J16" i="33"/>
  <c r="J19" i="33"/>
  <c r="F32" i="33"/>
  <c r="N98" i="33"/>
  <c r="F19" i="33"/>
  <c r="F20" i="33"/>
  <c r="J31" i="33"/>
  <c r="F33" i="33"/>
  <c r="J35" i="33"/>
  <c r="F37" i="33"/>
  <c r="J53" i="33"/>
  <c r="N99" i="33"/>
  <c r="N100" i="33"/>
  <c r="AT8" i="35"/>
  <c r="AV8" i="35"/>
  <c r="AU8" i="35"/>
  <c r="AR8" i="35"/>
  <c r="AS8" i="35"/>
  <c r="N17" i="35"/>
  <c r="AB18" i="35"/>
  <c r="AL32" i="35"/>
  <c r="AK32" i="35"/>
  <c r="J14" i="37"/>
  <c r="I14" i="37"/>
  <c r="AL38" i="35"/>
  <c r="AK38" i="35"/>
  <c r="Q40" i="36"/>
  <c r="P40" i="36"/>
  <c r="Q12" i="36"/>
  <c r="P12" i="36"/>
  <c r="AL17" i="35"/>
  <c r="AK17" i="35"/>
  <c r="AJ17" i="35"/>
  <c r="J16" i="36"/>
  <c r="I16" i="36"/>
  <c r="Q6" i="36"/>
  <c r="P6" i="36"/>
  <c r="N15" i="33"/>
  <c r="AL34" i="35"/>
  <c r="AK34" i="35"/>
  <c r="AL40" i="35"/>
  <c r="AK40" i="35"/>
  <c r="J26" i="36"/>
  <c r="I26" i="36"/>
  <c r="Q33" i="37"/>
  <c r="P33" i="37"/>
  <c r="J12" i="41"/>
  <c r="I12" i="41"/>
  <c r="H12" i="41"/>
  <c r="AL39" i="35"/>
  <c r="AK39" i="35"/>
  <c r="W34" i="35"/>
  <c r="V34" i="35"/>
  <c r="W40" i="35"/>
  <c r="V40" i="35"/>
  <c r="J10" i="36"/>
  <c r="I10" i="36"/>
  <c r="J25" i="36"/>
  <c r="I25" i="36"/>
  <c r="Q20" i="37"/>
  <c r="P20" i="37"/>
  <c r="P41" i="37"/>
  <c r="Q41" i="37"/>
  <c r="Q21" i="36"/>
  <c r="P21" i="36"/>
  <c r="J22" i="36"/>
  <c r="I22" i="36"/>
  <c r="Q27" i="36"/>
  <c r="P27" i="36"/>
  <c r="J28" i="36"/>
  <c r="I28" i="36"/>
  <c r="Q33" i="36"/>
  <c r="P33" i="36"/>
  <c r="Q39" i="36"/>
  <c r="P39" i="36"/>
  <c r="W32" i="35"/>
  <c r="V32" i="35"/>
  <c r="W38" i="35"/>
  <c r="V38" i="35"/>
  <c r="J6" i="36"/>
  <c r="I6" i="36"/>
  <c r="J12" i="36"/>
  <c r="I12" i="36"/>
  <c r="J21" i="36"/>
  <c r="I21" i="36"/>
  <c r="J27" i="36"/>
  <c r="I27" i="36"/>
  <c r="J8" i="37"/>
  <c r="I8" i="37"/>
  <c r="H125" i="39"/>
  <c r="G125" i="39"/>
  <c r="I125" i="39"/>
  <c r="H17" i="35"/>
  <c r="AB17" i="35"/>
  <c r="V18" i="35"/>
  <c r="AL30" i="35"/>
  <c r="AK30" i="35"/>
  <c r="AL36" i="35"/>
  <c r="AK36" i="35"/>
  <c r="J24" i="36"/>
  <c r="I24" i="36"/>
  <c r="J32" i="36"/>
  <c r="I32" i="36"/>
  <c r="W30" i="35"/>
  <c r="V30" i="35"/>
  <c r="W36" i="35"/>
  <c r="V36" i="35"/>
  <c r="J8" i="36"/>
  <c r="I8" i="36"/>
  <c r="J14" i="36"/>
  <c r="I14" i="36"/>
  <c r="J23" i="36"/>
  <c r="I23" i="36"/>
  <c r="J34" i="36"/>
  <c r="I34" i="36"/>
  <c r="J40" i="36"/>
  <c r="I40" i="36"/>
  <c r="Q18" i="37"/>
  <c r="P18" i="37"/>
  <c r="Q24" i="37"/>
  <c r="P24" i="37"/>
  <c r="Q29" i="37"/>
  <c r="P29" i="37"/>
  <c r="P37" i="37"/>
  <c r="Q37" i="37"/>
  <c r="P49" i="37"/>
  <c r="Q49" i="37"/>
  <c r="N10" i="40"/>
  <c r="M10" i="40"/>
  <c r="L10" i="40"/>
  <c r="Q8" i="37"/>
  <c r="P8" i="37"/>
  <c r="Q14" i="37"/>
  <c r="P14" i="37"/>
  <c r="N12" i="40"/>
  <c r="M12" i="40"/>
  <c r="L12" i="40"/>
  <c r="J38" i="36"/>
  <c r="I38" i="36"/>
  <c r="J44" i="36"/>
  <c r="I44" i="36"/>
  <c r="J50" i="36"/>
  <c r="I50" i="36"/>
  <c r="Q10" i="37"/>
  <c r="P10" i="37"/>
  <c r="N125" i="39"/>
  <c r="M125" i="39"/>
  <c r="O125" i="39"/>
  <c r="K125" i="39"/>
  <c r="L125" i="39"/>
  <c r="Q16" i="37"/>
  <c r="P16" i="37"/>
  <c r="Q22" i="37"/>
  <c r="P22" i="37"/>
  <c r="Q27" i="37"/>
  <c r="P27" i="37"/>
  <c r="P45" i="37"/>
  <c r="Q45" i="37"/>
  <c r="O7" i="39"/>
  <c r="Q7" i="39"/>
  <c r="P7" i="39"/>
  <c r="R7" i="39"/>
  <c r="T7" i="39"/>
  <c r="S7" i="39"/>
  <c r="O9" i="39"/>
  <c r="N11" i="39"/>
  <c r="Q9" i="39"/>
  <c r="P9" i="39"/>
  <c r="R9" i="39"/>
  <c r="T9" i="39"/>
  <c r="S9" i="39"/>
  <c r="N6" i="40"/>
  <c r="M6" i="40"/>
  <c r="L6" i="40"/>
  <c r="J46" i="36"/>
  <c r="I46" i="36"/>
  <c r="Q6" i="37"/>
  <c r="P6" i="37"/>
  <c r="Q12" i="37"/>
  <c r="P12" i="37"/>
  <c r="I8" i="39"/>
  <c r="G8" i="39"/>
  <c r="H8" i="39"/>
  <c r="I10" i="39"/>
  <c r="G10" i="39"/>
  <c r="H10" i="39"/>
  <c r="N8" i="40"/>
  <c r="L8" i="40"/>
  <c r="L6" i="39"/>
  <c r="K6" i="39"/>
  <c r="O8" i="39"/>
  <c r="Q8" i="39"/>
  <c r="P8" i="39"/>
  <c r="S8" i="39"/>
  <c r="R8" i="39"/>
  <c r="T8" i="39"/>
  <c r="C129" i="39"/>
  <c r="F12" i="40"/>
  <c r="K136" i="41"/>
  <c r="M136" i="41"/>
  <c r="L136" i="41"/>
  <c r="O136" i="41"/>
  <c r="N136" i="41"/>
  <c r="H144" i="43"/>
  <c r="G144" i="43"/>
  <c r="I144" i="43"/>
  <c r="F7" i="40"/>
  <c r="F9" i="40"/>
  <c r="F11" i="40"/>
  <c r="I7" i="39"/>
  <c r="H7" i="39"/>
  <c r="G7" i="39"/>
  <c r="I9" i="39"/>
  <c r="F11" i="39"/>
  <c r="H9" i="39"/>
  <c r="G9" i="39"/>
  <c r="M126" i="39"/>
  <c r="L126" i="39"/>
  <c r="O126" i="39"/>
  <c r="N126" i="39"/>
  <c r="K126" i="39"/>
  <c r="N7" i="40"/>
  <c r="M7" i="40"/>
  <c r="L7" i="40"/>
  <c r="N9" i="40"/>
  <c r="L9" i="40"/>
  <c r="N11" i="40"/>
  <c r="M11" i="40"/>
  <c r="L11" i="40"/>
  <c r="L134" i="40"/>
  <c r="K134" i="40"/>
  <c r="O134" i="40"/>
  <c r="N134" i="40"/>
  <c r="M134" i="40"/>
  <c r="I135" i="42"/>
  <c r="H135" i="42"/>
  <c r="G135" i="42"/>
  <c r="G6" i="39"/>
  <c r="H6" i="39"/>
  <c r="O6" i="39"/>
  <c r="Q6" i="39"/>
  <c r="P6" i="39"/>
  <c r="R6" i="39"/>
  <c r="K7" i="39"/>
  <c r="M7" i="39"/>
  <c r="L7" i="39"/>
  <c r="K8" i="39"/>
  <c r="L8" i="39"/>
  <c r="M8" i="39"/>
  <c r="D11" i="39"/>
  <c r="K9" i="39"/>
  <c r="J11" i="39"/>
  <c r="M9" i="39"/>
  <c r="L9" i="39"/>
  <c r="K10" i="39"/>
  <c r="L10" i="39"/>
  <c r="M10" i="39"/>
  <c r="T11" i="40"/>
  <c r="S11" i="40"/>
  <c r="R11" i="40"/>
  <c r="P11" i="40"/>
  <c r="Q11" i="40"/>
  <c r="T12" i="40"/>
  <c r="S12" i="40"/>
  <c r="R12" i="40"/>
  <c r="P12" i="40"/>
  <c r="Q12" i="40"/>
  <c r="N138" i="40"/>
  <c r="M138" i="40"/>
  <c r="O138" i="40"/>
  <c r="K138" i="40"/>
  <c r="L138" i="40"/>
  <c r="M134" i="41"/>
  <c r="O134" i="41"/>
  <c r="N134" i="41"/>
  <c r="K134" i="41"/>
  <c r="L134" i="41"/>
  <c r="I138" i="41"/>
  <c r="G138" i="41"/>
  <c r="H138" i="41"/>
  <c r="M6" i="42"/>
  <c r="N6" i="42"/>
  <c r="L6" i="42"/>
  <c r="N8" i="42"/>
  <c r="L8" i="42"/>
  <c r="E11" i="39"/>
  <c r="I135" i="40"/>
  <c r="H135" i="40"/>
  <c r="G135" i="40"/>
  <c r="I137" i="40"/>
  <c r="H137" i="40"/>
  <c r="G137" i="40"/>
  <c r="P12" i="41"/>
  <c r="R12" i="41"/>
  <c r="Q12" i="41"/>
  <c r="T12" i="41"/>
  <c r="S12" i="41"/>
  <c r="L135" i="41"/>
  <c r="N135" i="41"/>
  <c r="M135" i="41"/>
  <c r="O135" i="41"/>
  <c r="K135" i="41"/>
  <c r="F11" i="42"/>
  <c r="F12" i="42"/>
  <c r="O134" i="42"/>
  <c r="L134" i="42"/>
  <c r="K134" i="42"/>
  <c r="N134" i="42"/>
  <c r="M134" i="42"/>
  <c r="H136" i="42"/>
  <c r="G136" i="42"/>
  <c r="I136" i="42"/>
  <c r="D129" i="39"/>
  <c r="J129" i="39"/>
  <c r="L127" i="39"/>
  <c r="K127" i="39"/>
  <c r="N127" i="39"/>
  <c r="M127" i="39"/>
  <c r="O127" i="39"/>
  <c r="O137" i="40"/>
  <c r="N137" i="40"/>
  <c r="L137" i="40"/>
  <c r="K137" i="40"/>
  <c r="M137" i="40"/>
  <c r="I11" i="41"/>
  <c r="H11" i="41"/>
  <c r="J11" i="41"/>
  <c r="R11" i="41"/>
  <c r="Q11" i="41"/>
  <c r="S11" i="41"/>
  <c r="P11" i="41"/>
  <c r="T11" i="41"/>
  <c r="S10" i="42"/>
  <c r="R10" i="42"/>
  <c r="T10" i="42"/>
  <c r="Q10" i="42"/>
  <c r="P10" i="42"/>
  <c r="AA20" i="42"/>
  <c r="M7" i="42"/>
  <c r="N7" i="42"/>
  <c r="L7" i="42"/>
  <c r="L9" i="42"/>
  <c r="N9" i="42"/>
  <c r="M10" i="42"/>
  <c r="L10" i="42"/>
  <c r="N10" i="42"/>
  <c r="M11" i="42"/>
  <c r="L11" i="42"/>
  <c r="N11" i="42"/>
  <c r="M12" i="42"/>
  <c r="L12" i="42"/>
  <c r="N12" i="42"/>
  <c r="O10" i="39"/>
  <c r="T10" i="39"/>
  <c r="Q10" i="39"/>
  <c r="P10" i="39"/>
  <c r="R10" i="39"/>
  <c r="S10" i="39"/>
  <c r="K128" i="39"/>
  <c r="O128" i="39"/>
  <c r="M128" i="39"/>
  <c r="L128" i="39"/>
  <c r="N128" i="39"/>
  <c r="H11" i="40"/>
  <c r="J11" i="40"/>
  <c r="I11" i="40"/>
  <c r="H12" i="40"/>
  <c r="J12" i="40"/>
  <c r="I12" i="40"/>
  <c r="I136" i="40"/>
  <c r="G136" i="40"/>
  <c r="H136" i="40"/>
  <c r="H138" i="40"/>
  <c r="G138" i="40"/>
  <c r="I138" i="40"/>
  <c r="I137" i="43"/>
  <c r="H137" i="43"/>
  <c r="G137" i="43"/>
  <c r="R11" i="44"/>
  <c r="Q11" i="44"/>
  <c r="T11" i="44"/>
  <c r="S11" i="44"/>
  <c r="P11" i="44"/>
  <c r="C11" i="39"/>
  <c r="G134" i="40"/>
  <c r="I134" i="40"/>
  <c r="H134" i="40"/>
  <c r="I10" i="42"/>
  <c r="H10" i="42"/>
  <c r="J10" i="42"/>
  <c r="M137" i="42"/>
  <c r="L137" i="42"/>
  <c r="K137" i="42"/>
  <c r="O137" i="42"/>
  <c r="N137" i="42"/>
  <c r="P12" i="43"/>
  <c r="R12" i="43"/>
  <c r="Q12" i="43"/>
  <c r="T12" i="43"/>
  <c r="S12" i="43"/>
  <c r="I142" i="43"/>
  <c r="H142" i="43"/>
  <c r="G142" i="43"/>
  <c r="L12" i="44"/>
  <c r="N12" i="44"/>
  <c r="M12" i="44"/>
  <c r="K135" i="40"/>
  <c r="L135" i="40"/>
  <c r="N135" i="40"/>
  <c r="M135" i="40"/>
  <c r="O135" i="40"/>
  <c r="F11" i="41"/>
  <c r="L11" i="41"/>
  <c r="M11" i="41"/>
  <c r="N11" i="41"/>
  <c r="F12" i="41"/>
  <c r="L12" i="41"/>
  <c r="M12" i="41"/>
  <c r="N12" i="41"/>
  <c r="G136" i="41"/>
  <c r="I136" i="41"/>
  <c r="H136" i="41"/>
  <c r="O138" i="41"/>
  <c r="K138" i="41"/>
  <c r="N138" i="41"/>
  <c r="M138" i="41"/>
  <c r="L138" i="41"/>
  <c r="O135" i="42"/>
  <c r="N135" i="42"/>
  <c r="K135" i="42"/>
  <c r="M135" i="42"/>
  <c r="L135" i="42"/>
  <c r="N138" i="43"/>
  <c r="M138" i="43"/>
  <c r="O138" i="43"/>
  <c r="L138" i="43"/>
  <c r="L140" i="43"/>
  <c r="O140" i="43"/>
  <c r="M140" i="43"/>
  <c r="N140" i="43"/>
  <c r="J7" i="44"/>
  <c r="H7" i="44"/>
  <c r="I7" i="44"/>
  <c r="F12" i="44"/>
  <c r="O139" i="44"/>
  <c r="N139" i="44"/>
  <c r="L139" i="44"/>
  <c r="M139" i="44"/>
  <c r="E146" i="45"/>
  <c r="O136" i="40"/>
  <c r="N136" i="40"/>
  <c r="M136" i="40"/>
  <c r="K136" i="40"/>
  <c r="L136" i="40"/>
  <c r="H137" i="41"/>
  <c r="G137" i="41"/>
  <c r="I137" i="41"/>
  <c r="S11" i="42"/>
  <c r="R11" i="42"/>
  <c r="T11" i="42"/>
  <c r="Q11" i="42"/>
  <c r="P11" i="42"/>
  <c r="S12" i="42"/>
  <c r="R12" i="42"/>
  <c r="T12" i="42"/>
  <c r="Q12" i="42"/>
  <c r="P12" i="42"/>
  <c r="I134" i="42"/>
  <c r="H134" i="42"/>
  <c r="G134" i="42"/>
  <c r="N136" i="42"/>
  <c r="M136" i="42"/>
  <c r="O136" i="42"/>
  <c r="L136" i="42"/>
  <c r="K136" i="42"/>
  <c r="O143" i="43"/>
  <c r="N143" i="43"/>
  <c r="M143" i="43"/>
  <c r="L143" i="43"/>
  <c r="M145" i="43"/>
  <c r="L145" i="43"/>
  <c r="O145" i="43"/>
  <c r="N145" i="43"/>
  <c r="G16" i="44"/>
  <c r="J6" i="44"/>
  <c r="I6" i="44"/>
  <c r="H6" i="44"/>
  <c r="O16" i="44"/>
  <c r="Q6" i="44"/>
  <c r="P6" i="44"/>
  <c r="T6" i="44"/>
  <c r="S6" i="44"/>
  <c r="R6" i="44"/>
  <c r="L8" i="44"/>
  <c r="N8" i="44"/>
  <c r="M8" i="44"/>
  <c r="J9" i="44"/>
  <c r="I9" i="44"/>
  <c r="H9" i="44"/>
  <c r="N141" i="44"/>
  <c r="O141" i="44"/>
  <c r="L141" i="44"/>
  <c r="M141" i="44"/>
  <c r="I138" i="44"/>
  <c r="G138" i="44"/>
  <c r="H138" i="44"/>
  <c r="L138" i="42"/>
  <c r="K138" i="42"/>
  <c r="N138" i="42"/>
  <c r="M138" i="42"/>
  <c r="O138" i="42"/>
  <c r="O142" i="43"/>
  <c r="M142" i="43"/>
  <c r="L142" i="43"/>
  <c r="N142" i="43"/>
  <c r="E146" i="43"/>
  <c r="O137" i="43"/>
  <c r="N137" i="43"/>
  <c r="L137" i="43"/>
  <c r="M137" i="43"/>
  <c r="M139" i="43"/>
  <c r="L139" i="43"/>
  <c r="N139" i="43"/>
  <c r="O139" i="43"/>
  <c r="F10" i="44"/>
  <c r="C146" i="44"/>
  <c r="G137" i="42"/>
  <c r="I137" i="42"/>
  <c r="H137" i="42"/>
  <c r="J13" i="43"/>
  <c r="H13" i="43"/>
  <c r="I13" i="43"/>
  <c r="Q13" i="43"/>
  <c r="P13" i="43"/>
  <c r="R13" i="43"/>
  <c r="T13" i="43"/>
  <c r="S13" i="43"/>
  <c r="J14" i="43"/>
  <c r="H14" i="43"/>
  <c r="I14" i="43"/>
  <c r="Q14" i="43"/>
  <c r="P14" i="43"/>
  <c r="R14" i="43"/>
  <c r="T14" i="43"/>
  <c r="S14" i="43"/>
  <c r="J15" i="43"/>
  <c r="H15" i="43"/>
  <c r="I15" i="43"/>
  <c r="Q15" i="43"/>
  <c r="P15" i="43"/>
  <c r="R15" i="43"/>
  <c r="T15" i="43"/>
  <c r="S15" i="43"/>
  <c r="F146" i="43"/>
  <c r="I136" i="43"/>
  <c r="G136" i="43"/>
  <c r="H136" i="43"/>
  <c r="K136" i="43" s="1"/>
  <c r="H138" i="43"/>
  <c r="K138" i="43" s="1"/>
  <c r="G138" i="43"/>
  <c r="I138" i="43"/>
  <c r="N144" i="43"/>
  <c r="M144" i="43"/>
  <c r="O144" i="43"/>
  <c r="L144" i="43"/>
  <c r="F8" i="44"/>
  <c r="J11" i="44"/>
  <c r="H11" i="44"/>
  <c r="I11" i="44"/>
  <c r="D146" i="44"/>
  <c r="H140" i="44"/>
  <c r="G140" i="44"/>
  <c r="I140" i="44"/>
  <c r="H135" i="41"/>
  <c r="G135" i="41"/>
  <c r="I135" i="41"/>
  <c r="L137" i="41"/>
  <c r="K137" i="41"/>
  <c r="O137" i="41"/>
  <c r="N137" i="41"/>
  <c r="M137" i="41"/>
  <c r="I11" i="42"/>
  <c r="H11" i="42"/>
  <c r="J11" i="42"/>
  <c r="I12" i="42"/>
  <c r="H12" i="42"/>
  <c r="J12" i="42"/>
  <c r="H138" i="42"/>
  <c r="G138" i="42"/>
  <c r="I138" i="42"/>
  <c r="C16" i="44"/>
  <c r="R7" i="44"/>
  <c r="T7" i="44"/>
  <c r="S7" i="44"/>
  <c r="Q7" i="44"/>
  <c r="P7" i="44"/>
  <c r="I8" i="44"/>
  <c r="H8" i="44"/>
  <c r="J8" i="44"/>
  <c r="R9" i="44"/>
  <c r="Q9" i="44"/>
  <c r="T9" i="44"/>
  <c r="S9" i="44"/>
  <c r="P9" i="44"/>
  <c r="L10" i="44"/>
  <c r="N10" i="44"/>
  <c r="M10" i="44"/>
  <c r="L136" i="44"/>
  <c r="O136" i="44"/>
  <c r="J146" i="44"/>
  <c r="N136" i="44"/>
  <c r="M136" i="44"/>
  <c r="H14" i="45"/>
  <c r="J14" i="45"/>
  <c r="I14" i="45"/>
  <c r="D16" i="44"/>
  <c r="L7" i="44"/>
  <c r="M7" i="44"/>
  <c r="N7" i="44"/>
  <c r="R8" i="44"/>
  <c r="P8" i="44"/>
  <c r="S8" i="44"/>
  <c r="Q8" i="44"/>
  <c r="T8" i="44"/>
  <c r="L9" i="44"/>
  <c r="M9" i="44"/>
  <c r="N9" i="44"/>
  <c r="R10" i="44"/>
  <c r="P10" i="44"/>
  <c r="T10" i="44"/>
  <c r="Q10" i="44"/>
  <c r="S10" i="44"/>
  <c r="L11" i="44"/>
  <c r="M11" i="44"/>
  <c r="N11" i="44"/>
  <c r="R12" i="44"/>
  <c r="P12" i="44"/>
  <c r="S12" i="44"/>
  <c r="Q12" i="44"/>
  <c r="T12" i="44"/>
  <c r="H141" i="44"/>
  <c r="I141" i="44"/>
  <c r="G141" i="44"/>
  <c r="H6" i="45"/>
  <c r="I6" i="45"/>
  <c r="G16" i="45"/>
  <c r="J6" i="45"/>
  <c r="N7" i="45"/>
  <c r="L7" i="45"/>
  <c r="M7" i="45"/>
  <c r="D15" i="46"/>
  <c r="E16" i="44"/>
  <c r="F16" i="44" s="1"/>
  <c r="F6" i="44"/>
  <c r="K16" i="44"/>
  <c r="M6" i="44"/>
  <c r="L6" i="44"/>
  <c r="N6" i="44"/>
  <c r="F7" i="44"/>
  <c r="F9" i="44"/>
  <c r="F11" i="44"/>
  <c r="F13" i="44"/>
  <c r="S13" i="44"/>
  <c r="R13" i="44"/>
  <c r="Q13" i="44"/>
  <c r="P13" i="44"/>
  <c r="T13" i="44"/>
  <c r="F14" i="44"/>
  <c r="S14" i="44"/>
  <c r="R14" i="44"/>
  <c r="Q14" i="44"/>
  <c r="P14" i="44"/>
  <c r="T14" i="44"/>
  <c r="F15" i="44"/>
  <c r="S15" i="44"/>
  <c r="R15" i="44"/>
  <c r="Q15" i="44"/>
  <c r="P15" i="44"/>
  <c r="T15" i="44"/>
  <c r="I137" i="44"/>
  <c r="H137" i="44"/>
  <c r="G137" i="44"/>
  <c r="I139" i="44"/>
  <c r="H139" i="44"/>
  <c r="G139" i="44"/>
  <c r="G142" i="44"/>
  <c r="I142" i="44"/>
  <c r="H142" i="44"/>
  <c r="N6" i="45"/>
  <c r="K16" i="45"/>
  <c r="M6" i="45"/>
  <c r="L6" i="45"/>
  <c r="F7" i="45"/>
  <c r="T7" i="45"/>
  <c r="Q7" i="45"/>
  <c r="P7" i="45"/>
  <c r="S7" i="45"/>
  <c r="R7" i="45"/>
  <c r="C16" i="45"/>
  <c r="T6" i="45"/>
  <c r="O16" i="45"/>
  <c r="S6" i="45"/>
  <c r="P6" i="45"/>
  <c r="R6" i="45"/>
  <c r="Q6" i="45"/>
  <c r="H15" i="45"/>
  <c r="J15" i="45"/>
  <c r="I15" i="45"/>
  <c r="N138" i="45"/>
  <c r="M138" i="45"/>
  <c r="L138" i="45"/>
  <c r="O138" i="45"/>
  <c r="D9" i="48"/>
  <c r="I10" i="44"/>
  <c r="H10" i="44"/>
  <c r="J10" i="44"/>
  <c r="I12" i="44"/>
  <c r="H12" i="44"/>
  <c r="J12" i="44"/>
  <c r="M13" i="44"/>
  <c r="L13" i="44"/>
  <c r="N13" i="44"/>
  <c r="M14" i="44"/>
  <c r="L14" i="44"/>
  <c r="N14" i="44"/>
  <c r="M15" i="44"/>
  <c r="L15" i="44"/>
  <c r="N15" i="44"/>
  <c r="D16" i="45"/>
  <c r="H7" i="45"/>
  <c r="J7" i="45"/>
  <c r="I7" i="45"/>
  <c r="H141" i="45"/>
  <c r="I141" i="45"/>
  <c r="G141" i="45"/>
  <c r="D18" i="48"/>
  <c r="H143" i="44"/>
  <c r="G143" i="44"/>
  <c r="I143" i="44"/>
  <c r="E16" i="45"/>
  <c r="F16" i="45" s="1"/>
  <c r="F6" i="45"/>
  <c r="T8" i="45"/>
  <c r="Q8" i="45"/>
  <c r="P8" i="45"/>
  <c r="S8" i="45"/>
  <c r="R8" i="45"/>
  <c r="T9" i="45"/>
  <c r="Q9" i="45"/>
  <c r="P9" i="45"/>
  <c r="S9" i="45"/>
  <c r="R9" i="45"/>
  <c r="T10" i="45"/>
  <c r="Q10" i="45"/>
  <c r="P10" i="45"/>
  <c r="S10" i="45"/>
  <c r="R10" i="45"/>
  <c r="T11" i="45"/>
  <c r="Q11" i="45"/>
  <c r="P11" i="45"/>
  <c r="S11" i="45"/>
  <c r="R11" i="45"/>
  <c r="T12" i="45"/>
  <c r="Q12" i="45"/>
  <c r="P12" i="45"/>
  <c r="S12" i="45"/>
  <c r="R12" i="45"/>
  <c r="H13" i="45"/>
  <c r="I13" i="45"/>
  <c r="J13" i="45"/>
  <c r="M145" i="45"/>
  <c r="L145" i="45"/>
  <c r="O145" i="45"/>
  <c r="N145" i="45"/>
  <c r="D12" i="46"/>
  <c r="D21" i="46"/>
  <c r="D15" i="48"/>
  <c r="J13" i="44"/>
  <c r="H13" i="44"/>
  <c r="I13" i="44"/>
  <c r="J14" i="44"/>
  <c r="H14" i="44"/>
  <c r="I14" i="44"/>
  <c r="J15" i="44"/>
  <c r="H15" i="44"/>
  <c r="I15" i="44"/>
  <c r="G136" i="44"/>
  <c r="I136" i="44"/>
  <c r="F146" i="44"/>
  <c r="H136" i="44"/>
  <c r="K136" i="44" s="1"/>
  <c r="H8" i="45"/>
  <c r="J8" i="45"/>
  <c r="I8" i="45"/>
  <c r="H9" i="45"/>
  <c r="J9" i="45"/>
  <c r="I9" i="45"/>
  <c r="H10" i="45"/>
  <c r="J10" i="45"/>
  <c r="I10" i="45"/>
  <c r="H11" i="45"/>
  <c r="J11" i="45"/>
  <c r="I11" i="45"/>
  <c r="H12" i="45"/>
  <c r="J12" i="45"/>
  <c r="I12" i="45"/>
  <c r="D15" i="47"/>
  <c r="L137" i="45"/>
  <c r="O137" i="45"/>
  <c r="N137" i="45"/>
  <c r="M137" i="45"/>
  <c r="D9" i="47"/>
  <c r="D18" i="47"/>
  <c r="N144" i="45"/>
  <c r="M144" i="45"/>
  <c r="L144" i="45"/>
  <c r="O144" i="45"/>
  <c r="D9" i="46"/>
  <c r="D18" i="46"/>
  <c r="D12" i="48"/>
  <c r="D21" i="48"/>
  <c r="L143" i="45"/>
  <c r="O143" i="45"/>
  <c r="N143" i="45"/>
  <c r="M143" i="45"/>
  <c r="D12" i="47"/>
  <c r="D21" i="47"/>
  <c r="T13" i="45"/>
  <c r="Q13" i="45"/>
  <c r="R13" i="45"/>
  <c r="P13" i="45"/>
  <c r="S13" i="45"/>
  <c r="T14" i="45"/>
  <c r="Q14" i="45"/>
  <c r="P14" i="45"/>
  <c r="R14" i="45"/>
  <c r="S14" i="45"/>
  <c r="T15" i="45"/>
  <c r="Q15" i="45"/>
  <c r="P15" i="45"/>
  <c r="R15" i="45"/>
  <c r="S15" i="45"/>
  <c r="O140" i="45"/>
  <c r="L140" i="45"/>
  <c r="M140" i="45"/>
  <c r="N140" i="45"/>
  <c r="D8" i="46"/>
  <c r="D11" i="46"/>
  <c r="D14" i="46"/>
  <c r="D17" i="46"/>
  <c r="D20" i="46"/>
  <c r="D8" i="47"/>
  <c r="D11" i="47"/>
  <c r="D14" i="47"/>
  <c r="D17" i="47"/>
  <c r="D20" i="47"/>
  <c r="D8" i="48"/>
  <c r="D11" i="48"/>
  <c r="D14" i="48"/>
  <c r="D17" i="48"/>
  <c r="D20" i="48"/>
  <c r="F8" i="45"/>
  <c r="N8" i="45"/>
  <c r="M8" i="45"/>
  <c r="L8" i="45"/>
  <c r="F9" i="45"/>
  <c r="N9" i="45"/>
  <c r="M9" i="45"/>
  <c r="L9" i="45"/>
  <c r="F10" i="45"/>
  <c r="N10" i="45"/>
  <c r="M10" i="45"/>
  <c r="L10" i="45"/>
  <c r="F11" i="45"/>
  <c r="N11" i="45"/>
  <c r="M11" i="45"/>
  <c r="L11" i="45"/>
  <c r="F12" i="45"/>
  <c r="N12" i="45"/>
  <c r="M12" i="45"/>
  <c r="L12" i="45"/>
  <c r="F13" i="45"/>
  <c r="N13" i="45"/>
  <c r="M13" i="45"/>
  <c r="L13" i="45"/>
  <c r="F14" i="45"/>
  <c r="N14" i="45"/>
  <c r="M14" i="45"/>
  <c r="L14" i="45"/>
  <c r="F15" i="45"/>
  <c r="N15" i="45"/>
  <c r="M15" i="45"/>
  <c r="L15" i="45"/>
  <c r="D10" i="46"/>
  <c r="D13" i="46"/>
  <c r="D16" i="46"/>
  <c r="D19" i="46"/>
  <c r="D10" i="47"/>
  <c r="D13" i="47"/>
  <c r="D16" i="47"/>
  <c r="D19" i="47"/>
  <c r="D10" i="48"/>
  <c r="D13" i="48"/>
  <c r="D16" i="48"/>
  <c r="D19" i="48"/>
  <c r="I73" i="10"/>
  <c r="L74" i="10"/>
  <c r="L79" i="3"/>
  <c r="K79" i="3"/>
  <c r="J79" i="3"/>
  <c r="N279" i="8"/>
  <c r="N278" i="8"/>
  <c r="N277" i="8"/>
  <c r="N276" i="8"/>
  <c r="N275" i="8"/>
  <c r="N274" i="8"/>
  <c r="N273" i="8"/>
  <c r="N213" i="8"/>
  <c r="N212" i="8"/>
  <c r="N211" i="8"/>
  <c r="N210" i="8"/>
  <c r="N209" i="8"/>
  <c r="N208" i="8"/>
  <c r="N207" i="8"/>
  <c r="N147" i="8"/>
  <c r="N146" i="8"/>
  <c r="N145" i="8"/>
  <c r="N144" i="8"/>
  <c r="N143" i="8"/>
  <c r="N142" i="8"/>
  <c r="N141" i="8"/>
  <c r="M227" i="8"/>
  <c r="N228" i="8" s="1"/>
  <c r="M161" i="8"/>
  <c r="N162" i="8" s="1"/>
  <c r="M95" i="8"/>
  <c r="N96" i="8" s="1"/>
  <c r="M51" i="8"/>
  <c r="N257" i="8"/>
  <c r="N256" i="8"/>
  <c r="N255" i="8"/>
  <c r="N254" i="8"/>
  <c r="N253" i="8"/>
  <c r="N252" i="8"/>
  <c r="N251" i="8"/>
  <c r="N191" i="8"/>
  <c r="N190" i="8"/>
  <c r="N189" i="8"/>
  <c r="N188" i="8"/>
  <c r="N187" i="8"/>
  <c r="N186" i="8"/>
  <c r="N185" i="8"/>
  <c r="N125" i="8"/>
  <c r="N124" i="8"/>
  <c r="N123" i="8"/>
  <c r="N122" i="8"/>
  <c r="N121" i="8"/>
  <c r="N120" i="8"/>
  <c r="N119" i="8"/>
  <c r="M73" i="8"/>
  <c r="M29" i="8"/>
  <c r="N30" i="8" s="1"/>
  <c r="M271" i="8"/>
  <c r="N272" i="8" s="1"/>
  <c r="M183" i="8"/>
  <c r="N184" i="8" s="1"/>
  <c r="N169" i="8"/>
  <c r="N168" i="8"/>
  <c r="N167" i="8"/>
  <c r="N166" i="8"/>
  <c r="N165" i="8"/>
  <c r="N164" i="8"/>
  <c r="N163" i="8"/>
  <c r="M139" i="8"/>
  <c r="N140" i="8" s="1"/>
  <c r="K7" i="8"/>
  <c r="M249" i="8"/>
  <c r="N250" i="8" s="1"/>
  <c r="N235" i="8"/>
  <c r="N234" i="8"/>
  <c r="N233" i="8"/>
  <c r="N232" i="8"/>
  <c r="N231" i="8"/>
  <c r="N230" i="8"/>
  <c r="N229" i="8"/>
  <c r="M205" i="8"/>
  <c r="N206" i="8" s="1"/>
  <c r="M117" i="8"/>
  <c r="N118" i="8" s="1"/>
  <c r="N103" i="8"/>
  <c r="N102" i="8"/>
  <c r="N101" i="8"/>
  <c r="N100" i="8"/>
  <c r="N99" i="8"/>
  <c r="N98" i="8"/>
  <c r="N97" i="8"/>
  <c r="E18" i="2"/>
  <c r="E17" i="2"/>
  <c r="N8" i="8"/>
  <c r="L58" i="2"/>
  <c r="K58" i="2"/>
  <c r="J58" i="2"/>
  <c r="N15" i="10"/>
  <c r="N14" i="10"/>
  <c r="N13" i="10"/>
  <c r="N12" i="10"/>
  <c r="N11" i="10"/>
  <c r="N10" i="10"/>
  <c r="N9" i="10"/>
  <c r="K7" i="10"/>
  <c r="K95" i="10"/>
  <c r="U9" i="12"/>
  <c r="U6" i="12"/>
  <c r="U57" i="12"/>
  <c r="U54" i="12"/>
  <c r="U51" i="12"/>
  <c r="U48" i="12"/>
  <c r="U45" i="12"/>
  <c r="U42" i="12"/>
  <c r="U39" i="12"/>
  <c r="U36" i="12"/>
  <c r="U33" i="12"/>
  <c r="U30" i="12"/>
  <c r="U27" i="12"/>
  <c r="U24" i="12"/>
  <c r="U21" i="12"/>
  <c r="U18" i="12"/>
  <c r="U15" i="12"/>
  <c r="U13" i="12"/>
  <c r="U11" i="12"/>
  <c r="U56" i="12"/>
  <c r="U53" i="12"/>
  <c r="U14" i="12"/>
  <c r="U12" i="12"/>
  <c r="U10" i="12"/>
  <c r="U7" i="12"/>
  <c r="U16" i="12"/>
  <c r="U19" i="12"/>
  <c r="U22" i="12"/>
  <c r="U25" i="12"/>
  <c r="U28" i="12"/>
  <c r="U31" i="12"/>
  <c r="U34" i="12"/>
  <c r="U37" i="12"/>
  <c r="U40" i="12"/>
  <c r="U43" i="12"/>
  <c r="U46" i="12"/>
  <c r="U49" i="12"/>
  <c r="Q20" i="13"/>
  <c r="T6" i="5"/>
  <c r="J6" i="2"/>
  <c r="L31" i="2"/>
  <c r="L6" i="3"/>
  <c r="J152" i="3"/>
  <c r="I6" i="5"/>
  <c r="U6" i="5"/>
  <c r="J6" i="6"/>
  <c r="K29" i="10"/>
  <c r="N76" i="10"/>
  <c r="N77" i="10"/>
  <c r="N78" i="10"/>
  <c r="N79" i="10"/>
  <c r="N80" i="10"/>
  <c r="N81" i="10"/>
  <c r="C56" i="12"/>
  <c r="C53" i="12"/>
  <c r="C57" i="12" s="1"/>
  <c r="I5" i="12"/>
  <c r="G53" i="12"/>
  <c r="C55" i="12"/>
  <c r="G56" i="12"/>
  <c r="U52" i="12"/>
  <c r="J9" i="14"/>
  <c r="I9" i="14"/>
  <c r="F133" i="16"/>
  <c r="F119" i="16"/>
  <c r="F93" i="16"/>
  <c r="F91" i="16"/>
  <c r="F65" i="16"/>
  <c r="F63" i="16"/>
  <c r="F37" i="16"/>
  <c r="F35" i="16"/>
  <c r="F21" i="16"/>
  <c r="F9" i="16"/>
  <c r="F161" i="16"/>
  <c r="F135" i="16"/>
  <c r="F107" i="16"/>
  <c r="F105" i="16"/>
  <c r="F79" i="16"/>
  <c r="F77" i="16"/>
  <c r="F51" i="16"/>
  <c r="F49" i="16"/>
  <c r="F23" i="16"/>
  <c r="F149" i="16"/>
  <c r="F147" i="16"/>
  <c r="F121" i="16"/>
  <c r="P21" i="16"/>
  <c r="P9" i="16"/>
  <c r="Q9" i="16"/>
  <c r="S21" i="16"/>
  <c r="S9" i="16"/>
  <c r="N103" i="10"/>
  <c r="N102" i="10"/>
  <c r="N101" i="10"/>
  <c r="N100" i="10"/>
  <c r="N99" i="10"/>
  <c r="N98" i="10"/>
  <c r="N97" i="10"/>
  <c r="N53" i="10"/>
  <c r="D55" i="12"/>
  <c r="L6" i="2"/>
  <c r="G17" i="2"/>
  <c r="L152" i="3"/>
  <c r="K6" i="5"/>
  <c r="R6" i="6"/>
  <c r="N8" i="10"/>
  <c r="N59" i="10"/>
  <c r="N58" i="10"/>
  <c r="N57" i="10"/>
  <c r="N56" i="10"/>
  <c r="N55" i="10"/>
  <c r="N54" i="10"/>
  <c r="K51" i="10"/>
  <c r="N96" i="10"/>
  <c r="G55" i="12"/>
  <c r="U55" i="12"/>
  <c r="V6" i="13"/>
  <c r="U6" i="13"/>
  <c r="T21" i="15"/>
  <c r="D56" i="12"/>
  <c r="D53" i="12"/>
  <c r="D54" i="12"/>
  <c r="H17" i="2"/>
  <c r="F18" i="2"/>
  <c r="L6" i="5"/>
  <c r="S6" i="6"/>
  <c r="N31" i="10"/>
  <c r="N32" i="10"/>
  <c r="N33" i="10"/>
  <c r="N34" i="10"/>
  <c r="N35" i="10"/>
  <c r="N36" i="10"/>
  <c r="N37" i="10"/>
  <c r="U17" i="12"/>
  <c r="U20" i="12"/>
  <c r="U23" i="12"/>
  <c r="U26" i="12"/>
  <c r="U29" i="12"/>
  <c r="U32" i="12"/>
  <c r="U35" i="12"/>
  <c r="U38" i="12"/>
  <c r="U41" i="12"/>
  <c r="U44" i="12"/>
  <c r="U47" i="12"/>
  <c r="U50" i="12"/>
  <c r="W6" i="13"/>
  <c r="P21" i="17"/>
  <c r="P9" i="17"/>
  <c r="O9" i="17"/>
  <c r="O21" i="17"/>
  <c r="Q9" i="17"/>
  <c r="Q21" i="17"/>
  <c r="J6" i="13"/>
  <c r="I6" i="13"/>
  <c r="G18" i="2"/>
  <c r="J31" i="2"/>
  <c r="J6" i="3"/>
  <c r="N30" i="10"/>
  <c r="A14" i="12"/>
  <c r="A12" i="12"/>
  <c r="G54" i="12"/>
  <c r="A15" i="12"/>
  <c r="A13" i="12"/>
  <c r="A11" i="12"/>
  <c r="E146" i="13"/>
  <c r="E118" i="13"/>
  <c r="E90" i="13"/>
  <c r="E62" i="13"/>
  <c r="E34" i="13"/>
  <c r="E20" i="13"/>
  <c r="E160" i="13"/>
  <c r="E132" i="13"/>
  <c r="E104" i="13"/>
  <c r="E76" i="13"/>
  <c r="E48" i="13"/>
  <c r="Q23" i="14"/>
  <c r="T5" i="12"/>
  <c r="F53" i="12"/>
  <c r="F57" i="12" s="1"/>
  <c r="F56" i="12"/>
  <c r="C37" i="14"/>
  <c r="C79" i="14"/>
  <c r="C121" i="14"/>
  <c r="J7" i="15"/>
  <c r="X7" i="15"/>
  <c r="G21" i="15"/>
  <c r="Q21" i="15"/>
  <c r="F35" i="15"/>
  <c r="W7" i="16"/>
  <c r="V7" i="16"/>
  <c r="E121" i="16"/>
  <c r="E147" i="16"/>
  <c r="M62" i="18"/>
  <c r="C105" i="15"/>
  <c r="C119" i="15"/>
  <c r="C35" i="15"/>
  <c r="C161" i="15"/>
  <c r="C77" i="15"/>
  <c r="I7" i="15"/>
  <c r="R21" i="15"/>
  <c r="G35" i="15"/>
  <c r="C63" i="15"/>
  <c r="C147" i="15"/>
  <c r="E161" i="16"/>
  <c r="E135" i="16"/>
  <c r="E133" i="16"/>
  <c r="E149" i="16"/>
  <c r="E107" i="16"/>
  <c r="E105" i="16"/>
  <c r="O21" i="16"/>
  <c r="O9" i="16"/>
  <c r="E9" i="16"/>
  <c r="E35" i="16"/>
  <c r="E65" i="16"/>
  <c r="E91" i="16"/>
  <c r="E93" i="16"/>
  <c r="E119" i="16"/>
  <c r="K5" i="12"/>
  <c r="E55" i="12"/>
  <c r="N23" i="14"/>
  <c r="E133" i="15"/>
  <c r="E49" i="15"/>
  <c r="E147" i="15"/>
  <c r="E63" i="15"/>
  <c r="E21" i="15"/>
  <c r="E105" i="15"/>
  <c r="C21" i="15"/>
  <c r="U21" i="15"/>
  <c r="F49" i="15"/>
  <c r="G63" i="15"/>
  <c r="C91" i="15"/>
  <c r="E119" i="15"/>
  <c r="F133" i="15"/>
  <c r="G147" i="15"/>
  <c r="L5" i="12"/>
  <c r="F20" i="13"/>
  <c r="O20" i="13"/>
  <c r="F34" i="13"/>
  <c r="C48" i="13"/>
  <c r="F62" i="13"/>
  <c r="C76" i="13"/>
  <c r="F90" i="13"/>
  <c r="C104" i="13"/>
  <c r="F118" i="13"/>
  <c r="C132" i="13"/>
  <c r="F146" i="13"/>
  <c r="C160" i="13"/>
  <c r="O23" i="14"/>
  <c r="C65" i="14"/>
  <c r="C107" i="14"/>
  <c r="C149" i="14"/>
  <c r="F147" i="15"/>
  <c r="F63" i="15"/>
  <c r="F161" i="15"/>
  <c r="F77" i="15"/>
  <c r="F119" i="15"/>
  <c r="M7" i="15"/>
  <c r="Y7" i="15"/>
  <c r="G49" i="15"/>
  <c r="E91" i="15"/>
  <c r="F105" i="15"/>
  <c r="G119" i="15"/>
  <c r="R21" i="16"/>
  <c r="R9" i="16"/>
  <c r="E21" i="16"/>
  <c r="E37" i="16"/>
  <c r="E63" i="16"/>
  <c r="E160" i="18"/>
  <c r="E106" i="18"/>
  <c r="E120" i="18"/>
  <c r="E134" i="18"/>
  <c r="E104" i="18"/>
  <c r="E132" i="18"/>
  <c r="E146" i="18"/>
  <c r="E92" i="18"/>
  <c r="E76" i="18"/>
  <c r="E22" i="18"/>
  <c r="E148" i="18"/>
  <c r="E118" i="18"/>
  <c r="E90" i="18"/>
  <c r="E50" i="18"/>
  <c r="E20" i="18"/>
  <c r="E78" i="18"/>
  <c r="E48" i="18"/>
  <c r="E62" i="18"/>
  <c r="E8" i="18"/>
  <c r="E64" i="18"/>
  <c r="E34" i="18"/>
  <c r="E36" i="18"/>
  <c r="M134" i="18"/>
  <c r="M104" i="18"/>
  <c r="M148" i="18"/>
  <c r="M118" i="18"/>
  <c r="M132" i="18"/>
  <c r="M160" i="18"/>
  <c r="M106" i="18"/>
  <c r="M120" i="18"/>
  <c r="M90" i="18"/>
  <c r="M50" i="18"/>
  <c r="M20" i="18"/>
  <c r="M92" i="18"/>
  <c r="M146" i="18"/>
  <c r="M78" i="18"/>
  <c r="M48" i="18"/>
  <c r="M76" i="18"/>
  <c r="M22" i="18"/>
  <c r="M36" i="18"/>
  <c r="M8" i="18"/>
  <c r="D48" i="13"/>
  <c r="D76" i="13"/>
  <c r="D104" i="13"/>
  <c r="D132" i="13"/>
  <c r="D160" i="13"/>
  <c r="G161" i="15"/>
  <c r="G77" i="15"/>
  <c r="G91" i="15"/>
  <c r="G133" i="15"/>
  <c r="G105" i="15"/>
  <c r="C149" i="16"/>
  <c r="C107" i="16"/>
  <c r="C105" i="16"/>
  <c r="C79" i="16"/>
  <c r="C77" i="16"/>
  <c r="C51" i="16"/>
  <c r="C49" i="16"/>
  <c r="C23" i="16"/>
  <c r="C147" i="16"/>
  <c r="C121" i="16"/>
  <c r="C119" i="16"/>
  <c r="C93" i="16"/>
  <c r="C91" i="16"/>
  <c r="C65" i="16"/>
  <c r="C63" i="16"/>
  <c r="C37" i="16"/>
  <c r="C35" i="16"/>
  <c r="C21" i="16"/>
  <c r="C9" i="16"/>
  <c r="C161" i="16"/>
  <c r="C135" i="16"/>
  <c r="C133" i="16"/>
  <c r="C149" i="17"/>
  <c r="C147" i="17"/>
  <c r="C121" i="17"/>
  <c r="C119" i="17"/>
  <c r="C93" i="17"/>
  <c r="C91" i="17"/>
  <c r="C65" i="17"/>
  <c r="C63" i="17"/>
  <c r="C37" i="17"/>
  <c r="C35" i="17"/>
  <c r="S21" i="17"/>
  <c r="S9" i="17"/>
  <c r="K160" i="18"/>
  <c r="K106" i="18"/>
  <c r="K120" i="18"/>
  <c r="K134" i="18"/>
  <c r="K104" i="18"/>
  <c r="K132" i="18"/>
  <c r="K146" i="18"/>
  <c r="K92" i="18"/>
  <c r="K148" i="18"/>
  <c r="K118" i="18"/>
  <c r="K76" i="18"/>
  <c r="K22" i="18"/>
  <c r="K50" i="18"/>
  <c r="K20" i="18"/>
  <c r="K90" i="18"/>
  <c r="K78" i="18"/>
  <c r="K48" i="18"/>
  <c r="K62" i="18"/>
  <c r="K8" i="18"/>
  <c r="K36" i="18"/>
  <c r="G64" i="18"/>
  <c r="G146" i="18"/>
  <c r="D91" i="15"/>
  <c r="D149" i="16"/>
  <c r="D147" i="16"/>
  <c r="D121" i="16"/>
  <c r="D161" i="16"/>
  <c r="D135" i="16"/>
  <c r="D133" i="16"/>
  <c r="D161" i="17"/>
  <c r="D135" i="17"/>
  <c r="D133" i="17"/>
  <c r="D107" i="17"/>
  <c r="D105" i="17"/>
  <c r="D79" i="17"/>
  <c r="D77" i="17"/>
  <c r="D51" i="17"/>
  <c r="D49" i="17"/>
  <c r="D23" i="17"/>
  <c r="D149" i="17"/>
  <c r="D147" i="17"/>
  <c r="D121" i="17"/>
  <c r="D119" i="17"/>
  <c r="D93" i="17"/>
  <c r="D91" i="17"/>
  <c r="D65" i="17"/>
  <c r="D63" i="17"/>
  <c r="D37" i="17"/>
  <c r="D35" i="17"/>
  <c r="D21" i="17"/>
  <c r="D9" i="17"/>
  <c r="C9" i="17"/>
  <c r="R9" i="17"/>
  <c r="C23" i="17"/>
  <c r="C49" i="17"/>
  <c r="C51" i="17"/>
  <c r="C77" i="17"/>
  <c r="C79" i="17"/>
  <c r="C105" i="17"/>
  <c r="C107" i="17"/>
  <c r="C133" i="17"/>
  <c r="C135" i="17"/>
  <c r="C161" i="17"/>
  <c r="S134" i="18"/>
  <c r="S104" i="18"/>
  <c r="S148" i="18"/>
  <c r="S118" i="18"/>
  <c r="S132" i="18"/>
  <c r="S160" i="18"/>
  <c r="S106" i="18"/>
  <c r="S120" i="18"/>
  <c r="S90" i="18"/>
  <c r="S92" i="18"/>
  <c r="S50" i="18"/>
  <c r="S20" i="18"/>
  <c r="S146" i="18"/>
  <c r="S78" i="18"/>
  <c r="S48" i="18"/>
  <c r="S76" i="18"/>
  <c r="S22" i="18"/>
  <c r="S36" i="18"/>
  <c r="S8" i="18"/>
  <c r="K34" i="18"/>
  <c r="G62" i="18"/>
  <c r="K64" i="18"/>
  <c r="D49" i="15"/>
  <c r="D133" i="15"/>
  <c r="G161" i="16"/>
  <c r="G135" i="16"/>
  <c r="G133" i="16"/>
  <c r="G149" i="16"/>
  <c r="G147" i="16"/>
  <c r="G121" i="16"/>
  <c r="G149" i="17"/>
  <c r="G147" i="17"/>
  <c r="G121" i="17"/>
  <c r="G119" i="17"/>
  <c r="G93" i="17"/>
  <c r="G91" i="17"/>
  <c r="G65" i="17"/>
  <c r="G63" i="17"/>
  <c r="G37" i="17"/>
  <c r="G35" i="17"/>
  <c r="G21" i="17"/>
  <c r="G9" i="17"/>
  <c r="G161" i="17"/>
  <c r="G135" i="17"/>
  <c r="G133" i="17"/>
  <c r="G107" i="17"/>
  <c r="G105" i="17"/>
  <c r="G79" i="17"/>
  <c r="G77" i="17"/>
  <c r="G51" i="17"/>
  <c r="G49" i="17"/>
  <c r="G23" i="17"/>
  <c r="C21" i="17"/>
  <c r="G134" i="18"/>
  <c r="G104" i="18"/>
  <c r="G148" i="18"/>
  <c r="G118" i="18"/>
  <c r="G132" i="18"/>
  <c r="G160" i="18"/>
  <c r="G106" i="18"/>
  <c r="G120" i="18"/>
  <c r="G90" i="18"/>
  <c r="G50" i="18"/>
  <c r="G20" i="18"/>
  <c r="G92" i="18"/>
  <c r="G78" i="18"/>
  <c r="G48" i="18"/>
  <c r="G76" i="18"/>
  <c r="G22" i="18"/>
  <c r="G36" i="18"/>
  <c r="S64" i="18"/>
  <c r="D119" i="15"/>
  <c r="D79" i="16"/>
  <c r="G91" i="16"/>
  <c r="G93" i="16"/>
  <c r="D105" i="16"/>
  <c r="D107" i="16"/>
  <c r="G119" i="16"/>
  <c r="R21" i="17"/>
  <c r="X6" i="18"/>
  <c r="S62" i="18"/>
  <c r="K7" i="17"/>
  <c r="C132" i="18"/>
  <c r="C146" i="18"/>
  <c r="C92" i="18"/>
  <c r="C160" i="18"/>
  <c r="C106" i="18"/>
  <c r="C134" i="18"/>
  <c r="C104" i="18"/>
  <c r="C148" i="18"/>
  <c r="C118" i="18"/>
  <c r="I6" i="18"/>
  <c r="O132" i="18"/>
  <c r="O146" i="18"/>
  <c r="O92" i="18"/>
  <c r="O160" i="18"/>
  <c r="O106" i="18"/>
  <c r="O134" i="18"/>
  <c r="O104" i="18"/>
  <c r="O148" i="18"/>
  <c r="O118" i="18"/>
  <c r="U132" i="18"/>
  <c r="U146" i="18"/>
  <c r="U92" i="18"/>
  <c r="U160" i="18"/>
  <c r="U106" i="18"/>
  <c r="U134" i="18"/>
  <c r="U104" i="18"/>
  <c r="U148" i="18"/>
  <c r="U118" i="18"/>
  <c r="N20" i="18"/>
  <c r="T20" i="18"/>
  <c r="F22" i="18"/>
  <c r="L22" i="18"/>
  <c r="C34" i="18"/>
  <c r="O34" i="18"/>
  <c r="U34" i="18"/>
  <c r="D48" i="18"/>
  <c r="V48" i="18"/>
  <c r="N50" i="18"/>
  <c r="T50" i="18"/>
  <c r="C64" i="18"/>
  <c r="O64" i="18"/>
  <c r="U64" i="18"/>
  <c r="F76" i="18"/>
  <c r="L76" i="18"/>
  <c r="D78" i="18"/>
  <c r="V78" i="18"/>
  <c r="N106" i="18"/>
  <c r="C120" i="18"/>
  <c r="F132" i="18"/>
  <c r="T160" i="18"/>
  <c r="N161" i="19"/>
  <c r="N149" i="19"/>
  <c r="N147" i="19"/>
  <c r="N135" i="19"/>
  <c r="N133" i="19"/>
  <c r="N121" i="19"/>
  <c r="N119" i="19"/>
  <c r="N107" i="19"/>
  <c r="N105" i="19"/>
  <c r="N93" i="19"/>
  <c r="N91" i="19"/>
  <c r="M7" i="19"/>
  <c r="N79" i="19"/>
  <c r="N77" i="19"/>
  <c r="N65" i="19"/>
  <c r="N63" i="19"/>
  <c r="N51" i="19"/>
  <c r="N49" i="19"/>
  <c r="N37" i="19"/>
  <c r="N35" i="19"/>
  <c r="N23" i="19"/>
  <c r="N21" i="19"/>
  <c r="N9" i="19"/>
  <c r="V9" i="19"/>
  <c r="V21" i="19"/>
  <c r="V51" i="19"/>
  <c r="V63" i="19"/>
  <c r="U7" i="17"/>
  <c r="E9" i="17"/>
  <c r="E21" i="17"/>
  <c r="E35" i="17"/>
  <c r="E37" i="17"/>
  <c r="E63" i="17"/>
  <c r="E65" i="17"/>
  <c r="E91" i="17"/>
  <c r="E93" i="17"/>
  <c r="E119" i="17"/>
  <c r="E121" i="17"/>
  <c r="E147" i="17"/>
  <c r="E149" i="17"/>
  <c r="D146" i="18"/>
  <c r="D92" i="18"/>
  <c r="D160" i="18"/>
  <c r="D106" i="18"/>
  <c r="D120" i="18"/>
  <c r="D148" i="18"/>
  <c r="D118" i="18"/>
  <c r="D132" i="18"/>
  <c r="J6" i="18"/>
  <c r="V146" i="18"/>
  <c r="V92" i="18"/>
  <c r="V160" i="18"/>
  <c r="V106" i="18"/>
  <c r="V120" i="18"/>
  <c r="V148" i="18"/>
  <c r="V118" i="18"/>
  <c r="V132" i="18"/>
  <c r="F8" i="18"/>
  <c r="L8" i="18"/>
  <c r="C20" i="18"/>
  <c r="O20" i="18"/>
  <c r="U20" i="18"/>
  <c r="D34" i="18"/>
  <c r="V34" i="18"/>
  <c r="N36" i="18"/>
  <c r="T36" i="18"/>
  <c r="C50" i="18"/>
  <c r="O50" i="18"/>
  <c r="U50" i="18"/>
  <c r="F62" i="18"/>
  <c r="L62" i="18"/>
  <c r="D64" i="18"/>
  <c r="V64" i="18"/>
  <c r="C90" i="18"/>
  <c r="U90" i="18"/>
  <c r="T106" i="18"/>
  <c r="F120" i="18"/>
  <c r="F134" i="18"/>
  <c r="F104" i="18"/>
  <c r="F148" i="18"/>
  <c r="F118" i="18"/>
  <c r="F146" i="18"/>
  <c r="F92" i="18"/>
  <c r="F160" i="18"/>
  <c r="F106" i="18"/>
  <c r="L120" i="18"/>
  <c r="L134" i="18"/>
  <c r="L104" i="18"/>
  <c r="L148" i="18"/>
  <c r="L118" i="18"/>
  <c r="L146" i="18"/>
  <c r="L92" i="18"/>
  <c r="L160" i="18"/>
  <c r="L106" i="18"/>
  <c r="R6" i="18"/>
  <c r="N8" i="18"/>
  <c r="T8" i="18"/>
  <c r="C22" i="18"/>
  <c r="O22" i="18"/>
  <c r="U22" i="18"/>
  <c r="F34" i="18"/>
  <c r="L34" i="18"/>
  <c r="D36" i="18"/>
  <c r="V36" i="18"/>
  <c r="N62" i="18"/>
  <c r="T62" i="18"/>
  <c r="F64" i="18"/>
  <c r="L64" i="18"/>
  <c r="C76" i="18"/>
  <c r="O76" i="18"/>
  <c r="U76" i="18"/>
  <c r="O90" i="18"/>
  <c r="U120" i="18"/>
  <c r="V161" i="19"/>
  <c r="V149" i="19"/>
  <c r="V147" i="19"/>
  <c r="V135" i="19"/>
  <c r="V133" i="19"/>
  <c r="V121" i="19"/>
  <c r="V119" i="19"/>
  <c r="V107" i="19"/>
  <c r="V105" i="19"/>
  <c r="V93" i="19"/>
  <c r="V91" i="19"/>
  <c r="U7" i="19"/>
  <c r="F51" i="17"/>
  <c r="F77" i="17"/>
  <c r="F79" i="17"/>
  <c r="F105" i="17"/>
  <c r="F107" i="17"/>
  <c r="F133" i="17"/>
  <c r="F135" i="17"/>
  <c r="F161" i="17"/>
  <c r="N148" i="18"/>
  <c r="N118" i="18"/>
  <c r="N132" i="18"/>
  <c r="N146" i="18"/>
  <c r="N92" i="18"/>
  <c r="N120" i="18"/>
  <c r="N90" i="18"/>
  <c r="N134" i="18"/>
  <c r="N104" i="18"/>
  <c r="T148" i="18"/>
  <c r="T118" i="18"/>
  <c r="T132" i="18"/>
  <c r="T146" i="18"/>
  <c r="T92" i="18"/>
  <c r="T120" i="18"/>
  <c r="T90" i="18"/>
  <c r="T134" i="18"/>
  <c r="T104" i="18"/>
  <c r="N34" i="18"/>
  <c r="T34" i="18"/>
  <c r="F36" i="18"/>
  <c r="L36" i="18"/>
  <c r="C48" i="18"/>
  <c r="O48" i="18"/>
  <c r="U48" i="18"/>
  <c r="D62" i="18"/>
  <c r="V62" i="18"/>
  <c r="N64" i="18"/>
  <c r="T64" i="18"/>
  <c r="C78" i="18"/>
  <c r="O78" i="18"/>
  <c r="U78" i="18"/>
  <c r="V104" i="18"/>
  <c r="V134" i="18"/>
  <c r="N160" i="18"/>
  <c r="C120" i="21"/>
  <c r="C36" i="21"/>
  <c r="C106" i="21"/>
  <c r="C92" i="21"/>
  <c r="C148" i="21"/>
  <c r="C64" i="21"/>
  <c r="C22" i="21"/>
  <c r="C134" i="21"/>
  <c r="C50" i="21"/>
  <c r="S21" i="22"/>
  <c r="D133" i="22"/>
  <c r="D147" i="22"/>
  <c r="D105" i="22"/>
  <c r="D63" i="22"/>
  <c r="D77" i="22"/>
  <c r="D35" i="22"/>
  <c r="D161" i="22"/>
  <c r="D91" i="22"/>
  <c r="D49" i="22"/>
  <c r="F7" i="19"/>
  <c r="H7" i="19" s="1"/>
  <c r="X7" i="19"/>
  <c r="D36" i="21"/>
  <c r="F92" i="21"/>
  <c r="E106" i="21"/>
  <c r="D120" i="21"/>
  <c r="H161" i="22"/>
  <c r="H119" i="22"/>
  <c r="H133" i="22"/>
  <c r="W7" i="22"/>
  <c r="H21" i="22"/>
  <c r="Q21" i="22"/>
  <c r="G35" i="22"/>
  <c r="C49" i="22"/>
  <c r="E63" i="22"/>
  <c r="G77" i="22"/>
  <c r="C91" i="22"/>
  <c r="F133" i="22"/>
  <c r="G73" i="25"/>
  <c r="G29" i="25"/>
  <c r="E7" i="25"/>
  <c r="G95" i="25"/>
  <c r="J8" i="25"/>
  <c r="H8" i="25"/>
  <c r="G51" i="25"/>
  <c r="E36" i="21"/>
  <c r="D50" i="21"/>
  <c r="F106" i="21"/>
  <c r="E120" i="21"/>
  <c r="D134" i="21"/>
  <c r="C161" i="22"/>
  <c r="C119" i="22"/>
  <c r="C133" i="22"/>
  <c r="C147" i="22"/>
  <c r="C105" i="22"/>
  <c r="C21" i="22"/>
  <c r="R21" i="22"/>
  <c r="H35" i="22"/>
  <c r="F63" i="22"/>
  <c r="H77" i="22"/>
  <c r="R8" i="21"/>
  <c r="E22" i="21"/>
  <c r="M22" i="21"/>
  <c r="F50" i="21"/>
  <c r="E64" i="21"/>
  <c r="D78" i="21"/>
  <c r="F134" i="21"/>
  <c r="E148" i="21"/>
  <c r="D162" i="21"/>
  <c r="E133" i="22"/>
  <c r="E147" i="22"/>
  <c r="E105" i="22"/>
  <c r="E161" i="22"/>
  <c r="E119" i="22"/>
  <c r="K7" i="22"/>
  <c r="E21" i="22"/>
  <c r="T21" i="22"/>
  <c r="F49" i="22"/>
  <c r="H63" i="22"/>
  <c r="F91" i="22"/>
  <c r="F105" i="22"/>
  <c r="F22" i="21"/>
  <c r="N22" i="21"/>
  <c r="F64" i="21"/>
  <c r="E78" i="21"/>
  <c r="D92" i="21"/>
  <c r="F148" i="21"/>
  <c r="E162" i="21"/>
  <c r="F147" i="22"/>
  <c r="F161" i="22"/>
  <c r="F119" i="22"/>
  <c r="L7" i="22"/>
  <c r="F21" i="22"/>
  <c r="E35" i="22"/>
  <c r="G49" i="22"/>
  <c r="C63" i="22"/>
  <c r="E77" i="22"/>
  <c r="H105" i="22"/>
  <c r="H147" i="22"/>
  <c r="O22" i="21"/>
  <c r="F78" i="21"/>
  <c r="E92" i="21"/>
  <c r="D106" i="21"/>
  <c r="F162" i="21"/>
  <c r="G147" i="22"/>
  <c r="G105" i="22"/>
  <c r="G161" i="22"/>
  <c r="G119" i="22"/>
  <c r="G133" i="22"/>
  <c r="V7" i="22"/>
  <c r="G21" i="22"/>
  <c r="P21" i="22"/>
  <c r="F35" i="22"/>
  <c r="H49" i="22"/>
  <c r="F77" i="22"/>
  <c r="H91" i="22"/>
  <c r="K29" i="24"/>
  <c r="K73" i="24"/>
  <c r="L131" i="24"/>
  <c r="L120" i="24"/>
  <c r="L123" i="24"/>
  <c r="L126" i="24"/>
  <c r="J128" i="24"/>
  <c r="H130" i="24"/>
  <c r="J197" i="24"/>
  <c r="H196" i="24"/>
  <c r="L195" i="24"/>
  <c r="J194" i="24"/>
  <c r="H193" i="24"/>
  <c r="L192" i="24"/>
  <c r="L191" i="24"/>
  <c r="L190" i="24"/>
  <c r="L189" i="24"/>
  <c r="L188" i="24"/>
  <c r="L187" i="24"/>
  <c r="L186" i="24"/>
  <c r="L185" i="24"/>
  <c r="L197" i="24"/>
  <c r="J196" i="24"/>
  <c r="H195" i="24"/>
  <c r="L194" i="24"/>
  <c r="J193" i="24"/>
  <c r="H192" i="24"/>
  <c r="N191" i="24"/>
  <c r="H191" i="24"/>
  <c r="N190" i="24"/>
  <c r="H190" i="24"/>
  <c r="N189" i="24"/>
  <c r="H189" i="24"/>
  <c r="N188" i="24"/>
  <c r="H188" i="24"/>
  <c r="N187" i="24"/>
  <c r="H187" i="24"/>
  <c r="N186" i="24"/>
  <c r="H186" i="24"/>
  <c r="N185" i="24"/>
  <c r="H185" i="24"/>
  <c r="J267" i="24"/>
  <c r="H266" i="24"/>
  <c r="L265" i="24"/>
  <c r="J264" i="24"/>
  <c r="H263" i="24"/>
  <c r="L262" i="24"/>
  <c r="L261" i="24"/>
  <c r="L260" i="24"/>
  <c r="L259" i="24"/>
  <c r="L258" i="24"/>
  <c r="L257" i="24"/>
  <c r="L256" i="24"/>
  <c r="L255" i="24"/>
  <c r="L267" i="24"/>
  <c r="J266" i="24"/>
  <c r="H265" i="24"/>
  <c r="L264" i="24"/>
  <c r="J263" i="24"/>
  <c r="H262" i="24"/>
  <c r="N261" i="24"/>
  <c r="H261" i="24"/>
  <c r="N260" i="24"/>
  <c r="H260" i="24"/>
  <c r="N259" i="24"/>
  <c r="H259" i="24"/>
  <c r="N258" i="24"/>
  <c r="H258" i="24"/>
  <c r="N257" i="24"/>
  <c r="H257" i="24"/>
  <c r="N256" i="24"/>
  <c r="H256" i="24"/>
  <c r="N255" i="24"/>
  <c r="H255" i="24"/>
  <c r="I95" i="25"/>
  <c r="J96" i="25" s="1"/>
  <c r="I73" i="25"/>
  <c r="J74" i="25" s="1"/>
  <c r="I29" i="25"/>
  <c r="M29" i="24"/>
  <c r="M73" i="24"/>
  <c r="N81" i="25"/>
  <c r="N80" i="25"/>
  <c r="N79" i="25"/>
  <c r="N77" i="25"/>
  <c r="N103" i="25"/>
  <c r="N100" i="25"/>
  <c r="N97" i="25"/>
  <c r="N59" i="25"/>
  <c r="N58" i="25"/>
  <c r="N57" i="25"/>
  <c r="N56" i="25"/>
  <c r="N55" i="25"/>
  <c r="N54" i="25"/>
  <c r="N53" i="25"/>
  <c r="N76" i="25"/>
  <c r="N37" i="25"/>
  <c r="N36" i="25"/>
  <c r="N35" i="25"/>
  <c r="N34" i="25"/>
  <c r="N33" i="25"/>
  <c r="N32" i="25"/>
  <c r="N31" i="25"/>
  <c r="N102" i="25"/>
  <c r="N99" i="25"/>
  <c r="I51" i="25"/>
  <c r="J52" i="25" s="1"/>
  <c r="N78" i="25"/>
  <c r="N101" i="25"/>
  <c r="D146" i="26"/>
  <c r="D118" i="26"/>
  <c r="D160" i="26"/>
  <c r="D132" i="26"/>
  <c r="D104" i="26"/>
  <c r="D76" i="26"/>
  <c r="D48" i="26"/>
  <c r="D20" i="26"/>
  <c r="D90" i="26"/>
  <c r="D62" i="26"/>
  <c r="D34" i="26"/>
  <c r="I7" i="24"/>
  <c r="M183" i="24"/>
  <c r="M253" i="24"/>
  <c r="K205" i="24"/>
  <c r="K253" i="24"/>
  <c r="K183" i="24"/>
  <c r="L8" i="24"/>
  <c r="K51" i="24"/>
  <c r="K117" i="24"/>
  <c r="K139" i="24"/>
  <c r="M227" i="24"/>
  <c r="M161" i="24"/>
  <c r="M205" i="24"/>
  <c r="M139" i="24"/>
  <c r="N8" i="24"/>
  <c r="M51" i="24"/>
  <c r="M117" i="24"/>
  <c r="K73" i="25"/>
  <c r="L74" i="25" s="1"/>
  <c r="L163" i="24"/>
  <c r="L164" i="24"/>
  <c r="L165" i="24"/>
  <c r="L166" i="24"/>
  <c r="L167" i="24"/>
  <c r="L168" i="24"/>
  <c r="L169" i="24"/>
  <c r="L170" i="24"/>
  <c r="H171" i="24"/>
  <c r="J172" i="24"/>
  <c r="L173" i="24"/>
  <c r="H174" i="24"/>
  <c r="J175" i="24"/>
  <c r="J207" i="24"/>
  <c r="J208" i="24"/>
  <c r="J209" i="24"/>
  <c r="J210" i="24"/>
  <c r="J211" i="24"/>
  <c r="J212" i="24"/>
  <c r="J213" i="24"/>
  <c r="J214" i="24"/>
  <c r="L215" i="24"/>
  <c r="H216" i="24"/>
  <c r="J217" i="24"/>
  <c r="L218" i="24"/>
  <c r="H219" i="24"/>
  <c r="L229" i="24"/>
  <c r="L230" i="24"/>
  <c r="L231" i="24"/>
  <c r="L232" i="24"/>
  <c r="L233" i="24"/>
  <c r="L234" i="24"/>
  <c r="L235" i="24"/>
  <c r="L236" i="24"/>
  <c r="H237" i="24"/>
  <c r="J238" i="24"/>
  <c r="L239" i="24"/>
  <c r="H240" i="24"/>
  <c r="J241" i="24"/>
  <c r="K29" i="25"/>
  <c r="M73" i="25"/>
  <c r="N74" i="25" s="1"/>
  <c r="K95" i="25"/>
  <c r="N96" i="25" s="1"/>
  <c r="K6" i="26"/>
  <c r="I6" i="26"/>
  <c r="L8" i="25"/>
  <c r="G160" i="27"/>
  <c r="G132" i="27"/>
  <c r="G104" i="27"/>
  <c r="G76" i="27"/>
  <c r="J6" i="27"/>
  <c r="I6" i="27"/>
  <c r="G90" i="27"/>
  <c r="G48" i="27"/>
  <c r="G20" i="27"/>
  <c r="G146" i="27"/>
  <c r="G62" i="27"/>
  <c r="G118" i="27"/>
  <c r="J164" i="24"/>
  <c r="J165" i="24"/>
  <c r="J166" i="24"/>
  <c r="J167" i="24"/>
  <c r="J168" i="24"/>
  <c r="J169" i="24"/>
  <c r="J170" i="24"/>
  <c r="L171" i="24"/>
  <c r="H172" i="24"/>
  <c r="J173" i="24"/>
  <c r="L174" i="24"/>
  <c r="H175" i="24"/>
  <c r="N209" i="24"/>
  <c r="H210" i="24"/>
  <c r="N210" i="24"/>
  <c r="H211" i="24"/>
  <c r="N211" i="24"/>
  <c r="H212" i="24"/>
  <c r="N212" i="24"/>
  <c r="H213" i="24"/>
  <c r="N213" i="24"/>
  <c r="H214" i="24"/>
  <c r="J215" i="24"/>
  <c r="L216" i="24"/>
  <c r="H217" i="24"/>
  <c r="J218" i="24"/>
  <c r="J229" i="24"/>
  <c r="J230" i="24"/>
  <c r="J231" i="24"/>
  <c r="J232" i="24"/>
  <c r="J233" i="24"/>
  <c r="J234" i="24"/>
  <c r="J235" i="24"/>
  <c r="J236" i="24"/>
  <c r="L237" i="24"/>
  <c r="H238" i="24"/>
  <c r="J239" i="24"/>
  <c r="L240" i="24"/>
  <c r="H241" i="24"/>
  <c r="N8" i="25"/>
  <c r="C20" i="26"/>
  <c r="F34" i="26"/>
  <c r="C48" i="26"/>
  <c r="F62" i="26"/>
  <c r="C76" i="26"/>
  <c r="F90" i="26"/>
  <c r="C104" i="26"/>
  <c r="F118" i="26"/>
  <c r="C132" i="26"/>
  <c r="F146" i="26"/>
  <c r="C160" i="26"/>
  <c r="E146" i="27"/>
  <c r="E118" i="27"/>
  <c r="E90" i="27"/>
  <c r="E160" i="27"/>
  <c r="E104" i="27"/>
  <c r="E48" i="27"/>
  <c r="E20" i="27"/>
  <c r="F20" i="27"/>
  <c r="E34" i="27"/>
  <c r="D48" i="27"/>
  <c r="E62" i="27"/>
  <c r="D132" i="27"/>
  <c r="F118" i="28"/>
  <c r="F132" i="28"/>
  <c r="F146" i="28"/>
  <c r="F62" i="28"/>
  <c r="F90" i="28"/>
  <c r="F104" i="28"/>
  <c r="F76" i="28"/>
  <c r="F34" i="28"/>
  <c r="F48" i="28"/>
  <c r="F160" i="28"/>
  <c r="F20" i="28"/>
  <c r="G34" i="26"/>
  <c r="G62" i="26"/>
  <c r="G90" i="26"/>
  <c r="G118" i="26"/>
  <c r="G146" i="26"/>
  <c r="F160" i="27"/>
  <c r="F132" i="27"/>
  <c r="F104" i="27"/>
  <c r="F76" i="27"/>
  <c r="F118" i="27"/>
  <c r="F146" i="27"/>
  <c r="F90" i="27"/>
  <c r="F48" i="27"/>
  <c r="F34" i="27"/>
  <c r="F62" i="27"/>
  <c r="E132" i="27"/>
  <c r="G132" i="28"/>
  <c r="G146" i="28"/>
  <c r="G62" i="28"/>
  <c r="G160" i="28"/>
  <c r="G76" i="28"/>
  <c r="G104" i="28"/>
  <c r="G118" i="28"/>
  <c r="G34" i="28"/>
  <c r="G90" i="28"/>
  <c r="G20" i="28"/>
  <c r="G48" i="28"/>
  <c r="I6" i="28"/>
  <c r="C34" i="26"/>
  <c r="F48" i="26"/>
  <c r="C62" i="26"/>
  <c r="F76" i="26"/>
  <c r="C90" i="26"/>
  <c r="F104" i="26"/>
  <c r="C118" i="26"/>
  <c r="F132" i="26"/>
  <c r="C146" i="26"/>
  <c r="F160" i="26"/>
  <c r="D76" i="27"/>
  <c r="K6" i="28"/>
  <c r="G160" i="26"/>
  <c r="C146" i="27"/>
  <c r="C118" i="27"/>
  <c r="C90" i="27"/>
  <c r="C160" i="27"/>
  <c r="C104" i="27"/>
  <c r="C132" i="27"/>
  <c r="C76" i="27"/>
  <c r="C62" i="27"/>
  <c r="C34" i="27"/>
  <c r="C20" i="27"/>
  <c r="E34" i="26"/>
  <c r="E62" i="26"/>
  <c r="E90" i="26"/>
  <c r="E118" i="26"/>
  <c r="E146" i="26"/>
  <c r="D146" i="27"/>
  <c r="D118" i="27"/>
  <c r="D90" i="27"/>
  <c r="D20" i="27"/>
  <c r="D34" i="27"/>
  <c r="C48" i="27"/>
  <c r="D62" i="27"/>
  <c r="D160" i="27"/>
  <c r="L6" i="28"/>
  <c r="E20" i="28"/>
  <c r="H85" i="30"/>
  <c r="H82" i="30"/>
  <c r="H81" i="30"/>
  <c r="H80" i="30"/>
  <c r="H79" i="30"/>
  <c r="H78" i="30"/>
  <c r="H77" i="30"/>
  <c r="H76" i="30"/>
  <c r="H86" i="30"/>
  <c r="H83" i="30"/>
  <c r="H87" i="30"/>
  <c r="H84" i="30"/>
  <c r="H63" i="30"/>
  <c r="H58" i="30"/>
  <c r="H55" i="30"/>
  <c r="H62" i="30"/>
  <c r="H61" i="30"/>
  <c r="H60" i="30"/>
  <c r="H57" i="30"/>
  <c r="H54" i="30"/>
  <c r="H75" i="30"/>
  <c r="H59" i="30"/>
  <c r="H56" i="30"/>
  <c r="H53" i="30"/>
  <c r="H65" i="30"/>
  <c r="H64" i="30"/>
  <c r="H52" i="30"/>
  <c r="E104" i="28"/>
  <c r="E118" i="28"/>
  <c r="E132" i="28"/>
  <c r="E160" i="28"/>
  <c r="E76" i="28"/>
  <c r="E90" i="28"/>
  <c r="E62" i="28"/>
  <c r="E34" i="28"/>
  <c r="E48" i="28"/>
  <c r="C160" i="28"/>
  <c r="C76" i="28"/>
  <c r="C90" i="28"/>
  <c r="C104" i="28"/>
  <c r="C132" i="28"/>
  <c r="C48" i="28"/>
  <c r="C146" i="28"/>
  <c r="C62" i="28"/>
  <c r="D90" i="28"/>
  <c r="D104" i="28"/>
  <c r="D118" i="28"/>
  <c r="D146" i="28"/>
  <c r="D62" i="28"/>
  <c r="D160" i="28"/>
  <c r="D76" i="28"/>
  <c r="J6" i="28"/>
  <c r="C20" i="28"/>
  <c r="C34" i="28"/>
  <c r="D52" i="30"/>
  <c r="L54" i="30"/>
  <c r="L57" i="30"/>
  <c r="L60" i="30"/>
  <c r="L61" i="30"/>
  <c r="F87" i="30"/>
  <c r="F84" i="30"/>
  <c r="F85" i="30"/>
  <c r="F82" i="30"/>
  <c r="F81" i="30"/>
  <c r="F80" i="30"/>
  <c r="F79" i="30"/>
  <c r="F78" i="30"/>
  <c r="F77" i="30"/>
  <c r="F76" i="30"/>
  <c r="F75" i="30"/>
  <c r="F86" i="30"/>
  <c r="F83" i="30"/>
  <c r="F52" i="30"/>
  <c r="L62" i="30"/>
  <c r="N96" i="30"/>
  <c r="N206" i="30"/>
  <c r="H74" i="30"/>
  <c r="F96" i="30"/>
  <c r="F118" i="30"/>
  <c r="H108" i="31"/>
  <c r="H105" i="31"/>
  <c r="H106" i="31"/>
  <c r="H86" i="31"/>
  <c r="H83" i="31"/>
  <c r="H87" i="31"/>
  <c r="H84" i="31"/>
  <c r="H98" i="31"/>
  <c r="H97" i="31"/>
  <c r="H63" i="31"/>
  <c r="H60" i="31"/>
  <c r="H59" i="31"/>
  <c r="H58" i="31"/>
  <c r="H57" i="31"/>
  <c r="H56" i="31"/>
  <c r="H55" i="31"/>
  <c r="H54" i="31"/>
  <c r="H53" i="31"/>
  <c r="H85" i="31"/>
  <c r="H80" i="31"/>
  <c r="H77" i="31"/>
  <c r="H65" i="31"/>
  <c r="H43" i="31"/>
  <c r="H40" i="31"/>
  <c r="H104" i="31"/>
  <c r="H103" i="31"/>
  <c r="H61" i="31"/>
  <c r="H109" i="31"/>
  <c r="H101" i="31"/>
  <c r="H100" i="31"/>
  <c r="H62" i="31"/>
  <c r="H99" i="31"/>
  <c r="H81" i="31"/>
  <c r="H78" i="31"/>
  <c r="H75" i="31"/>
  <c r="H30" i="31"/>
  <c r="H79" i="31"/>
  <c r="H64" i="31"/>
  <c r="H41" i="31"/>
  <c r="H36" i="31"/>
  <c r="H33" i="31"/>
  <c r="H102" i="31"/>
  <c r="H39" i="31"/>
  <c r="H42" i="31"/>
  <c r="H76" i="31"/>
  <c r="H38" i="31"/>
  <c r="H35" i="31"/>
  <c r="H32" i="31"/>
  <c r="L87" i="30"/>
  <c r="L84" i="30"/>
  <c r="L85" i="30"/>
  <c r="L82" i="30"/>
  <c r="L81" i="30"/>
  <c r="L80" i="30"/>
  <c r="L79" i="30"/>
  <c r="L78" i="30"/>
  <c r="L77" i="30"/>
  <c r="L76" i="30"/>
  <c r="L75" i="30"/>
  <c r="L86" i="30"/>
  <c r="L83" i="30"/>
  <c r="L53" i="30"/>
  <c r="L56" i="30"/>
  <c r="L59" i="30"/>
  <c r="F140" i="30"/>
  <c r="H37" i="31"/>
  <c r="J8" i="30"/>
  <c r="J96" i="30"/>
  <c r="H107" i="31"/>
  <c r="N140" i="30"/>
  <c r="J208" i="30"/>
  <c r="L209" i="30"/>
  <c r="H210" i="30"/>
  <c r="J211" i="30"/>
  <c r="L212" i="30"/>
  <c r="H213" i="30"/>
  <c r="J214" i="30"/>
  <c r="L216" i="30"/>
  <c r="J217" i="30"/>
  <c r="J218" i="30"/>
  <c r="H219" i="30"/>
  <c r="N228" i="30"/>
  <c r="J273" i="30"/>
  <c r="H274" i="30"/>
  <c r="N275" i="30"/>
  <c r="J276" i="30"/>
  <c r="H277" i="30"/>
  <c r="N278" i="30"/>
  <c r="J279" i="30"/>
  <c r="H280" i="30"/>
  <c r="F281" i="30"/>
  <c r="F282" i="30"/>
  <c r="L284" i="30"/>
  <c r="L285" i="30"/>
  <c r="L30" i="31"/>
  <c r="L43" i="31"/>
  <c r="H96" i="31"/>
  <c r="J96" i="31"/>
  <c r="J52" i="30"/>
  <c r="J75" i="30"/>
  <c r="J76" i="30"/>
  <c r="J77" i="30"/>
  <c r="J78" i="30"/>
  <c r="J79" i="30"/>
  <c r="J80" i="30"/>
  <c r="J81" i="30"/>
  <c r="J82" i="30"/>
  <c r="L124" i="30"/>
  <c r="N125" i="30"/>
  <c r="F127" i="30"/>
  <c r="H129" i="30"/>
  <c r="L130" i="30"/>
  <c r="J131" i="30"/>
  <c r="F142" i="30"/>
  <c r="N142" i="30"/>
  <c r="F145" i="30"/>
  <c r="N145" i="30"/>
  <c r="F148" i="30"/>
  <c r="H150" i="30"/>
  <c r="L151" i="30"/>
  <c r="J152" i="30"/>
  <c r="L185" i="30"/>
  <c r="N186" i="30"/>
  <c r="L188" i="30"/>
  <c r="N189" i="30"/>
  <c r="L191" i="30"/>
  <c r="H194" i="30"/>
  <c r="F195" i="30"/>
  <c r="J196" i="30"/>
  <c r="J206" i="30"/>
  <c r="F209" i="30"/>
  <c r="N209" i="30"/>
  <c r="F212" i="30"/>
  <c r="N212" i="30"/>
  <c r="H215" i="30"/>
  <c r="F216" i="30"/>
  <c r="L217" i="30"/>
  <c r="J272" i="30"/>
  <c r="L273" i="30"/>
  <c r="F275" i="30"/>
  <c r="L276" i="30"/>
  <c r="F278" i="30"/>
  <c r="L279" i="30"/>
  <c r="H281" i="30"/>
  <c r="F283" i="30"/>
  <c r="N8" i="31"/>
  <c r="L32" i="31"/>
  <c r="L35" i="31"/>
  <c r="L38" i="31"/>
  <c r="J74" i="31"/>
  <c r="N52" i="30"/>
  <c r="F184" i="30"/>
  <c r="H184" i="30"/>
  <c r="F208" i="30"/>
  <c r="N208" i="30"/>
  <c r="F211" i="30"/>
  <c r="N211" i="30"/>
  <c r="F214" i="30"/>
  <c r="H216" i="30"/>
  <c r="F217" i="30"/>
  <c r="F273" i="30"/>
  <c r="L274" i="30"/>
  <c r="F276" i="30"/>
  <c r="L277" i="30"/>
  <c r="F279" i="30"/>
  <c r="L280" i="30"/>
  <c r="J282" i="30"/>
  <c r="H284" i="30"/>
  <c r="M95" i="31"/>
  <c r="N96" i="31" s="1"/>
  <c r="M73" i="31"/>
  <c r="N74" i="31" s="1"/>
  <c r="M29" i="31"/>
  <c r="L31" i="31"/>
  <c r="L34" i="31"/>
  <c r="N277" i="30"/>
  <c r="J278" i="30"/>
  <c r="H279" i="30"/>
  <c r="L281" i="30"/>
  <c r="L282" i="30"/>
  <c r="J283" i="30"/>
  <c r="J284" i="30"/>
  <c r="H285" i="30"/>
  <c r="F8" i="31"/>
  <c r="L107" i="31"/>
  <c r="L104" i="31"/>
  <c r="L103" i="31"/>
  <c r="L102" i="31"/>
  <c r="L101" i="31"/>
  <c r="L100" i="31"/>
  <c r="L99" i="31"/>
  <c r="L98" i="31"/>
  <c r="L97" i="31"/>
  <c r="L85" i="31"/>
  <c r="L82" i="31"/>
  <c r="L81" i="31"/>
  <c r="L80" i="31"/>
  <c r="L79" i="31"/>
  <c r="L78" i="31"/>
  <c r="L77" i="31"/>
  <c r="L76" i="31"/>
  <c r="L75" i="31"/>
  <c r="L109" i="31"/>
  <c r="L86" i="31"/>
  <c r="L83" i="31"/>
  <c r="L106" i="31"/>
  <c r="L105" i="31"/>
  <c r="L64" i="31"/>
  <c r="L62" i="31"/>
  <c r="L108" i="31"/>
  <c r="L42" i="31"/>
  <c r="L39" i="31"/>
  <c r="L63" i="31"/>
  <c r="L60" i="31"/>
  <c r="L59" i="31"/>
  <c r="L58" i="31"/>
  <c r="L57" i="31"/>
  <c r="L56" i="31"/>
  <c r="L55" i="31"/>
  <c r="L54" i="31"/>
  <c r="L53" i="31"/>
  <c r="L65" i="31"/>
  <c r="L61" i="31"/>
  <c r="L84" i="31"/>
  <c r="N79" i="30"/>
  <c r="N80" i="30"/>
  <c r="J140" i="30"/>
  <c r="N213" i="30"/>
  <c r="F215" i="30"/>
  <c r="J216" i="30"/>
  <c r="H218" i="30"/>
  <c r="F272" i="30"/>
  <c r="F280" i="30"/>
  <c r="L283" i="30"/>
  <c r="J285" i="30"/>
  <c r="L33" i="31"/>
  <c r="L36" i="31"/>
  <c r="L41" i="31"/>
  <c r="F96" i="31"/>
  <c r="H39" i="33"/>
  <c r="H41" i="33"/>
  <c r="N80" i="33"/>
  <c r="N81" i="33"/>
  <c r="N75" i="33"/>
  <c r="N78" i="33"/>
  <c r="N77" i="33"/>
  <c r="H79" i="33"/>
  <c r="H99" i="33"/>
  <c r="H101" i="33"/>
  <c r="J109" i="31"/>
  <c r="J106" i="31"/>
  <c r="J108" i="31"/>
  <c r="J87" i="31"/>
  <c r="J84" i="31"/>
  <c r="J107" i="31"/>
  <c r="J85" i="31"/>
  <c r="J82" i="31"/>
  <c r="J81" i="31"/>
  <c r="J80" i="31"/>
  <c r="J79" i="31"/>
  <c r="J78" i="31"/>
  <c r="J77" i="31"/>
  <c r="J76" i="31"/>
  <c r="J75" i="31"/>
  <c r="J30" i="31"/>
  <c r="J53" i="31"/>
  <c r="J54" i="31"/>
  <c r="J55" i="31"/>
  <c r="J56" i="31"/>
  <c r="J57" i="31"/>
  <c r="J58" i="31"/>
  <c r="J59" i="31"/>
  <c r="J60" i="31"/>
  <c r="F61" i="31"/>
  <c r="J63" i="31"/>
  <c r="J98" i="31"/>
  <c r="J99" i="31"/>
  <c r="C109" i="33"/>
  <c r="C87" i="33"/>
  <c r="C95" i="33"/>
  <c r="D96" i="33" s="1"/>
  <c r="C73" i="33"/>
  <c r="D74" i="33" s="1"/>
  <c r="C51" i="33"/>
  <c r="F52" i="33" s="1"/>
  <c r="C29" i="33"/>
  <c r="D8" i="33"/>
  <c r="L15" i="33"/>
  <c r="H18" i="33"/>
  <c r="L37" i="33"/>
  <c r="N52" i="33"/>
  <c r="H61" i="33"/>
  <c r="L82" i="33"/>
  <c r="L84" i="33"/>
  <c r="L86" i="33"/>
  <c r="L99" i="33"/>
  <c r="H108" i="33"/>
  <c r="H106" i="33"/>
  <c r="H104" i="33"/>
  <c r="H102" i="33"/>
  <c r="H80" i="33"/>
  <c r="H58" i="33"/>
  <c r="H36" i="33"/>
  <c r="H103" i="33"/>
  <c r="H81" i="33"/>
  <c r="H59" i="33"/>
  <c r="H53" i="33"/>
  <c r="H37" i="33"/>
  <c r="H31" i="33"/>
  <c r="H19" i="33"/>
  <c r="H16" i="33"/>
  <c r="H100" i="33"/>
  <c r="G95" i="33"/>
  <c r="H96" i="33" s="1"/>
  <c r="H86" i="33"/>
  <c r="H84" i="33"/>
  <c r="H82" i="33"/>
  <c r="H78" i="33"/>
  <c r="G73" i="33"/>
  <c r="H74" i="33" s="1"/>
  <c r="H64" i="33"/>
  <c r="H62" i="33"/>
  <c r="H60" i="33"/>
  <c r="H56" i="33"/>
  <c r="G51" i="33"/>
  <c r="H42" i="33"/>
  <c r="H40" i="33"/>
  <c r="H38" i="33"/>
  <c r="H34" i="33"/>
  <c r="G29" i="33"/>
  <c r="H15" i="33"/>
  <c r="H12" i="33"/>
  <c r="H9" i="33"/>
  <c r="H98" i="33"/>
  <c r="H76" i="33"/>
  <c r="H54" i="33"/>
  <c r="H32" i="33"/>
  <c r="H13" i="33"/>
  <c r="H10" i="33"/>
  <c r="H17" i="33"/>
  <c r="F43" i="33"/>
  <c r="F30" i="33"/>
  <c r="H33" i="33"/>
  <c r="H107" i="33"/>
  <c r="D30" i="31"/>
  <c r="H14" i="33"/>
  <c r="N36" i="33"/>
  <c r="N37" i="33"/>
  <c r="N31" i="33"/>
  <c r="N34" i="33"/>
  <c r="N33" i="33"/>
  <c r="H35" i="33"/>
  <c r="F65" i="33"/>
  <c r="H55" i="33"/>
  <c r="N76" i="33"/>
  <c r="F107" i="31"/>
  <c r="F104" i="31"/>
  <c r="F103" i="31"/>
  <c r="F102" i="31"/>
  <c r="F101" i="31"/>
  <c r="F100" i="31"/>
  <c r="F99" i="31"/>
  <c r="F98" i="31"/>
  <c r="F97" i="31"/>
  <c r="F85" i="31"/>
  <c r="F82" i="31"/>
  <c r="F81" i="31"/>
  <c r="F80" i="31"/>
  <c r="F79" i="31"/>
  <c r="F78" i="31"/>
  <c r="F77" i="31"/>
  <c r="F76" i="31"/>
  <c r="F75" i="31"/>
  <c r="F106" i="31"/>
  <c r="F86" i="31"/>
  <c r="F83" i="31"/>
  <c r="F30" i="31"/>
  <c r="F62" i="31"/>
  <c r="L102" i="33"/>
  <c r="L100" i="33"/>
  <c r="K95" i="33"/>
  <c r="L78" i="33"/>
  <c r="K73" i="33"/>
  <c r="L56" i="33"/>
  <c r="K51" i="33"/>
  <c r="L34" i="33"/>
  <c r="K29" i="33"/>
  <c r="L107" i="33"/>
  <c r="L105" i="33"/>
  <c r="L101" i="33"/>
  <c r="L85" i="33"/>
  <c r="L83" i="33"/>
  <c r="L79" i="33"/>
  <c r="L63" i="33"/>
  <c r="L61" i="33"/>
  <c r="L57" i="33"/>
  <c r="L41" i="33"/>
  <c r="L39" i="33"/>
  <c r="L35" i="33"/>
  <c r="L21" i="33"/>
  <c r="L18" i="33"/>
  <c r="L108" i="33"/>
  <c r="L104" i="33"/>
  <c r="L98" i="33"/>
  <c r="L80" i="33"/>
  <c r="L76" i="33"/>
  <c r="L58" i="33"/>
  <c r="L54" i="33"/>
  <c r="L36" i="33"/>
  <c r="L32" i="33"/>
  <c r="L106" i="33"/>
  <c r="L12" i="33"/>
  <c r="L13" i="33"/>
  <c r="H21" i="33"/>
  <c r="L38" i="33"/>
  <c r="L40" i="33"/>
  <c r="L42" i="33"/>
  <c r="N58" i="33"/>
  <c r="N59" i="33"/>
  <c r="N53" i="33"/>
  <c r="N56" i="33"/>
  <c r="N55" i="33"/>
  <c r="L55" i="33"/>
  <c r="H57" i="33"/>
  <c r="F74" i="33"/>
  <c r="H77" i="33"/>
  <c r="H105" i="33"/>
  <c r="F55" i="33"/>
  <c r="J57" i="33"/>
  <c r="F59" i="33"/>
  <c r="F77" i="33"/>
  <c r="J79" i="33"/>
  <c r="F81" i="33"/>
  <c r="F99" i="33"/>
  <c r="F104" i="33"/>
  <c r="F102" i="33"/>
  <c r="F100" i="33"/>
  <c r="F78" i="33"/>
  <c r="F56" i="33"/>
  <c r="F34" i="33"/>
  <c r="F107" i="33"/>
  <c r="F105" i="33"/>
  <c r="F101" i="33"/>
  <c r="F85" i="33"/>
  <c r="F83" i="33"/>
  <c r="F79" i="33"/>
  <c r="F63" i="33"/>
  <c r="F61" i="33"/>
  <c r="F57" i="33"/>
  <c r="F41" i="33"/>
  <c r="F39" i="33"/>
  <c r="F35" i="33"/>
  <c r="F21" i="33"/>
  <c r="F18" i="33"/>
  <c r="F8" i="33"/>
  <c r="F9" i="33"/>
  <c r="F12" i="33"/>
  <c r="F15" i="33"/>
  <c r="J36" i="33"/>
  <c r="F38" i="33"/>
  <c r="F40" i="33"/>
  <c r="F42" i="33"/>
  <c r="J58" i="33"/>
  <c r="F60" i="33"/>
  <c r="F62" i="33"/>
  <c r="F64" i="33"/>
  <c r="J80" i="33"/>
  <c r="F82" i="33"/>
  <c r="F84" i="33"/>
  <c r="F86" i="33"/>
  <c r="F103" i="33"/>
  <c r="J100" i="33"/>
  <c r="J108" i="33"/>
  <c r="J106" i="33"/>
  <c r="J104" i="33"/>
  <c r="J98" i="33"/>
  <c r="J86" i="33"/>
  <c r="J84" i="33"/>
  <c r="J82" i="33"/>
  <c r="J76" i="33"/>
  <c r="J64" i="33"/>
  <c r="J62" i="33"/>
  <c r="J60" i="33"/>
  <c r="J54" i="33"/>
  <c r="J42" i="33"/>
  <c r="J40" i="33"/>
  <c r="J38" i="33"/>
  <c r="J32" i="33"/>
  <c r="J99" i="33"/>
  <c r="I95" i="33"/>
  <c r="J96" i="33" s="1"/>
  <c r="J77" i="33"/>
  <c r="I73" i="33"/>
  <c r="J74" i="33" s="1"/>
  <c r="J55" i="33"/>
  <c r="I51" i="33"/>
  <c r="J33" i="33"/>
  <c r="I29" i="33"/>
  <c r="J20" i="33"/>
  <c r="J17" i="33"/>
  <c r="J8" i="33"/>
  <c r="F11" i="33"/>
  <c r="F14" i="33"/>
  <c r="J102" i="33"/>
  <c r="F106" i="33"/>
  <c r="AT7" i="35"/>
  <c r="AV7" i="35"/>
  <c r="AU7" i="35"/>
  <c r="I29" i="35"/>
  <c r="H29" i="35"/>
  <c r="N97" i="33"/>
  <c r="N103" i="33"/>
  <c r="H8" i="35"/>
  <c r="N8" i="35"/>
  <c r="V8" i="35"/>
  <c r="AB8" i="35"/>
  <c r="H9" i="35"/>
  <c r="N9" i="35"/>
  <c r="V9" i="35"/>
  <c r="AB9" i="35"/>
  <c r="H10" i="35"/>
  <c r="N10" i="35"/>
  <c r="V10" i="35"/>
  <c r="AB10" i="35"/>
  <c r="H11" i="35"/>
  <c r="N11" i="35"/>
  <c r="V11" i="35"/>
  <c r="AB11" i="35"/>
  <c r="H12" i="35"/>
  <c r="N12" i="35"/>
  <c r="V12" i="35"/>
  <c r="AB12" i="35"/>
  <c r="H13" i="35"/>
  <c r="N13" i="35"/>
  <c r="V13" i="35"/>
  <c r="AB13" i="35"/>
  <c r="H14" i="35"/>
  <c r="N14" i="35"/>
  <c r="V14" i="35"/>
  <c r="AB14" i="35"/>
  <c r="H15" i="35"/>
  <c r="N15" i="35"/>
  <c r="V15" i="35"/>
  <c r="AB15" i="35"/>
  <c r="H16" i="35"/>
  <c r="N16" i="35"/>
  <c r="V16" i="35"/>
  <c r="AB16" i="35"/>
  <c r="V17" i="35"/>
  <c r="N18" i="35"/>
  <c r="N8" i="33"/>
  <c r="V29" i="35"/>
  <c r="P5" i="36"/>
  <c r="Q5" i="36"/>
  <c r="J5" i="37"/>
  <c r="I5" i="37"/>
  <c r="P5" i="37"/>
  <c r="K5" i="39"/>
  <c r="M5" i="39"/>
  <c r="L5" i="39"/>
  <c r="O5" i="39"/>
  <c r="E129" i="39"/>
  <c r="H5" i="40"/>
  <c r="H123" i="39"/>
  <c r="M123" i="39"/>
  <c r="G123" i="39"/>
  <c r="I123" i="39"/>
  <c r="N5" i="40"/>
  <c r="M5" i="40"/>
  <c r="L5" i="40"/>
  <c r="F6" i="40"/>
  <c r="F8" i="40"/>
  <c r="F10" i="40"/>
  <c r="H133" i="41"/>
  <c r="I133" i="41"/>
  <c r="G133" i="41"/>
  <c r="M133" i="41"/>
  <c r="L133" i="41"/>
  <c r="J5" i="41"/>
  <c r="I5" i="41"/>
  <c r="H5" i="41"/>
  <c r="M5" i="41"/>
  <c r="Q5" i="39"/>
  <c r="S5" i="39"/>
  <c r="R5" i="39"/>
  <c r="I5" i="40"/>
  <c r="G133" i="40"/>
  <c r="M133" i="40"/>
  <c r="L5" i="41"/>
  <c r="F7" i="42"/>
  <c r="F9" i="42"/>
  <c r="J5" i="40"/>
  <c r="N133" i="40"/>
  <c r="M5" i="42"/>
  <c r="N5" i="42"/>
  <c r="F10" i="42"/>
  <c r="C146" i="43"/>
  <c r="N135" i="43"/>
  <c r="R5" i="41"/>
  <c r="Q5" i="41"/>
  <c r="F6" i="42"/>
  <c r="F8" i="42"/>
  <c r="K133" i="40"/>
  <c r="P5" i="41"/>
  <c r="S5" i="41"/>
  <c r="F6" i="41"/>
  <c r="F7" i="41"/>
  <c r="F8" i="41"/>
  <c r="F9" i="41"/>
  <c r="F10" i="41"/>
  <c r="H5" i="42"/>
  <c r="T5" i="42"/>
  <c r="L133" i="42"/>
  <c r="L5" i="43"/>
  <c r="R5" i="43"/>
  <c r="G135" i="43"/>
  <c r="M135" i="43"/>
  <c r="I5" i="42"/>
  <c r="M133" i="42"/>
  <c r="H135" i="43"/>
  <c r="Q5" i="44"/>
  <c r="P5" i="44"/>
  <c r="C16" i="43"/>
  <c r="S5" i="44"/>
  <c r="D16" i="43"/>
  <c r="K133" i="42"/>
  <c r="F15" i="43"/>
  <c r="F14" i="43"/>
  <c r="F13" i="43"/>
  <c r="Q5" i="43"/>
  <c r="F7" i="43"/>
  <c r="F8" i="43"/>
  <c r="F9" i="43"/>
  <c r="F10" i="43"/>
  <c r="F11" i="43"/>
  <c r="F12" i="43"/>
  <c r="L135" i="43"/>
  <c r="K135" i="44"/>
  <c r="M5" i="45"/>
  <c r="D146" i="43"/>
  <c r="G135" i="44"/>
  <c r="E146" i="44"/>
  <c r="N135" i="44"/>
  <c r="T5" i="45"/>
  <c r="Q5" i="45"/>
  <c r="P5" i="45"/>
  <c r="H5" i="45"/>
  <c r="J5" i="45"/>
  <c r="I5" i="45"/>
  <c r="M135" i="44"/>
  <c r="L135" i="44"/>
  <c r="L5" i="45"/>
  <c r="L135" i="45"/>
  <c r="H135" i="45"/>
  <c r="I135" i="45"/>
  <c r="G135" i="45"/>
  <c r="O135" i="45"/>
  <c r="C146" i="45"/>
  <c r="K135" i="45"/>
  <c r="D146" i="45"/>
  <c r="N135" i="45"/>
  <c r="K137" i="43" l="1"/>
  <c r="R9" i="18"/>
  <c r="R25" i="18"/>
  <c r="K144" i="16"/>
  <c r="G57" i="12"/>
  <c r="K139" i="44"/>
  <c r="K141" i="44"/>
  <c r="R28" i="18"/>
  <c r="R86" i="18"/>
  <c r="R68" i="18"/>
  <c r="R57" i="18"/>
  <c r="K74" i="16"/>
  <c r="K70" i="16"/>
  <c r="K53" i="16"/>
  <c r="K143" i="44"/>
  <c r="R96" i="18"/>
  <c r="R51" i="18"/>
  <c r="R44" i="18"/>
  <c r="R74" i="18"/>
  <c r="R55" i="18"/>
  <c r="R38" i="18"/>
  <c r="K57" i="16"/>
  <c r="K40" i="16"/>
  <c r="K18" i="16"/>
  <c r="K10" i="16"/>
  <c r="K27" i="16"/>
  <c r="K16" i="16"/>
  <c r="F96" i="33"/>
  <c r="L96" i="25"/>
  <c r="K142" i="44"/>
  <c r="K138" i="44"/>
  <c r="F109" i="33"/>
  <c r="R15" i="18"/>
  <c r="R135" i="18"/>
  <c r="R70" i="18"/>
  <c r="R12" i="18"/>
  <c r="R122" i="18"/>
  <c r="R42" i="18"/>
  <c r="R80" i="18"/>
  <c r="K118" i="16"/>
  <c r="K137" i="44"/>
  <c r="R16" i="18"/>
  <c r="R29" i="18"/>
  <c r="R18" i="18"/>
  <c r="L52" i="25"/>
  <c r="D57" i="12"/>
  <c r="K140" i="44"/>
  <c r="K142" i="43"/>
  <c r="K144" i="43"/>
  <c r="F87" i="33"/>
  <c r="R31" i="18"/>
  <c r="R61" i="18"/>
  <c r="R23" i="18"/>
  <c r="R109" i="18"/>
  <c r="R82" i="18"/>
  <c r="K127" i="16"/>
  <c r="K66" i="16"/>
  <c r="K48" i="16"/>
  <c r="K31" i="16"/>
  <c r="K14" i="16"/>
  <c r="K140" i="16"/>
  <c r="K20" i="16"/>
  <c r="M139" i="45"/>
  <c r="L139" i="45"/>
  <c r="N139" i="45"/>
  <c r="O139" i="45"/>
  <c r="M142" i="45"/>
  <c r="O142" i="45"/>
  <c r="N142" i="45"/>
  <c r="L142" i="45"/>
  <c r="M136" i="45"/>
  <c r="O136" i="45"/>
  <c r="J146" i="45"/>
  <c r="N136" i="45"/>
  <c r="L136" i="45"/>
  <c r="N141" i="45"/>
  <c r="O141" i="45"/>
  <c r="M141" i="45"/>
  <c r="L141" i="45"/>
  <c r="G136" i="45"/>
  <c r="F146" i="45"/>
  <c r="I136" i="45"/>
  <c r="H136" i="45"/>
  <c r="K136" i="45" s="1"/>
  <c r="H138" i="45"/>
  <c r="K138" i="45" s="1"/>
  <c r="G138" i="45"/>
  <c r="I138" i="45"/>
  <c r="H144" i="45"/>
  <c r="K144" i="45" s="1"/>
  <c r="G144" i="45"/>
  <c r="I144" i="45"/>
  <c r="G139" i="45"/>
  <c r="H139" i="45"/>
  <c r="I139" i="45"/>
  <c r="G145" i="45"/>
  <c r="H145" i="45"/>
  <c r="K145" i="45" s="1"/>
  <c r="I145" i="45"/>
  <c r="I140" i="45"/>
  <c r="H140" i="45"/>
  <c r="G140" i="45"/>
  <c r="I137" i="45"/>
  <c r="H137" i="45"/>
  <c r="K137" i="45" s="1"/>
  <c r="G137" i="45"/>
  <c r="I143" i="45"/>
  <c r="H143" i="45"/>
  <c r="G143" i="45"/>
  <c r="I144" i="44"/>
  <c r="G144" i="44"/>
  <c r="H144" i="44"/>
  <c r="K144" i="44" s="1"/>
  <c r="G142" i="45"/>
  <c r="I142" i="45"/>
  <c r="H142" i="45"/>
  <c r="G145" i="44"/>
  <c r="H145" i="44"/>
  <c r="K145" i="44" s="1"/>
  <c r="I145" i="44"/>
  <c r="L137" i="44"/>
  <c r="N137" i="44"/>
  <c r="M137" i="44"/>
  <c r="O137" i="44"/>
  <c r="L143" i="44"/>
  <c r="M143" i="44"/>
  <c r="O143" i="44"/>
  <c r="N143" i="44"/>
  <c r="O138" i="44"/>
  <c r="N138" i="44"/>
  <c r="M138" i="44"/>
  <c r="L138" i="44"/>
  <c r="M142" i="44"/>
  <c r="N142" i="44"/>
  <c r="O142" i="44"/>
  <c r="L142" i="44"/>
  <c r="N145" i="44"/>
  <c r="M145" i="44"/>
  <c r="O145" i="44"/>
  <c r="L145" i="44"/>
  <c r="O136" i="43"/>
  <c r="J146" i="43"/>
  <c r="N136" i="43"/>
  <c r="M136" i="43"/>
  <c r="L136" i="43"/>
  <c r="M144" i="44"/>
  <c r="L144" i="44"/>
  <c r="N144" i="44"/>
  <c r="O144" i="44"/>
  <c r="O140" i="44"/>
  <c r="N140" i="44"/>
  <c r="M140" i="44"/>
  <c r="L140" i="44"/>
  <c r="N141" i="43"/>
  <c r="M141" i="43"/>
  <c r="L141" i="43"/>
  <c r="O141" i="43"/>
  <c r="I143" i="43"/>
  <c r="H143" i="43"/>
  <c r="K143" i="43" s="1"/>
  <c r="G143" i="43"/>
  <c r="H141" i="43"/>
  <c r="K141" i="43" s="1"/>
  <c r="G141" i="43"/>
  <c r="I141" i="43"/>
  <c r="G139" i="43"/>
  <c r="H139" i="43"/>
  <c r="K139" i="43" s="1"/>
  <c r="I139" i="43"/>
  <c r="G145" i="43"/>
  <c r="H145" i="43"/>
  <c r="K145" i="43" s="1"/>
  <c r="I145" i="43"/>
  <c r="I140" i="43"/>
  <c r="H140" i="43"/>
  <c r="K140" i="43" s="1"/>
  <c r="G140" i="43"/>
  <c r="M12" i="43"/>
  <c r="L12" i="43"/>
  <c r="N12" i="43"/>
  <c r="M11" i="43"/>
  <c r="L11" i="43"/>
  <c r="N11" i="43"/>
  <c r="M10" i="43"/>
  <c r="L10" i="43"/>
  <c r="N10" i="43"/>
  <c r="M9" i="43"/>
  <c r="L9" i="43"/>
  <c r="N9" i="43"/>
  <c r="M8" i="43"/>
  <c r="L8" i="43"/>
  <c r="N8" i="43"/>
  <c r="M7" i="43"/>
  <c r="L7" i="43"/>
  <c r="N7" i="43"/>
  <c r="K16" i="43"/>
  <c r="M6" i="43"/>
  <c r="L6" i="43"/>
  <c r="N6" i="43"/>
  <c r="E16" i="43"/>
  <c r="F16" i="43" s="1"/>
  <c r="F6" i="43"/>
  <c r="N13" i="43"/>
  <c r="L13" i="43"/>
  <c r="M13" i="43"/>
  <c r="N14" i="43"/>
  <c r="L14" i="43"/>
  <c r="M14" i="43"/>
  <c r="N15" i="43"/>
  <c r="L15" i="43"/>
  <c r="M15" i="43"/>
  <c r="M9" i="42"/>
  <c r="I9" i="42"/>
  <c r="H9" i="42"/>
  <c r="J9" i="42"/>
  <c r="M8" i="42"/>
  <c r="I8" i="42"/>
  <c r="H8" i="42"/>
  <c r="J8" i="42"/>
  <c r="I7" i="42"/>
  <c r="H7" i="42"/>
  <c r="J7" i="42"/>
  <c r="I6" i="42"/>
  <c r="H6" i="42"/>
  <c r="J6" i="42"/>
  <c r="Q11" i="43"/>
  <c r="P11" i="43"/>
  <c r="S11" i="43"/>
  <c r="R11" i="43"/>
  <c r="T11" i="43"/>
  <c r="Q10" i="43"/>
  <c r="P10" i="43"/>
  <c r="S10" i="43"/>
  <c r="R10" i="43"/>
  <c r="T10" i="43"/>
  <c r="Q9" i="43"/>
  <c r="P9" i="43"/>
  <c r="S9" i="43"/>
  <c r="R9" i="43"/>
  <c r="T9" i="43"/>
  <c r="Q8" i="43"/>
  <c r="P8" i="43"/>
  <c r="S8" i="43"/>
  <c r="R8" i="43"/>
  <c r="T8" i="43"/>
  <c r="Q7" i="43"/>
  <c r="P7" i="43"/>
  <c r="S7" i="43"/>
  <c r="R7" i="43"/>
  <c r="T7" i="43"/>
  <c r="Q6" i="43"/>
  <c r="O16" i="43"/>
  <c r="P6" i="43"/>
  <c r="S6" i="43"/>
  <c r="R6" i="43"/>
  <c r="T6" i="43"/>
  <c r="J12" i="43"/>
  <c r="I12" i="43"/>
  <c r="H12" i="43"/>
  <c r="J11" i="43"/>
  <c r="I11" i="43"/>
  <c r="H11" i="43"/>
  <c r="J10" i="43"/>
  <c r="I10" i="43"/>
  <c r="H10" i="43"/>
  <c r="J9" i="43"/>
  <c r="I9" i="43"/>
  <c r="H9" i="43"/>
  <c r="J8" i="43"/>
  <c r="I8" i="43"/>
  <c r="H8" i="43"/>
  <c r="J7" i="43"/>
  <c r="I7" i="43"/>
  <c r="H7" i="43"/>
  <c r="G16" i="43"/>
  <c r="J6" i="43"/>
  <c r="I6" i="43"/>
  <c r="H6" i="43"/>
  <c r="S9" i="42"/>
  <c r="R9" i="42"/>
  <c r="T9" i="42"/>
  <c r="Q9" i="42"/>
  <c r="P9" i="42"/>
  <c r="S8" i="42"/>
  <c r="T8" i="42"/>
  <c r="R8" i="42"/>
  <c r="Q8" i="42"/>
  <c r="P8" i="42"/>
  <c r="S7" i="42"/>
  <c r="T7" i="42"/>
  <c r="AA19" i="42" s="1"/>
  <c r="P7" i="42"/>
  <c r="R7" i="42"/>
  <c r="Q7" i="42"/>
  <c r="S6" i="42"/>
  <c r="T6" i="42"/>
  <c r="R6" i="42"/>
  <c r="Q6" i="42"/>
  <c r="P6" i="42"/>
  <c r="L10" i="41"/>
  <c r="M10" i="41"/>
  <c r="N10" i="41"/>
  <c r="L9" i="41"/>
  <c r="N9" i="41"/>
  <c r="L8" i="41"/>
  <c r="N8" i="41"/>
  <c r="L7" i="41"/>
  <c r="M7" i="41"/>
  <c r="N7" i="41"/>
  <c r="L6" i="41"/>
  <c r="M6" i="41"/>
  <c r="N6" i="41"/>
  <c r="H10" i="40"/>
  <c r="J10" i="40"/>
  <c r="I10" i="40"/>
  <c r="H9" i="40"/>
  <c r="M9" i="40"/>
  <c r="J9" i="40"/>
  <c r="I9" i="40"/>
  <c r="H8" i="40"/>
  <c r="M8" i="40"/>
  <c r="J8" i="40"/>
  <c r="I8" i="40"/>
  <c r="H7" i="40"/>
  <c r="J7" i="40"/>
  <c r="I7" i="40"/>
  <c r="H6" i="40"/>
  <c r="J6" i="40"/>
  <c r="I6" i="40"/>
  <c r="R10" i="41"/>
  <c r="Q10" i="41"/>
  <c r="S10" i="41"/>
  <c r="P10" i="41"/>
  <c r="T10" i="41"/>
  <c r="AA20" i="41" s="1"/>
  <c r="R9" i="41"/>
  <c r="Q9" i="41"/>
  <c r="S9" i="41"/>
  <c r="P9" i="41"/>
  <c r="T9" i="41"/>
  <c r="R8" i="41"/>
  <c r="Q8" i="41"/>
  <c r="S8" i="41"/>
  <c r="P8" i="41"/>
  <c r="T8" i="41"/>
  <c r="R7" i="41"/>
  <c r="Q7" i="41"/>
  <c r="S7" i="41"/>
  <c r="AA19" i="41"/>
  <c r="P7" i="41"/>
  <c r="T7" i="41"/>
  <c r="R6" i="41"/>
  <c r="Q6" i="41"/>
  <c r="S6" i="41"/>
  <c r="P6" i="41"/>
  <c r="T6" i="41"/>
  <c r="O124" i="39"/>
  <c r="N124" i="39"/>
  <c r="M124" i="39"/>
  <c r="L124" i="39"/>
  <c r="T10" i="40"/>
  <c r="S10" i="40"/>
  <c r="R10" i="40"/>
  <c r="AA20" i="40"/>
  <c r="P10" i="40"/>
  <c r="Q10" i="40"/>
  <c r="T9" i="40"/>
  <c r="S9" i="40"/>
  <c r="R9" i="40"/>
  <c r="P9" i="40"/>
  <c r="Q9" i="40"/>
  <c r="T8" i="40"/>
  <c r="S8" i="40"/>
  <c r="R8" i="40"/>
  <c r="P8" i="40"/>
  <c r="Q8" i="40"/>
  <c r="T7" i="40"/>
  <c r="AA19" i="40" s="1"/>
  <c r="S7" i="40"/>
  <c r="R7" i="40"/>
  <c r="P7" i="40"/>
  <c r="Q7" i="40"/>
  <c r="T6" i="40"/>
  <c r="S6" i="40"/>
  <c r="R6" i="40"/>
  <c r="P6" i="40"/>
  <c r="Q6" i="40"/>
  <c r="I6" i="41"/>
  <c r="H6" i="41"/>
  <c r="J6" i="41"/>
  <c r="I7" i="41"/>
  <c r="H7" i="41"/>
  <c r="J7" i="41"/>
  <c r="I8" i="41"/>
  <c r="H8" i="41"/>
  <c r="M8" i="41"/>
  <c r="J8" i="41"/>
  <c r="I9" i="41"/>
  <c r="H9" i="41"/>
  <c r="M9" i="41"/>
  <c r="J9" i="41"/>
  <c r="I10" i="41"/>
  <c r="H10" i="41"/>
  <c r="J10" i="41"/>
  <c r="G134" i="41"/>
  <c r="I134" i="41"/>
  <c r="H134" i="41"/>
  <c r="I128" i="39"/>
  <c r="G128" i="39"/>
  <c r="H128" i="39"/>
  <c r="G124" i="39"/>
  <c r="H124" i="39"/>
  <c r="G126" i="39"/>
  <c r="I126" i="39"/>
  <c r="H126" i="39"/>
  <c r="F129" i="39"/>
  <c r="H127" i="39"/>
  <c r="G127" i="39"/>
  <c r="I127" i="39"/>
  <c r="P51" i="37"/>
  <c r="Q51" i="37"/>
  <c r="P47" i="37"/>
  <c r="Q47" i="37"/>
  <c r="P43" i="37"/>
  <c r="Q43" i="37"/>
  <c r="P39" i="37"/>
  <c r="Q39" i="37"/>
  <c r="P35" i="37"/>
  <c r="Q35" i="37"/>
  <c r="Q23" i="37"/>
  <c r="P23" i="37"/>
  <c r="Q21" i="37"/>
  <c r="P21" i="37"/>
  <c r="Q19" i="37"/>
  <c r="P19" i="37"/>
  <c r="Q17" i="37"/>
  <c r="P17" i="37"/>
  <c r="Q31" i="37"/>
  <c r="P31" i="37"/>
  <c r="Q25" i="37"/>
  <c r="P25" i="37"/>
  <c r="P15" i="37"/>
  <c r="Q15" i="37"/>
  <c r="P13" i="37"/>
  <c r="Q13" i="37"/>
  <c r="P11" i="37"/>
  <c r="Q11" i="37"/>
  <c r="P9" i="37"/>
  <c r="Q9" i="37"/>
  <c r="P7" i="37"/>
  <c r="Q7" i="37"/>
  <c r="Q26" i="37"/>
  <c r="P26" i="37"/>
  <c r="Q28" i="37"/>
  <c r="P28" i="37"/>
  <c r="Q30" i="37"/>
  <c r="P30" i="37"/>
  <c r="Q32" i="37"/>
  <c r="P32" i="37"/>
  <c r="Q34" i="37"/>
  <c r="P34" i="37"/>
  <c r="Q36" i="37"/>
  <c r="P36" i="37"/>
  <c r="Q38" i="37"/>
  <c r="P38" i="37"/>
  <c r="Q40" i="37"/>
  <c r="P40" i="37"/>
  <c r="Q42" i="37"/>
  <c r="P42" i="37"/>
  <c r="Q44" i="37"/>
  <c r="P44" i="37"/>
  <c r="Q46" i="37"/>
  <c r="P46" i="37"/>
  <c r="Q48" i="37"/>
  <c r="P48" i="37"/>
  <c r="P50" i="37"/>
  <c r="Q50" i="37"/>
  <c r="J48" i="36"/>
  <c r="I48" i="36"/>
  <c r="J42" i="36"/>
  <c r="I42" i="36"/>
  <c r="J36" i="36"/>
  <c r="I36" i="36"/>
  <c r="J30" i="36"/>
  <c r="I30" i="36"/>
  <c r="J15" i="36"/>
  <c r="I15" i="36"/>
  <c r="I13" i="36"/>
  <c r="J13" i="36"/>
  <c r="I11" i="36"/>
  <c r="J11" i="36"/>
  <c r="J9" i="36"/>
  <c r="I9" i="36"/>
  <c r="I7" i="36"/>
  <c r="J7" i="36"/>
  <c r="J29" i="36"/>
  <c r="I29" i="36"/>
  <c r="J31" i="36"/>
  <c r="I31" i="36"/>
  <c r="I33" i="36"/>
  <c r="J33" i="36"/>
  <c r="I35" i="36"/>
  <c r="J35" i="36"/>
  <c r="J37" i="36"/>
  <c r="I37" i="36"/>
  <c r="I39" i="36"/>
  <c r="J39" i="36"/>
  <c r="I41" i="36"/>
  <c r="J41" i="36"/>
  <c r="J43" i="36"/>
  <c r="I43" i="36"/>
  <c r="I45" i="36"/>
  <c r="J45" i="36"/>
  <c r="J47" i="36"/>
  <c r="I47" i="36"/>
  <c r="I49" i="36"/>
  <c r="J49" i="36"/>
  <c r="I51" i="36"/>
  <c r="J51" i="36"/>
  <c r="AL37" i="35"/>
  <c r="AK37" i="35"/>
  <c r="AL35" i="35"/>
  <c r="AK35" i="35"/>
  <c r="AL33" i="35"/>
  <c r="AK33" i="35"/>
  <c r="AL31" i="35"/>
  <c r="AK31" i="35"/>
  <c r="V39" i="35"/>
  <c r="W39" i="35"/>
  <c r="V37" i="35"/>
  <c r="W37" i="35"/>
  <c r="V35" i="35"/>
  <c r="W35" i="35"/>
  <c r="V33" i="35"/>
  <c r="W33" i="35"/>
  <c r="V31" i="35"/>
  <c r="W31" i="35"/>
  <c r="I6" i="37"/>
  <c r="J6" i="37"/>
  <c r="I12" i="37"/>
  <c r="J12" i="37"/>
  <c r="J9" i="37"/>
  <c r="I9" i="37"/>
  <c r="J15" i="37"/>
  <c r="I15" i="37"/>
  <c r="J18" i="37"/>
  <c r="I18" i="37"/>
  <c r="J24" i="37"/>
  <c r="I24" i="37"/>
  <c r="J27" i="37"/>
  <c r="I27" i="37"/>
  <c r="J39" i="37"/>
  <c r="I39" i="37"/>
  <c r="J11" i="37"/>
  <c r="I11" i="37"/>
  <c r="J20" i="37"/>
  <c r="I20" i="37"/>
  <c r="J29" i="37"/>
  <c r="I29" i="37"/>
  <c r="J43" i="37"/>
  <c r="I43" i="37"/>
  <c r="I10" i="37"/>
  <c r="J10" i="37"/>
  <c r="J7" i="37"/>
  <c r="I7" i="37"/>
  <c r="J13" i="37"/>
  <c r="I13" i="37"/>
  <c r="J16" i="37"/>
  <c r="I16" i="37"/>
  <c r="J22" i="37"/>
  <c r="I22" i="37"/>
  <c r="J33" i="37"/>
  <c r="I33" i="37"/>
  <c r="J35" i="37"/>
  <c r="I35" i="37"/>
  <c r="J47" i="37"/>
  <c r="I47" i="37"/>
  <c r="J51" i="37"/>
  <c r="I51" i="37"/>
  <c r="I17" i="37"/>
  <c r="J17" i="37"/>
  <c r="I19" i="37"/>
  <c r="J19" i="37"/>
  <c r="I21" i="37"/>
  <c r="J21" i="37"/>
  <c r="I23" i="37"/>
  <c r="J23" i="37"/>
  <c r="I25" i="37"/>
  <c r="J25" i="37"/>
  <c r="J37" i="37"/>
  <c r="I37" i="37"/>
  <c r="J41" i="37"/>
  <c r="I41" i="37"/>
  <c r="J45" i="37"/>
  <c r="I45" i="37"/>
  <c r="J49" i="37"/>
  <c r="I49" i="37"/>
  <c r="J31" i="37"/>
  <c r="I31" i="37"/>
  <c r="I26" i="37"/>
  <c r="J26" i="37"/>
  <c r="I28" i="37"/>
  <c r="J28" i="37"/>
  <c r="I30" i="37"/>
  <c r="J30" i="37"/>
  <c r="I32" i="37"/>
  <c r="J32" i="37"/>
  <c r="I34" i="37"/>
  <c r="J34" i="37"/>
  <c r="I36" i="37"/>
  <c r="J36" i="37"/>
  <c r="I38" i="37"/>
  <c r="J38" i="37"/>
  <c r="I40" i="37"/>
  <c r="J40" i="37"/>
  <c r="I42" i="37"/>
  <c r="J42" i="37"/>
  <c r="I44" i="37"/>
  <c r="J44" i="37"/>
  <c r="I46" i="37"/>
  <c r="J46" i="37"/>
  <c r="I48" i="37"/>
  <c r="J48" i="37"/>
  <c r="I50" i="37"/>
  <c r="J50" i="37"/>
  <c r="Q28" i="36"/>
  <c r="P28" i="36"/>
  <c r="J17" i="36"/>
  <c r="I17" i="36"/>
  <c r="Q13" i="36"/>
  <c r="P13" i="36"/>
  <c r="Q7" i="36"/>
  <c r="P7" i="36"/>
  <c r="P23" i="36"/>
  <c r="Q23" i="36"/>
  <c r="J18" i="36"/>
  <c r="I18" i="36"/>
  <c r="P17" i="36"/>
  <c r="Q17" i="36"/>
  <c r="Q14" i="36"/>
  <c r="P14" i="36"/>
  <c r="Q8" i="36"/>
  <c r="P8" i="36"/>
  <c r="Q50" i="36"/>
  <c r="P50" i="36"/>
  <c r="Q44" i="36"/>
  <c r="P44" i="36"/>
  <c r="Q38" i="36"/>
  <c r="P38" i="36"/>
  <c r="Q11" i="36"/>
  <c r="P11" i="36"/>
  <c r="P16" i="36"/>
  <c r="Q16" i="36"/>
  <c r="P18" i="36"/>
  <c r="Q18" i="36"/>
  <c r="P20" i="36"/>
  <c r="Q20" i="36"/>
  <c r="P22" i="36"/>
  <c r="Q22" i="36"/>
  <c r="P24" i="36"/>
  <c r="Q24" i="36"/>
  <c r="P26" i="36"/>
  <c r="Q26" i="36"/>
  <c r="Q30" i="36"/>
  <c r="P30" i="36"/>
  <c r="Q36" i="36"/>
  <c r="P36" i="36"/>
  <c r="Q42" i="36"/>
  <c r="P42" i="36"/>
  <c r="Q48" i="36"/>
  <c r="P48" i="36"/>
  <c r="P29" i="36"/>
  <c r="Q29" i="36"/>
  <c r="Q35" i="36"/>
  <c r="P35" i="36"/>
  <c r="Q41" i="36"/>
  <c r="P41" i="36"/>
  <c r="Q47" i="36"/>
  <c r="P47" i="36"/>
  <c r="Q37" i="36"/>
  <c r="P37" i="36"/>
  <c r="Q43" i="36"/>
  <c r="P43" i="36"/>
  <c r="Q49" i="36"/>
  <c r="P49" i="36"/>
  <c r="Q46" i="36"/>
  <c r="P46" i="36"/>
  <c r="Q51" i="36"/>
  <c r="P51" i="36"/>
  <c r="Q34" i="36"/>
  <c r="P34" i="36"/>
  <c r="Q32" i="36"/>
  <c r="P32" i="36"/>
  <c r="J19" i="36"/>
  <c r="I19" i="36"/>
  <c r="Q15" i="36"/>
  <c r="P15" i="36"/>
  <c r="Q9" i="36"/>
  <c r="P9" i="36"/>
  <c r="Q45" i="36"/>
  <c r="P45" i="36"/>
  <c r="Q31" i="36"/>
  <c r="P31" i="36"/>
  <c r="Q25" i="36"/>
  <c r="P25" i="36"/>
  <c r="J20" i="36"/>
  <c r="I20" i="36"/>
  <c r="P19" i="36"/>
  <c r="Q19" i="36"/>
  <c r="Q10" i="36"/>
  <c r="P10" i="36"/>
  <c r="AL18" i="35"/>
  <c r="AK18" i="35"/>
  <c r="AJ18" i="35"/>
  <c r="AJ16" i="35"/>
  <c r="AL16" i="35"/>
  <c r="AK16" i="35"/>
  <c r="AJ15" i="35"/>
  <c r="AL15" i="35"/>
  <c r="AK15" i="35"/>
  <c r="AJ14" i="35"/>
  <c r="AL14" i="35"/>
  <c r="AK14" i="35"/>
  <c r="AJ13" i="35"/>
  <c r="AL13" i="35"/>
  <c r="AK13" i="35"/>
  <c r="AJ12" i="35"/>
  <c r="AL12" i="35"/>
  <c r="AK12" i="35"/>
  <c r="AJ11" i="35"/>
  <c r="AL11" i="35"/>
  <c r="AK11" i="35"/>
  <c r="AJ10" i="35"/>
  <c r="AK10" i="35"/>
  <c r="AL10" i="35"/>
  <c r="AJ9" i="35"/>
  <c r="AL9" i="35"/>
  <c r="AK9" i="35"/>
  <c r="AJ8" i="35"/>
  <c r="AK8" i="35"/>
  <c r="AL8" i="35"/>
  <c r="I34" i="35"/>
  <c r="H34" i="35"/>
  <c r="H30" i="35"/>
  <c r="I30" i="35"/>
  <c r="H36" i="35"/>
  <c r="I36" i="35"/>
  <c r="I33" i="35"/>
  <c r="H33" i="35"/>
  <c r="I39" i="35"/>
  <c r="H39" i="35"/>
  <c r="I31" i="35"/>
  <c r="H31" i="35"/>
  <c r="I37" i="35"/>
  <c r="H37" i="35"/>
  <c r="H32" i="35"/>
  <c r="I32" i="35"/>
  <c r="H38" i="35"/>
  <c r="I38" i="35"/>
  <c r="I35" i="35"/>
  <c r="H35" i="35"/>
  <c r="AT15" i="35"/>
  <c r="AV15" i="35"/>
  <c r="AU15" i="35"/>
  <c r="AS15" i="35"/>
  <c r="AR15" i="35"/>
  <c r="AT13" i="35"/>
  <c r="AV13" i="35"/>
  <c r="AU13" i="35"/>
  <c r="AS13" i="35"/>
  <c r="AR13" i="35"/>
  <c r="AQ22" i="35"/>
  <c r="AT11" i="35"/>
  <c r="AV11" i="35"/>
  <c r="AU11" i="35"/>
  <c r="AS11" i="35"/>
  <c r="AR11" i="35"/>
  <c r="AT9" i="35"/>
  <c r="AV9" i="35"/>
  <c r="AU9" i="35"/>
  <c r="AS9" i="35"/>
  <c r="AR9" i="35"/>
  <c r="AR17" i="35"/>
  <c r="AV17" i="35"/>
  <c r="AU17" i="35"/>
  <c r="AT17" i="35"/>
  <c r="AS17" i="35"/>
  <c r="AR18" i="35"/>
  <c r="AT18" i="35"/>
  <c r="AS18" i="35"/>
  <c r="AV18" i="35"/>
  <c r="AU18" i="35"/>
  <c r="J30" i="33"/>
  <c r="J43" i="33"/>
  <c r="J52" i="33"/>
  <c r="J65" i="33"/>
  <c r="AT12" i="35"/>
  <c r="AV12" i="35"/>
  <c r="AU12" i="35"/>
  <c r="AR12" i="35"/>
  <c r="AS12" i="35"/>
  <c r="AT10" i="35"/>
  <c r="AV10" i="35"/>
  <c r="AU10" i="35"/>
  <c r="AR10" i="35"/>
  <c r="AS10" i="35"/>
  <c r="I109" i="33"/>
  <c r="L109" i="33" s="1"/>
  <c r="J97" i="33"/>
  <c r="J75" i="33"/>
  <c r="I87" i="33"/>
  <c r="K87" i="33"/>
  <c r="L87" i="33" s="1"/>
  <c r="L75" i="33"/>
  <c r="L30" i="33"/>
  <c r="L43" i="33"/>
  <c r="N30" i="33"/>
  <c r="L52" i="33"/>
  <c r="L65" i="33"/>
  <c r="L74" i="33"/>
  <c r="N74" i="33"/>
  <c r="L96" i="33"/>
  <c r="N96" i="33"/>
  <c r="H30" i="33"/>
  <c r="H43" i="33"/>
  <c r="H52" i="33"/>
  <c r="H65" i="33"/>
  <c r="H75" i="33"/>
  <c r="G87" i="33"/>
  <c r="H87" i="33" s="1"/>
  <c r="H97" i="33"/>
  <c r="G109" i="33"/>
  <c r="H109" i="33" s="1"/>
  <c r="D30" i="33"/>
  <c r="D52" i="33"/>
  <c r="N101" i="31"/>
  <c r="N98" i="31"/>
  <c r="N102" i="31"/>
  <c r="N99" i="31"/>
  <c r="N59" i="31"/>
  <c r="N58" i="31"/>
  <c r="N57" i="31"/>
  <c r="N56" i="31"/>
  <c r="N55" i="31"/>
  <c r="N54" i="31"/>
  <c r="N53" i="31"/>
  <c r="N100" i="31"/>
  <c r="N81" i="31"/>
  <c r="N78" i="31"/>
  <c r="N75" i="31"/>
  <c r="N30" i="31"/>
  <c r="N103" i="31"/>
  <c r="N79" i="31"/>
  <c r="N76" i="31"/>
  <c r="N97" i="31"/>
  <c r="N37" i="31"/>
  <c r="N34" i="31"/>
  <c r="N31" i="31"/>
  <c r="N80" i="31"/>
  <c r="N36" i="31"/>
  <c r="N33" i="31"/>
  <c r="N35" i="31"/>
  <c r="N77" i="31"/>
  <c r="N32" i="31"/>
  <c r="K135" i="28"/>
  <c r="J135" i="28"/>
  <c r="I135" i="28"/>
  <c r="M135" i="28"/>
  <c r="L135" i="28"/>
  <c r="K96" i="28"/>
  <c r="J96" i="28"/>
  <c r="I96" i="28"/>
  <c r="M96" i="28"/>
  <c r="H104" i="28"/>
  <c r="L96" i="28"/>
  <c r="K57" i="28"/>
  <c r="J57" i="28"/>
  <c r="I57" i="28"/>
  <c r="M57" i="28"/>
  <c r="L57" i="28"/>
  <c r="I50" i="28"/>
  <c r="L50" i="28"/>
  <c r="K50" i="28"/>
  <c r="M50" i="28"/>
  <c r="J50" i="28"/>
  <c r="K42" i="28"/>
  <c r="J42" i="28"/>
  <c r="M42" i="28"/>
  <c r="L42" i="28"/>
  <c r="I42" i="28"/>
  <c r="M38" i="28"/>
  <c r="L38" i="28"/>
  <c r="K38" i="28"/>
  <c r="J38" i="28"/>
  <c r="I38" i="28"/>
  <c r="K23" i="28"/>
  <c r="J23" i="28"/>
  <c r="M23" i="28"/>
  <c r="L23" i="28"/>
  <c r="I23" i="28"/>
  <c r="M18" i="28"/>
  <c r="L18" i="28"/>
  <c r="K18" i="28"/>
  <c r="J18" i="28"/>
  <c r="I18" i="28"/>
  <c r="K13" i="28"/>
  <c r="J13" i="28"/>
  <c r="I13" i="28"/>
  <c r="M13" i="28"/>
  <c r="L13" i="28"/>
  <c r="I27" i="28"/>
  <c r="J27" i="28"/>
  <c r="M27" i="28"/>
  <c r="L27" i="28"/>
  <c r="K27" i="28"/>
  <c r="I33" i="28"/>
  <c r="K33" i="28"/>
  <c r="J33" i="28"/>
  <c r="M33" i="28"/>
  <c r="L33" i="28"/>
  <c r="H48" i="28"/>
  <c r="I40" i="28"/>
  <c r="L40" i="28"/>
  <c r="M40" i="28"/>
  <c r="K40" i="28"/>
  <c r="J40" i="28"/>
  <c r="I46" i="28"/>
  <c r="J46" i="28"/>
  <c r="M46" i="28"/>
  <c r="L46" i="28"/>
  <c r="K46" i="28"/>
  <c r="L53" i="28"/>
  <c r="I53" i="28"/>
  <c r="K53" i="28"/>
  <c r="M53" i="28"/>
  <c r="J53" i="28"/>
  <c r="M59" i="28"/>
  <c r="L59" i="28"/>
  <c r="K59" i="28"/>
  <c r="I59" i="28"/>
  <c r="J59" i="28"/>
  <c r="M66" i="28"/>
  <c r="L66" i="28"/>
  <c r="K66" i="28"/>
  <c r="I66" i="28"/>
  <c r="J66" i="28"/>
  <c r="M72" i="28"/>
  <c r="L72" i="28"/>
  <c r="K72" i="28"/>
  <c r="I72" i="28"/>
  <c r="J72" i="28"/>
  <c r="M79" i="28"/>
  <c r="L79" i="28"/>
  <c r="K79" i="28"/>
  <c r="I79" i="28"/>
  <c r="J79" i="28"/>
  <c r="M85" i="28"/>
  <c r="L85" i="28"/>
  <c r="K85" i="28"/>
  <c r="I85" i="28"/>
  <c r="J85" i="28"/>
  <c r="M92" i="28"/>
  <c r="L92" i="28"/>
  <c r="K92" i="28"/>
  <c r="I92" i="28"/>
  <c r="J92" i="28"/>
  <c r="M98" i="28"/>
  <c r="L98" i="28"/>
  <c r="K98" i="28"/>
  <c r="I98" i="28"/>
  <c r="J98" i="28"/>
  <c r="M111" i="28"/>
  <c r="L111" i="28"/>
  <c r="K111" i="28"/>
  <c r="I111" i="28"/>
  <c r="J111" i="28"/>
  <c r="M117" i="28"/>
  <c r="L117" i="28"/>
  <c r="K117" i="28"/>
  <c r="I117" i="28"/>
  <c r="J117" i="28"/>
  <c r="M124" i="28"/>
  <c r="H132" i="28"/>
  <c r="L124" i="28"/>
  <c r="K124" i="28"/>
  <c r="I124" i="28"/>
  <c r="J124" i="28"/>
  <c r="M130" i="28"/>
  <c r="L130" i="28"/>
  <c r="K130" i="28"/>
  <c r="I130" i="28"/>
  <c r="J130" i="28"/>
  <c r="M137" i="28"/>
  <c r="L137" i="28"/>
  <c r="K137" i="28"/>
  <c r="I137" i="28"/>
  <c r="J137" i="28"/>
  <c r="M143" i="28"/>
  <c r="L143" i="28"/>
  <c r="K143" i="28"/>
  <c r="I143" i="28"/>
  <c r="J143" i="28"/>
  <c r="M150" i="28"/>
  <c r="L150" i="28"/>
  <c r="K150" i="28"/>
  <c r="I150" i="28"/>
  <c r="J150" i="28"/>
  <c r="M156" i="28"/>
  <c r="L156" i="28"/>
  <c r="K156" i="28"/>
  <c r="I156" i="28"/>
  <c r="J156" i="28"/>
  <c r="M19" i="28"/>
  <c r="J19" i="28"/>
  <c r="I19" i="28"/>
  <c r="L19" i="28"/>
  <c r="K19" i="28"/>
  <c r="M26" i="28"/>
  <c r="K26" i="28"/>
  <c r="H34" i="28"/>
  <c r="L26" i="28"/>
  <c r="J26" i="28"/>
  <c r="I26" i="28"/>
  <c r="M32" i="28"/>
  <c r="I32" i="28"/>
  <c r="L32" i="28"/>
  <c r="K32" i="28"/>
  <c r="J32" i="28"/>
  <c r="M39" i="28"/>
  <c r="J39" i="28"/>
  <c r="I39" i="28"/>
  <c r="L39" i="28"/>
  <c r="K39" i="28"/>
  <c r="M45" i="28"/>
  <c r="K45" i="28"/>
  <c r="L45" i="28"/>
  <c r="J45" i="28"/>
  <c r="I45" i="28"/>
  <c r="K52" i="28"/>
  <c r="M52" i="28"/>
  <c r="J52" i="28"/>
  <c r="L52" i="28"/>
  <c r="I52" i="28"/>
  <c r="L58" i="28"/>
  <c r="K58" i="28"/>
  <c r="J58" i="28"/>
  <c r="M58" i="28"/>
  <c r="I58" i="28"/>
  <c r="L65" i="28"/>
  <c r="K65" i="28"/>
  <c r="J65" i="28"/>
  <c r="M65" i="28"/>
  <c r="I65" i="28"/>
  <c r="L71" i="28"/>
  <c r="K71" i="28"/>
  <c r="J71" i="28"/>
  <c r="M71" i="28"/>
  <c r="I71" i="28"/>
  <c r="L78" i="28"/>
  <c r="K78" i="28"/>
  <c r="J78" i="28"/>
  <c r="M78" i="28"/>
  <c r="I78" i="28"/>
  <c r="L84" i="28"/>
  <c r="K84" i="28"/>
  <c r="J84" i="28"/>
  <c r="M84" i="28"/>
  <c r="I84" i="28"/>
  <c r="L97" i="28"/>
  <c r="K97" i="28"/>
  <c r="J97" i="28"/>
  <c r="M97" i="28"/>
  <c r="I97" i="28"/>
  <c r="L103" i="28"/>
  <c r="K103" i="28"/>
  <c r="J103" i="28"/>
  <c r="M103" i="28"/>
  <c r="I103" i="28"/>
  <c r="H118" i="28"/>
  <c r="L110" i="28"/>
  <c r="K110" i="28"/>
  <c r="J110" i="28"/>
  <c r="M110" i="28"/>
  <c r="I110" i="28"/>
  <c r="L116" i="28"/>
  <c r="K116" i="28"/>
  <c r="J116" i="28"/>
  <c r="M116" i="28"/>
  <c r="I116" i="28"/>
  <c r="L123" i="28"/>
  <c r="K123" i="28"/>
  <c r="J123" i="28"/>
  <c r="M123" i="28"/>
  <c r="I123" i="28"/>
  <c r="L129" i="28"/>
  <c r="K129" i="28"/>
  <c r="J129" i="28"/>
  <c r="M129" i="28"/>
  <c r="I129" i="28"/>
  <c r="L136" i="28"/>
  <c r="K136" i="28"/>
  <c r="J136" i="28"/>
  <c r="M136" i="28"/>
  <c r="I136" i="28"/>
  <c r="L142" i="28"/>
  <c r="K142" i="28"/>
  <c r="J142" i="28"/>
  <c r="M142" i="28"/>
  <c r="I142" i="28"/>
  <c r="L149" i="28"/>
  <c r="K149" i="28"/>
  <c r="J149" i="28"/>
  <c r="M149" i="28"/>
  <c r="I149" i="28"/>
  <c r="L155" i="28"/>
  <c r="K155" i="28"/>
  <c r="J155" i="28"/>
  <c r="M155" i="28"/>
  <c r="I155" i="28"/>
  <c r="J56" i="28"/>
  <c r="I56" i="28"/>
  <c r="L56" i="28"/>
  <c r="K56" i="28"/>
  <c r="M56" i="28"/>
  <c r="J69" i="28"/>
  <c r="I69" i="28"/>
  <c r="L69" i="28"/>
  <c r="K69" i="28"/>
  <c r="M69" i="28"/>
  <c r="J75" i="28"/>
  <c r="I75" i="28"/>
  <c r="L75" i="28"/>
  <c r="K75" i="28"/>
  <c r="M75" i="28"/>
  <c r="J82" i="28"/>
  <c r="I82" i="28"/>
  <c r="H90" i="28"/>
  <c r="L82" i="28"/>
  <c r="K82" i="28"/>
  <c r="M82" i="28"/>
  <c r="J88" i="28"/>
  <c r="I88" i="28"/>
  <c r="L88" i="28"/>
  <c r="K88" i="28"/>
  <c r="M88" i="28"/>
  <c r="J95" i="28"/>
  <c r="I95" i="28"/>
  <c r="L95" i="28"/>
  <c r="K95" i="28"/>
  <c r="M95" i="28"/>
  <c r="J101" i="28"/>
  <c r="I101" i="28"/>
  <c r="L101" i="28"/>
  <c r="K101" i="28"/>
  <c r="M101" i="28"/>
  <c r="J108" i="28"/>
  <c r="I108" i="28"/>
  <c r="L108" i="28"/>
  <c r="K108" i="28"/>
  <c r="M108" i="28"/>
  <c r="J114" i="28"/>
  <c r="I114" i="28"/>
  <c r="L114" i="28"/>
  <c r="K114" i="28"/>
  <c r="M114" i="28"/>
  <c r="J121" i="28"/>
  <c r="I121" i="28"/>
  <c r="L121" i="28"/>
  <c r="K121" i="28"/>
  <c r="M121" i="28"/>
  <c r="J127" i="28"/>
  <c r="I127" i="28"/>
  <c r="L127" i="28"/>
  <c r="K127" i="28"/>
  <c r="M127" i="28"/>
  <c r="J134" i="28"/>
  <c r="I134" i="28"/>
  <c r="L134" i="28"/>
  <c r="K134" i="28"/>
  <c r="M134" i="28"/>
  <c r="J140" i="28"/>
  <c r="I140" i="28"/>
  <c r="L140" i="28"/>
  <c r="K140" i="28"/>
  <c r="M140" i="28"/>
  <c r="J153" i="28"/>
  <c r="I153" i="28"/>
  <c r="L153" i="28"/>
  <c r="K153" i="28"/>
  <c r="M153" i="28"/>
  <c r="M55" i="28"/>
  <c r="K55" i="28"/>
  <c r="J55" i="28"/>
  <c r="L55" i="28"/>
  <c r="I55" i="28"/>
  <c r="I61" i="28"/>
  <c r="M61" i="28"/>
  <c r="K61" i="28"/>
  <c r="J61" i="28"/>
  <c r="L61" i="28"/>
  <c r="I68" i="28"/>
  <c r="M68" i="28"/>
  <c r="K68" i="28"/>
  <c r="J68" i="28"/>
  <c r="H76" i="28"/>
  <c r="L68" i="28"/>
  <c r="I74" i="28"/>
  <c r="M74" i="28"/>
  <c r="K74" i="28"/>
  <c r="J74" i="28"/>
  <c r="L74" i="28"/>
  <c r="I81" i="28"/>
  <c r="M81" i="28"/>
  <c r="K81" i="28"/>
  <c r="J81" i="28"/>
  <c r="L81" i="28"/>
  <c r="I87" i="28"/>
  <c r="M87" i="28"/>
  <c r="K87" i="28"/>
  <c r="J87" i="28"/>
  <c r="L87" i="28"/>
  <c r="I94" i="28"/>
  <c r="M94" i="28"/>
  <c r="K94" i="28"/>
  <c r="J94" i="28"/>
  <c r="L94" i="28"/>
  <c r="I100" i="28"/>
  <c r="M100" i="28"/>
  <c r="K100" i="28"/>
  <c r="J100" i="28"/>
  <c r="L100" i="28"/>
  <c r="I107" i="28"/>
  <c r="M107" i="28"/>
  <c r="K107" i="28"/>
  <c r="J107" i="28"/>
  <c r="L107" i="28"/>
  <c r="I113" i="28"/>
  <c r="M113" i="28"/>
  <c r="K113" i="28"/>
  <c r="J113" i="28"/>
  <c r="L113" i="28"/>
  <c r="I120" i="28"/>
  <c r="M120" i="28"/>
  <c r="K120" i="28"/>
  <c r="J120" i="28"/>
  <c r="L120" i="28"/>
  <c r="I126" i="28"/>
  <c r="M126" i="28"/>
  <c r="K126" i="28"/>
  <c r="J126" i="28"/>
  <c r="L126" i="28"/>
  <c r="I139" i="28"/>
  <c r="M139" i="28"/>
  <c r="K139" i="28"/>
  <c r="J139" i="28"/>
  <c r="L139" i="28"/>
  <c r="I145" i="28"/>
  <c r="M145" i="28"/>
  <c r="K145" i="28"/>
  <c r="J145" i="28"/>
  <c r="L145" i="28"/>
  <c r="I152" i="28"/>
  <c r="M152" i="28"/>
  <c r="K152" i="28"/>
  <c r="H160" i="28"/>
  <c r="J152" i="28"/>
  <c r="L152" i="28"/>
  <c r="I158" i="28"/>
  <c r="M158" i="28"/>
  <c r="K158" i="28"/>
  <c r="J158" i="28"/>
  <c r="L158" i="28"/>
  <c r="M60" i="28"/>
  <c r="L60" i="28"/>
  <c r="J60" i="28"/>
  <c r="I60" i="28"/>
  <c r="K60" i="28"/>
  <c r="M67" i="28"/>
  <c r="L67" i="28"/>
  <c r="J67" i="28"/>
  <c r="I67" i="28"/>
  <c r="K67" i="28"/>
  <c r="M73" i="28"/>
  <c r="L73" i="28"/>
  <c r="J73" i="28"/>
  <c r="I73" i="28"/>
  <c r="K73" i="28"/>
  <c r="M80" i="28"/>
  <c r="L80" i="28"/>
  <c r="J80" i="28"/>
  <c r="I80" i="28"/>
  <c r="K80" i="28"/>
  <c r="M86" i="28"/>
  <c r="L86" i="28"/>
  <c r="J86" i="28"/>
  <c r="I86" i="28"/>
  <c r="K86" i="28"/>
  <c r="M93" i="28"/>
  <c r="L93" i="28"/>
  <c r="J93" i="28"/>
  <c r="I93" i="28"/>
  <c r="K93" i="28"/>
  <c r="M99" i="28"/>
  <c r="L99" i="28"/>
  <c r="J99" i="28"/>
  <c r="I99" i="28"/>
  <c r="K99" i="28"/>
  <c r="M106" i="28"/>
  <c r="L106" i="28"/>
  <c r="J106" i="28"/>
  <c r="I106" i="28"/>
  <c r="K106" i="28"/>
  <c r="M112" i="28"/>
  <c r="L112" i="28"/>
  <c r="J112" i="28"/>
  <c r="I112" i="28"/>
  <c r="K112" i="28"/>
  <c r="M125" i="28"/>
  <c r="L125" i="28"/>
  <c r="J125" i="28"/>
  <c r="I125" i="28"/>
  <c r="K125" i="28"/>
  <c r="M131" i="28"/>
  <c r="L131" i="28"/>
  <c r="J131" i="28"/>
  <c r="I131" i="28"/>
  <c r="K131" i="28"/>
  <c r="M138" i="28"/>
  <c r="H146" i="28"/>
  <c r="L138" i="28"/>
  <c r="J138" i="28"/>
  <c r="I138" i="28"/>
  <c r="K138" i="28"/>
  <c r="M144" i="28"/>
  <c r="L144" i="28"/>
  <c r="J144" i="28"/>
  <c r="I144" i="28"/>
  <c r="K144" i="28"/>
  <c r="M151" i="28"/>
  <c r="L151" i="28"/>
  <c r="J151" i="28"/>
  <c r="I151" i="28"/>
  <c r="K151" i="28"/>
  <c r="M157" i="28"/>
  <c r="L157" i="28"/>
  <c r="J157" i="28"/>
  <c r="I157" i="28"/>
  <c r="K157" i="28"/>
  <c r="K159" i="28"/>
  <c r="J159" i="28"/>
  <c r="I159" i="28"/>
  <c r="M159" i="28"/>
  <c r="L159" i="28"/>
  <c r="K83" i="28"/>
  <c r="J83" i="28"/>
  <c r="I83" i="28"/>
  <c r="M83" i="28"/>
  <c r="L83" i="28"/>
  <c r="M44" i="28"/>
  <c r="L44" i="28"/>
  <c r="I44" i="28"/>
  <c r="K44" i="28"/>
  <c r="J44" i="28"/>
  <c r="K29" i="28"/>
  <c r="J29" i="28"/>
  <c r="I29" i="28"/>
  <c r="M29" i="28"/>
  <c r="L29" i="28"/>
  <c r="M25" i="28"/>
  <c r="L25" i="28"/>
  <c r="I25" i="28"/>
  <c r="K25" i="28"/>
  <c r="J25" i="28"/>
  <c r="L11" i="28"/>
  <c r="M11" i="28"/>
  <c r="K11" i="28"/>
  <c r="J11" i="28"/>
  <c r="I11" i="28"/>
  <c r="K128" i="28"/>
  <c r="J128" i="28"/>
  <c r="I128" i="28"/>
  <c r="M128" i="28"/>
  <c r="L128" i="28"/>
  <c r="K89" i="28"/>
  <c r="J89" i="28"/>
  <c r="I89" i="28"/>
  <c r="M89" i="28"/>
  <c r="L89" i="28"/>
  <c r="M47" i="28"/>
  <c r="J47" i="28"/>
  <c r="I47" i="28"/>
  <c r="L47" i="28"/>
  <c r="K47" i="28"/>
  <c r="L43" i="28"/>
  <c r="K43" i="28"/>
  <c r="J43" i="28"/>
  <c r="I43" i="28"/>
  <c r="M43" i="28"/>
  <c r="J28" i="28"/>
  <c r="I28" i="28"/>
  <c r="L28" i="28"/>
  <c r="K28" i="28"/>
  <c r="M28" i="28"/>
  <c r="L24" i="28"/>
  <c r="K24" i="28"/>
  <c r="J24" i="28"/>
  <c r="I24" i="28"/>
  <c r="M24" i="28"/>
  <c r="H20" i="28"/>
  <c r="M12" i="28"/>
  <c r="I12" i="28"/>
  <c r="L12" i="28"/>
  <c r="J12" i="28"/>
  <c r="K12" i="28"/>
  <c r="J9" i="27"/>
  <c r="I9" i="27"/>
  <c r="K9" i="27"/>
  <c r="K11" i="27"/>
  <c r="I11" i="27"/>
  <c r="J11" i="27"/>
  <c r="I13" i="27"/>
  <c r="K13" i="27"/>
  <c r="J13" i="27"/>
  <c r="I15" i="27"/>
  <c r="K15" i="27"/>
  <c r="J15" i="27"/>
  <c r="I17" i="27"/>
  <c r="K17" i="27"/>
  <c r="J17" i="27"/>
  <c r="I19" i="27"/>
  <c r="K19" i="27"/>
  <c r="J19" i="27"/>
  <c r="I22" i="27"/>
  <c r="K22" i="27"/>
  <c r="J22" i="27"/>
  <c r="I24" i="27"/>
  <c r="K24" i="27"/>
  <c r="J24" i="27"/>
  <c r="I26" i="27"/>
  <c r="H34" i="27"/>
  <c r="K26" i="27"/>
  <c r="J26" i="27"/>
  <c r="I28" i="27"/>
  <c r="K28" i="27"/>
  <c r="J28" i="27"/>
  <c r="I30" i="27"/>
  <c r="K30" i="27"/>
  <c r="J30" i="27"/>
  <c r="I32" i="27"/>
  <c r="K32" i="27"/>
  <c r="J32" i="27"/>
  <c r="I37" i="27"/>
  <c r="K37" i="27"/>
  <c r="J37" i="27"/>
  <c r="I39" i="27"/>
  <c r="K39" i="27"/>
  <c r="J39" i="27"/>
  <c r="I41" i="27"/>
  <c r="K41" i="27"/>
  <c r="J41" i="27"/>
  <c r="I43" i="27"/>
  <c r="K43" i="27"/>
  <c r="J43" i="27"/>
  <c r="I45" i="27"/>
  <c r="K45" i="27"/>
  <c r="J45" i="27"/>
  <c r="I47" i="27"/>
  <c r="K47" i="27"/>
  <c r="J47" i="27"/>
  <c r="I50" i="27"/>
  <c r="K50" i="27"/>
  <c r="J50" i="27"/>
  <c r="I52" i="27"/>
  <c r="K52" i="27"/>
  <c r="J52" i="27"/>
  <c r="H62" i="27"/>
  <c r="I54" i="27"/>
  <c r="K54" i="27"/>
  <c r="J54" i="27"/>
  <c r="I56" i="27"/>
  <c r="K56" i="27"/>
  <c r="J56" i="27"/>
  <c r="I58" i="27"/>
  <c r="K58" i="27"/>
  <c r="J58" i="27"/>
  <c r="I67" i="27"/>
  <c r="K67" i="27"/>
  <c r="J67" i="27"/>
  <c r="I71" i="27"/>
  <c r="K71" i="27"/>
  <c r="J71" i="27"/>
  <c r="I75" i="27"/>
  <c r="K75" i="27"/>
  <c r="J75" i="27"/>
  <c r="I80" i="27"/>
  <c r="K80" i="27"/>
  <c r="J80" i="27"/>
  <c r="I84" i="27"/>
  <c r="K84" i="27"/>
  <c r="J84" i="27"/>
  <c r="I88" i="27"/>
  <c r="K88" i="27"/>
  <c r="J88" i="27"/>
  <c r="I93" i="27"/>
  <c r="K93" i="27"/>
  <c r="J93" i="27"/>
  <c r="I97" i="27"/>
  <c r="K97" i="27"/>
  <c r="J97" i="27"/>
  <c r="I101" i="27"/>
  <c r="K101" i="27"/>
  <c r="J101" i="27"/>
  <c r="I106" i="27"/>
  <c r="K106" i="27"/>
  <c r="J106" i="27"/>
  <c r="I110" i="27"/>
  <c r="K110" i="27"/>
  <c r="J110" i="27"/>
  <c r="H118" i="27"/>
  <c r="I114" i="27"/>
  <c r="K114" i="27"/>
  <c r="J114" i="27"/>
  <c r="I123" i="27"/>
  <c r="K123" i="27"/>
  <c r="J123" i="27"/>
  <c r="I127" i="27"/>
  <c r="K127" i="27"/>
  <c r="J127" i="27"/>
  <c r="I131" i="27"/>
  <c r="K131" i="27"/>
  <c r="J131" i="27"/>
  <c r="I136" i="27"/>
  <c r="K136" i="27"/>
  <c r="J136" i="27"/>
  <c r="I140" i="27"/>
  <c r="K140" i="27"/>
  <c r="J140" i="27"/>
  <c r="I144" i="27"/>
  <c r="K144" i="27"/>
  <c r="J144" i="27"/>
  <c r="I149" i="27"/>
  <c r="K149" i="27"/>
  <c r="J149" i="27"/>
  <c r="I153" i="27"/>
  <c r="K153" i="27"/>
  <c r="J153" i="27"/>
  <c r="I157" i="27"/>
  <c r="K157" i="27"/>
  <c r="J157" i="27"/>
  <c r="K60" i="27"/>
  <c r="J60" i="27"/>
  <c r="I60" i="27"/>
  <c r="K65" i="27"/>
  <c r="J65" i="27"/>
  <c r="I65" i="27"/>
  <c r="J59" i="27"/>
  <c r="I59" i="27"/>
  <c r="K59" i="27"/>
  <c r="J61" i="27"/>
  <c r="I61" i="27"/>
  <c r="K61" i="27"/>
  <c r="J64" i="27"/>
  <c r="K64" i="27"/>
  <c r="I64" i="27"/>
  <c r="J66" i="27"/>
  <c r="I66" i="27"/>
  <c r="K66" i="27"/>
  <c r="H76" i="27"/>
  <c r="I68" i="27"/>
  <c r="K68" i="27"/>
  <c r="J68" i="27"/>
  <c r="I70" i="27"/>
  <c r="K70" i="27"/>
  <c r="J70" i="27"/>
  <c r="I72" i="27"/>
  <c r="K72" i="27"/>
  <c r="J72" i="27"/>
  <c r="I74" i="27"/>
  <c r="K74" i="27"/>
  <c r="J74" i="27"/>
  <c r="I79" i="27"/>
  <c r="K79" i="27"/>
  <c r="J79" i="27"/>
  <c r="I81" i="27"/>
  <c r="K81" i="27"/>
  <c r="J81" i="27"/>
  <c r="I83" i="27"/>
  <c r="K83" i="27"/>
  <c r="J83" i="27"/>
  <c r="I85" i="27"/>
  <c r="K85" i="27"/>
  <c r="J85" i="27"/>
  <c r="I87" i="27"/>
  <c r="K87" i="27"/>
  <c r="J87" i="27"/>
  <c r="I89" i="27"/>
  <c r="K89" i="27"/>
  <c r="J89" i="27"/>
  <c r="I92" i="27"/>
  <c r="K92" i="27"/>
  <c r="J92" i="27"/>
  <c r="I94" i="27"/>
  <c r="K94" i="27"/>
  <c r="J94" i="27"/>
  <c r="H104" i="27"/>
  <c r="I96" i="27"/>
  <c r="K96" i="27"/>
  <c r="J96" i="27"/>
  <c r="I98" i="27"/>
  <c r="K98" i="27"/>
  <c r="J98" i="27"/>
  <c r="I100" i="27"/>
  <c r="K100" i="27"/>
  <c r="J100" i="27"/>
  <c r="I102" i="27"/>
  <c r="K102" i="27"/>
  <c r="J102" i="27"/>
  <c r="I107" i="27"/>
  <c r="K107" i="27"/>
  <c r="J107" i="27"/>
  <c r="I109" i="27"/>
  <c r="K109" i="27"/>
  <c r="J109" i="27"/>
  <c r="I111" i="27"/>
  <c r="K111" i="27"/>
  <c r="J111" i="27"/>
  <c r="I113" i="27"/>
  <c r="K113" i="27"/>
  <c r="J113" i="27"/>
  <c r="I115" i="27"/>
  <c r="K115" i="27"/>
  <c r="J115" i="27"/>
  <c r="I117" i="27"/>
  <c r="K117" i="27"/>
  <c r="J117" i="27"/>
  <c r="I120" i="27"/>
  <c r="K120" i="27"/>
  <c r="J120" i="27"/>
  <c r="I122" i="27"/>
  <c r="K122" i="27"/>
  <c r="J122" i="27"/>
  <c r="H132" i="27"/>
  <c r="I124" i="27"/>
  <c r="K124" i="27"/>
  <c r="J124" i="27"/>
  <c r="I126" i="27"/>
  <c r="K126" i="27"/>
  <c r="J126" i="27"/>
  <c r="I128" i="27"/>
  <c r="K128" i="27"/>
  <c r="J128" i="27"/>
  <c r="I130" i="27"/>
  <c r="K130" i="27"/>
  <c r="J130" i="27"/>
  <c r="I135" i="27"/>
  <c r="K135" i="27"/>
  <c r="J135" i="27"/>
  <c r="I137" i="27"/>
  <c r="K137" i="27"/>
  <c r="J137" i="27"/>
  <c r="I139" i="27"/>
  <c r="K139" i="27"/>
  <c r="J139" i="27"/>
  <c r="I141" i="27"/>
  <c r="K141" i="27"/>
  <c r="J141" i="27"/>
  <c r="I143" i="27"/>
  <c r="K143" i="27"/>
  <c r="J143" i="27"/>
  <c r="I145" i="27"/>
  <c r="K145" i="27"/>
  <c r="J145" i="27"/>
  <c r="I148" i="27"/>
  <c r="K148" i="27"/>
  <c r="J148" i="27"/>
  <c r="I150" i="27"/>
  <c r="K150" i="27"/>
  <c r="J150" i="27"/>
  <c r="H160" i="27"/>
  <c r="I152" i="27"/>
  <c r="K152" i="27"/>
  <c r="J152" i="27"/>
  <c r="I154" i="27"/>
  <c r="K154" i="27"/>
  <c r="J154" i="27"/>
  <c r="I156" i="27"/>
  <c r="K156" i="27"/>
  <c r="J156" i="27"/>
  <c r="I158" i="27"/>
  <c r="K158" i="27"/>
  <c r="J158" i="27"/>
  <c r="I138" i="27"/>
  <c r="K138" i="27"/>
  <c r="J138" i="27"/>
  <c r="H146" i="27"/>
  <c r="I129" i="27"/>
  <c r="K129" i="27"/>
  <c r="J129" i="27"/>
  <c r="I121" i="27"/>
  <c r="K121" i="27"/>
  <c r="J121" i="27"/>
  <c r="I112" i="27"/>
  <c r="K112" i="27"/>
  <c r="J112" i="27"/>
  <c r="I103" i="27"/>
  <c r="K103" i="27"/>
  <c r="J103" i="27"/>
  <c r="I95" i="27"/>
  <c r="K95" i="27"/>
  <c r="J95" i="27"/>
  <c r="I86" i="27"/>
  <c r="K86" i="27"/>
  <c r="J86" i="27"/>
  <c r="I78" i="27"/>
  <c r="K78" i="27"/>
  <c r="J78" i="27"/>
  <c r="I69" i="27"/>
  <c r="K69" i="27"/>
  <c r="J69" i="27"/>
  <c r="K95" i="26"/>
  <c r="I95" i="26"/>
  <c r="J95" i="26"/>
  <c r="K93" i="26"/>
  <c r="I93" i="26"/>
  <c r="J93" i="26"/>
  <c r="K88" i="26"/>
  <c r="I88" i="26"/>
  <c r="J88" i="26"/>
  <c r="K86" i="26"/>
  <c r="I86" i="26"/>
  <c r="J86" i="26"/>
  <c r="K84" i="26"/>
  <c r="I84" i="26"/>
  <c r="J84" i="26"/>
  <c r="K82" i="26"/>
  <c r="I82" i="26"/>
  <c r="H90" i="26"/>
  <c r="J82" i="26"/>
  <c r="K80" i="26"/>
  <c r="I80" i="26"/>
  <c r="J80" i="26"/>
  <c r="K78" i="26"/>
  <c r="I78" i="26"/>
  <c r="J78" i="26"/>
  <c r="K75" i="26"/>
  <c r="I75" i="26"/>
  <c r="J75" i="26"/>
  <c r="K73" i="26"/>
  <c r="I73" i="26"/>
  <c r="J73" i="26"/>
  <c r="K71" i="26"/>
  <c r="I71" i="26"/>
  <c r="J71" i="26"/>
  <c r="K69" i="26"/>
  <c r="I69" i="26"/>
  <c r="J69" i="26"/>
  <c r="K67" i="26"/>
  <c r="I67" i="26"/>
  <c r="J67" i="26"/>
  <c r="K65" i="26"/>
  <c r="I65" i="26"/>
  <c r="J65" i="26"/>
  <c r="K60" i="26"/>
  <c r="I60" i="26"/>
  <c r="J60" i="26"/>
  <c r="K58" i="26"/>
  <c r="I58" i="26"/>
  <c r="J58" i="26"/>
  <c r="K56" i="26"/>
  <c r="I56" i="26"/>
  <c r="J56" i="26"/>
  <c r="K54" i="26"/>
  <c r="I54" i="26"/>
  <c r="H62" i="26"/>
  <c r="J54" i="26"/>
  <c r="K52" i="26"/>
  <c r="I52" i="26"/>
  <c r="J52" i="26"/>
  <c r="K50" i="26"/>
  <c r="I50" i="26"/>
  <c r="J50" i="26"/>
  <c r="K47" i="26"/>
  <c r="I47" i="26"/>
  <c r="J47" i="26"/>
  <c r="K45" i="26"/>
  <c r="I45" i="26"/>
  <c r="J45" i="26"/>
  <c r="K43" i="26"/>
  <c r="I43" i="26"/>
  <c r="J43" i="26"/>
  <c r="K41" i="26"/>
  <c r="I41" i="26"/>
  <c r="J41" i="26"/>
  <c r="K39" i="26"/>
  <c r="I39" i="26"/>
  <c r="J39" i="26"/>
  <c r="K37" i="26"/>
  <c r="I37" i="26"/>
  <c r="J37" i="26"/>
  <c r="K32" i="26"/>
  <c r="I32" i="26"/>
  <c r="J32" i="26"/>
  <c r="K30" i="26"/>
  <c r="I30" i="26"/>
  <c r="J30" i="26"/>
  <c r="K28" i="26"/>
  <c r="I28" i="26"/>
  <c r="J28" i="26"/>
  <c r="K26" i="26"/>
  <c r="I26" i="26"/>
  <c r="H34" i="26"/>
  <c r="J26" i="26"/>
  <c r="K24" i="26"/>
  <c r="I24" i="26"/>
  <c r="J24" i="26"/>
  <c r="K22" i="26"/>
  <c r="I22" i="26"/>
  <c r="J22" i="26"/>
  <c r="K19" i="26"/>
  <c r="I19" i="26"/>
  <c r="J19" i="26"/>
  <c r="K17" i="26"/>
  <c r="I17" i="26"/>
  <c r="J17" i="26"/>
  <c r="K15" i="26"/>
  <c r="I15" i="26"/>
  <c r="J15" i="26"/>
  <c r="K13" i="26"/>
  <c r="I13" i="26"/>
  <c r="J13" i="26"/>
  <c r="K11" i="26"/>
  <c r="I11" i="26"/>
  <c r="J11" i="26"/>
  <c r="K9" i="26"/>
  <c r="I9" i="26"/>
  <c r="J9" i="26"/>
  <c r="J8" i="26"/>
  <c r="I8" i="26"/>
  <c r="K8" i="26"/>
  <c r="J10" i="26"/>
  <c r="I10" i="26"/>
  <c r="K10" i="26"/>
  <c r="H20" i="26"/>
  <c r="J12" i="26"/>
  <c r="I12" i="26"/>
  <c r="K12" i="26"/>
  <c r="J14" i="26"/>
  <c r="I14" i="26"/>
  <c r="K14" i="26"/>
  <c r="J16" i="26"/>
  <c r="I16" i="26"/>
  <c r="K16" i="26"/>
  <c r="J18" i="26"/>
  <c r="I18" i="26"/>
  <c r="K18" i="26"/>
  <c r="J23" i="26"/>
  <c r="I23" i="26"/>
  <c r="K23" i="26"/>
  <c r="J25" i="26"/>
  <c r="I25" i="26"/>
  <c r="K25" i="26"/>
  <c r="J27" i="26"/>
  <c r="I27" i="26"/>
  <c r="K27" i="26"/>
  <c r="J29" i="26"/>
  <c r="I29" i="26"/>
  <c r="K29" i="26"/>
  <c r="J31" i="26"/>
  <c r="I31" i="26"/>
  <c r="K31" i="26"/>
  <c r="J33" i="26"/>
  <c r="I33" i="26"/>
  <c r="K33" i="26"/>
  <c r="J36" i="26"/>
  <c r="I36" i="26"/>
  <c r="K36" i="26"/>
  <c r="J38" i="26"/>
  <c r="I38" i="26"/>
  <c r="K38" i="26"/>
  <c r="H48" i="26"/>
  <c r="J40" i="26"/>
  <c r="I40" i="26"/>
  <c r="K40" i="26"/>
  <c r="J42" i="26"/>
  <c r="I42" i="26"/>
  <c r="K42" i="26"/>
  <c r="J44" i="26"/>
  <c r="I44" i="26"/>
  <c r="K44" i="26"/>
  <c r="J46" i="26"/>
  <c r="I46" i="26"/>
  <c r="K46" i="26"/>
  <c r="J51" i="26"/>
  <c r="I51" i="26"/>
  <c r="K51" i="26"/>
  <c r="J53" i="26"/>
  <c r="I53" i="26"/>
  <c r="K53" i="26"/>
  <c r="J55" i="26"/>
  <c r="I55" i="26"/>
  <c r="K55" i="26"/>
  <c r="J57" i="26"/>
  <c r="I57" i="26"/>
  <c r="K57" i="26"/>
  <c r="J59" i="26"/>
  <c r="I59" i="26"/>
  <c r="K59" i="26"/>
  <c r="J61" i="26"/>
  <c r="I61" i="26"/>
  <c r="K61" i="26"/>
  <c r="J64" i="26"/>
  <c r="I64" i="26"/>
  <c r="K64" i="26"/>
  <c r="J66" i="26"/>
  <c r="I66" i="26"/>
  <c r="K66" i="26"/>
  <c r="H76" i="26"/>
  <c r="J68" i="26"/>
  <c r="I68" i="26"/>
  <c r="K68" i="26"/>
  <c r="J70" i="26"/>
  <c r="I70" i="26"/>
  <c r="K70" i="26"/>
  <c r="J72" i="26"/>
  <c r="I72" i="26"/>
  <c r="K72" i="26"/>
  <c r="J74" i="26"/>
  <c r="I74" i="26"/>
  <c r="K74" i="26"/>
  <c r="J79" i="26"/>
  <c r="I79" i="26"/>
  <c r="K79" i="26"/>
  <c r="J81" i="26"/>
  <c r="I81" i="26"/>
  <c r="K81" i="26"/>
  <c r="J83" i="26"/>
  <c r="I83" i="26"/>
  <c r="K83" i="26"/>
  <c r="J85" i="26"/>
  <c r="I85" i="26"/>
  <c r="K85" i="26"/>
  <c r="J87" i="26"/>
  <c r="I87" i="26"/>
  <c r="K87" i="26"/>
  <c r="J89" i="26"/>
  <c r="I89" i="26"/>
  <c r="K89" i="26"/>
  <c r="J92" i="26"/>
  <c r="I92" i="26"/>
  <c r="K92" i="26"/>
  <c r="J94" i="26"/>
  <c r="I94" i="26"/>
  <c r="K94" i="26"/>
  <c r="H104" i="26"/>
  <c r="J96" i="26"/>
  <c r="I96" i="26"/>
  <c r="K96" i="26"/>
  <c r="J98" i="26"/>
  <c r="I98" i="26"/>
  <c r="K98" i="26"/>
  <c r="J100" i="26"/>
  <c r="I100" i="26"/>
  <c r="K100" i="26"/>
  <c r="J102" i="26"/>
  <c r="I102" i="26"/>
  <c r="K102" i="26"/>
  <c r="J107" i="26"/>
  <c r="I107" i="26"/>
  <c r="K107" i="26"/>
  <c r="J109" i="26"/>
  <c r="I109" i="26"/>
  <c r="K109" i="26"/>
  <c r="J111" i="26"/>
  <c r="I111" i="26"/>
  <c r="K111" i="26"/>
  <c r="J113" i="26"/>
  <c r="I113" i="26"/>
  <c r="K113" i="26"/>
  <c r="J115" i="26"/>
  <c r="I115" i="26"/>
  <c r="K115" i="26"/>
  <c r="J117" i="26"/>
  <c r="I117" i="26"/>
  <c r="K117" i="26"/>
  <c r="J120" i="26"/>
  <c r="I120" i="26"/>
  <c r="K120" i="26"/>
  <c r="J122" i="26"/>
  <c r="I122" i="26"/>
  <c r="K122" i="26"/>
  <c r="H132" i="26"/>
  <c r="J124" i="26"/>
  <c r="I124" i="26"/>
  <c r="K124" i="26"/>
  <c r="J126" i="26"/>
  <c r="I126" i="26"/>
  <c r="K126" i="26"/>
  <c r="J128" i="26"/>
  <c r="I128" i="26"/>
  <c r="K128" i="26"/>
  <c r="J130" i="26"/>
  <c r="I130" i="26"/>
  <c r="K130" i="26"/>
  <c r="J135" i="26"/>
  <c r="I135" i="26"/>
  <c r="K135" i="26"/>
  <c r="J137" i="26"/>
  <c r="I137" i="26"/>
  <c r="K137" i="26"/>
  <c r="J139" i="26"/>
  <c r="I139" i="26"/>
  <c r="K139" i="26"/>
  <c r="J141" i="26"/>
  <c r="I141" i="26"/>
  <c r="K141" i="26"/>
  <c r="J143" i="26"/>
  <c r="I143" i="26"/>
  <c r="K143" i="26"/>
  <c r="J145" i="26"/>
  <c r="I145" i="26"/>
  <c r="K145" i="26"/>
  <c r="J148" i="26"/>
  <c r="I148" i="26"/>
  <c r="K148" i="26"/>
  <c r="J150" i="26"/>
  <c r="I150" i="26"/>
  <c r="K150" i="26"/>
  <c r="H160" i="26"/>
  <c r="J152" i="26"/>
  <c r="I152" i="26"/>
  <c r="K152" i="26"/>
  <c r="J154" i="26"/>
  <c r="I154" i="26"/>
  <c r="K154" i="26"/>
  <c r="J156" i="26"/>
  <c r="I156" i="26"/>
  <c r="K156" i="26"/>
  <c r="J158" i="26"/>
  <c r="I158" i="26"/>
  <c r="K158" i="26"/>
  <c r="L86" i="25"/>
  <c r="L87" i="25"/>
  <c r="L84" i="25"/>
  <c r="L108" i="25"/>
  <c r="L105" i="25"/>
  <c r="L64" i="25"/>
  <c r="L107" i="25"/>
  <c r="L102" i="25"/>
  <c r="L99" i="25"/>
  <c r="L85" i="25"/>
  <c r="L65" i="25"/>
  <c r="L41" i="25"/>
  <c r="L38" i="25"/>
  <c r="L37" i="25"/>
  <c r="L36" i="25"/>
  <c r="L35" i="25"/>
  <c r="L34" i="25"/>
  <c r="L33" i="25"/>
  <c r="L32" i="25"/>
  <c r="L31" i="25"/>
  <c r="L81" i="25"/>
  <c r="L77" i="25"/>
  <c r="L62" i="25"/>
  <c r="L104" i="25"/>
  <c r="L101" i="25"/>
  <c r="L98" i="25"/>
  <c r="L43" i="25"/>
  <c r="L40" i="25"/>
  <c r="L30" i="25"/>
  <c r="L109" i="25"/>
  <c r="L83" i="25"/>
  <c r="L82" i="25"/>
  <c r="L79" i="25"/>
  <c r="L76" i="25"/>
  <c r="L63" i="25"/>
  <c r="L61" i="25"/>
  <c r="L103" i="25"/>
  <c r="L60" i="25"/>
  <c r="L57" i="25"/>
  <c r="L54" i="25"/>
  <c r="N30" i="25"/>
  <c r="L97" i="25"/>
  <c r="L75" i="25"/>
  <c r="L58" i="25"/>
  <c r="L55" i="25"/>
  <c r="L39" i="25"/>
  <c r="L106" i="25"/>
  <c r="L100" i="25"/>
  <c r="L80" i="25"/>
  <c r="L78" i="25"/>
  <c r="L59" i="25"/>
  <c r="L56" i="25"/>
  <c r="L53" i="25"/>
  <c r="L42" i="25"/>
  <c r="N59" i="24"/>
  <c r="N58" i="24"/>
  <c r="N57" i="24"/>
  <c r="N56" i="24"/>
  <c r="N55" i="24"/>
  <c r="N54" i="24"/>
  <c r="N53" i="24"/>
  <c r="L87" i="24"/>
  <c r="L65" i="24"/>
  <c r="L62" i="24"/>
  <c r="L63" i="24"/>
  <c r="L60" i="24"/>
  <c r="L59" i="24"/>
  <c r="L58" i="24"/>
  <c r="L57" i="24"/>
  <c r="L56" i="24"/>
  <c r="L55" i="24"/>
  <c r="L54" i="24"/>
  <c r="L53" i="24"/>
  <c r="L64" i="24"/>
  <c r="L61" i="24"/>
  <c r="I205" i="24"/>
  <c r="I139" i="24"/>
  <c r="I253" i="24"/>
  <c r="I183" i="24"/>
  <c r="I117" i="24"/>
  <c r="I227" i="24"/>
  <c r="I161" i="24"/>
  <c r="I51" i="24"/>
  <c r="I95" i="24"/>
  <c r="G7" i="24"/>
  <c r="J8" i="24" s="1"/>
  <c r="I29" i="24"/>
  <c r="I73" i="24"/>
  <c r="N81" i="24"/>
  <c r="N80" i="24"/>
  <c r="N79" i="24"/>
  <c r="N78" i="24"/>
  <c r="N77" i="24"/>
  <c r="N76" i="24"/>
  <c r="N75" i="24"/>
  <c r="J107" i="25"/>
  <c r="J104" i="25"/>
  <c r="J103" i="25"/>
  <c r="J102" i="25"/>
  <c r="J101" i="25"/>
  <c r="J100" i="25"/>
  <c r="J99" i="25"/>
  <c r="J98" i="25"/>
  <c r="J97" i="25"/>
  <c r="J109" i="25"/>
  <c r="J105" i="25"/>
  <c r="J106" i="25"/>
  <c r="J30" i="25"/>
  <c r="J108" i="25"/>
  <c r="L84" i="24"/>
  <c r="L86" i="24"/>
  <c r="L83" i="24"/>
  <c r="L81" i="24"/>
  <c r="L78" i="24"/>
  <c r="L75" i="24"/>
  <c r="L85" i="24"/>
  <c r="L82" i="24"/>
  <c r="L79" i="24"/>
  <c r="L76" i="24"/>
  <c r="L77" i="24"/>
  <c r="L80" i="24"/>
  <c r="K86" i="22"/>
  <c r="J86" i="22"/>
  <c r="L86" i="22"/>
  <c r="K17" i="22"/>
  <c r="J17" i="22"/>
  <c r="L17" i="22"/>
  <c r="W14" i="22"/>
  <c r="V14" i="22"/>
  <c r="X14" i="22"/>
  <c r="K11" i="22"/>
  <c r="J11" i="22"/>
  <c r="L11" i="22"/>
  <c r="I153" i="21"/>
  <c r="H153" i="21"/>
  <c r="I146" i="21"/>
  <c r="H146" i="21"/>
  <c r="G148" i="21"/>
  <c r="I140" i="21"/>
  <c r="H140" i="21"/>
  <c r="I133" i="21"/>
  <c r="H133" i="21"/>
  <c r="I127" i="21"/>
  <c r="H127" i="21"/>
  <c r="I114" i="21"/>
  <c r="H114" i="21"/>
  <c r="I108" i="21"/>
  <c r="H108" i="21"/>
  <c r="I101" i="21"/>
  <c r="H101" i="21"/>
  <c r="I95" i="21"/>
  <c r="H95" i="21"/>
  <c r="I88" i="21"/>
  <c r="H88" i="21"/>
  <c r="I82" i="21"/>
  <c r="H82" i="21"/>
  <c r="I75" i="21"/>
  <c r="H75" i="21"/>
  <c r="I69" i="21"/>
  <c r="H69" i="21"/>
  <c r="I62" i="21"/>
  <c r="H62" i="21"/>
  <c r="G64" i="21"/>
  <c r="I56" i="21"/>
  <c r="H56" i="21"/>
  <c r="I49" i="21"/>
  <c r="H49" i="21"/>
  <c r="I43" i="21"/>
  <c r="H43" i="21"/>
  <c r="I30" i="21"/>
  <c r="H30" i="21"/>
  <c r="I24" i="21"/>
  <c r="H24" i="21"/>
  <c r="I20" i="21"/>
  <c r="H20" i="21"/>
  <c r="I17" i="21"/>
  <c r="H17" i="21"/>
  <c r="G22" i="21"/>
  <c r="I14" i="21"/>
  <c r="H14" i="21"/>
  <c r="I11" i="21"/>
  <c r="H11" i="21"/>
  <c r="J84" i="22"/>
  <c r="L84" i="22"/>
  <c r="K84" i="22"/>
  <c r="J81" i="22"/>
  <c r="L81" i="22"/>
  <c r="K81" i="22"/>
  <c r="J74" i="22"/>
  <c r="L74" i="22"/>
  <c r="K74" i="22"/>
  <c r="J71" i="22"/>
  <c r="L71" i="22"/>
  <c r="K71" i="22"/>
  <c r="J68" i="22"/>
  <c r="L68" i="22"/>
  <c r="K68" i="22"/>
  <c r="J65" i="22"/>
  <c r="L65" i="22"/>
  <c r="K65" i="22"/>
  <c r="J61" i="22"/>
  <c r="L61" i="22"/>
  <c r="K61" i="22"/>
  <c r="J58" i="22"/>
  <c r="L58" i="22"/>
  <c r="K58" i="22"/>
  <c r="J55" i="22"/>
  <c r="L55" i="22"/>
  <c r="I63" i="22"/>
  <c r="K55" i="22"/>
  <c r="J52" i="22"/>
  <c r="L52" i="22"/>
  <c r="K52" i="22"/>
  <c r="J48" i="22"/>
  <c r="L48" i="22"/>
  <c r="K48" i="22"/>
  <c r="J45" i="22"/>
  <c r="L45" i="22"/>
  <c r="K45" i="22"/>
  <c r="J42" i="22"/>
  <c r="L42" i="22"/>
  <c r="K42" i="22"/>
  <c r="J39" i="22"/>
  <c r="L39" i="22"/>
  <c r="K39" i="22"/>
  <c r="J32" i="22"/>
  <c r="L32" i="22"/>
  <c r="K32" i="22"/>
  <c r="J29" i="22"/>
  <c r="L29" i="22"/>
  <c r="K29" i="22"/>
  <c r="J26" i="22"/>
  <c r="L26" i="22"/>
  <c r="K26" i="22"/>
  <c r="J23" i="22"/>
  <c r="L23" i="22"/>
  <c r="K23" i="22"/>
  <c r="V19" i="22"/>
  <c r="X19" i="22"/>
  <c r="W19" i="22"/>
  <c r="J16" i="22"/>
  <c r="L16" i="22"/>
  <c r="K16" i="22"/>
  <c r="V13" i="22"/>
  <c r="X13" i="22"/>
  <c r="U21" i="22"/>
  <c r="W13" i="22"/>
  <c r="J10" i="22"/>
  <c r="L10" i="22"/>
  <c r="K10" i="22"/>
  <c r="H158" i="21"/>
  <c r="I158" i="21"/>
  <c r="H152" i="21"/>
  <c r="I152" i="21"/>
  <c r="H145" i="21"/>
  <c r="I145" i="21"/>
  <c r="H139" i="21"/>
  <c r="I139" i="21"/>
  <c r="H132" i="21"/>
  <c r="I132" i="21"/>
  <c r="H126" i="21"/>
  <c r="G134" i="21"/>
  <c r="I126" i="21"/>
  <c r="H119" i="21"/>
  <c r="I119" i="21"/>
  <c r="H113" i="21"/>
  <c r="I113" i="21"/>
  <c r="H100" i="21"/>
  <c r="I100" i="21"/>
  <c r="H94" i="21"/>
  <c r="I94" i="21"/>
  <c r="H87" i="21"/>
  <c r="I87" i="21"/>
  <c r="H81" i="21"/>
  <c r="I81" i="21"/>
  <c r="H74" i="21"/>
  <c r="I74" i="21"/>
  <c r="H68" i="21"/>
  <c r="I68" i="21"/>
  <c r="H61" i="21"/>
  <c r="I61" i="21"/>
  <c r="H55" i="21"/>
  <c r="I55" i="21"/>
  <c r="H48" i="21"/>
  <c r="I48" i="21"/>
  <c r="H42" i="21"/>
  <c r="G50" i="21"/>
  <c r="I42" i="21"/>
  <c r="H35" i="21"/>
  <c r="I35" i="21"/>
  <c r="H29" i="21"/>
  <c r="I29" i="21"/>
  <c r="Q16" i="21"/>
  <c r="R16" i="21"/>
  <c r="Q13" i="21"/>
  <c r="R13" i="21"/>
  <c r="Q10" i="21"/>
  <c r="R10" i="21"/>
  <c r="W18" i="22"/>
  <c r="V18" i="22"/>
  <c r="X18" i="22"/>
  <c r="K15" i="22"/>
  <c r="J15" i="22"/>
  <c r="L15" i="22"/>
  <c r="K9" i="22"/>
  <c r="J9" i="22"/>
  <c r="L9" i="22"/>
  <c r="I157" i="21"/>
  <c r="H157" i="21"/>
  <c r="I151" i="21"/>
  <c r="H151" i="21"/>
  <c r="I144" i="21"/>
  <c r="H144" i="21"/>
  <c r="I138" i="21"/>
  <c r="H138" i="21"/>
  <c r="I131" i="21"/>
  <c r="H131" i="21"/>
  <c r="I125" i="21"/>
  <c r="H125" i="21"/>
  <c r="I118" i="21"/>
  <c r="H118" i="21"/>
  <c r="G120" i="21"/>
  <c r="I112" i="21"/>
  <c r="H112" i="21"/>
  <c r="I105" i="21"/>
  <c r="H105" i="21"/>
  <c r="I99" i="21"/>
  <c r="H99" i="21"/>
  <c r="I86" i="21"/>
  <c r="H86" i="21"/>
  <c r="I80" i="21"/>
  <c r="H80" i="21"/>
  <c r="I73" i="21"/>
  <c r="H73" i="21"/>
  <c r="I67" i="21"/>
  <c r="H67" i="21"/>
  <c r="I60" i="21"/>
  <c r="H60" i="21"/>
  <c r="I54" i="21"/>
  <c r="H54" i="21"/>
  <c r="I47" i="21"/>
  <c r="H47" i="21"/>
  <c r="I41" i="21"/>
  <c r="H41" i="21"/>
  <c r="I34" i="21"/>
  <c r="H34" i="21"/>
  <c r="G36" i="21"/>
  <c r="I28" i="21"/>
  <c r="H28" i="21"/>
  <c r="I19" i="21"/>
  <c r="H19" i="21"/>
  <c r="I16" i="21"/>
  <c r="H16" i="21"/>
  <c r="I13" i="21"/>
  <c r="H13" i="21"/>
  <c r="L19" i="22"/>
  <c r="K19" i="22"/>
  <c r="J19" i="22"/>
  <c r="L13" i="22"/>
  <c r="I21" i="22"/>
  <c r="K13" i="22"/>
  <c r="J13" i="22"/>
  <c r="L87" i="22"/>
  <c r="J87" i="22"/>
  <c r="K87" i="22"/>
  <c r="K90" i="22"/>
  <c r="L90" i="22"/>
  <c r="J90" i="22"/>
  <c r="K94" i="22"/>
  <c r="J94" i="22"/>
  <c r="L94" i="22"/>
  <c r="I105" i="22"/>
  <c r="K97" i="22"/>
  <c r="J97" i="22"/>
  <c r="L97" i="22"/>
  <c r="K100" i="22"/>
  <c r="J100" i="22"/>
  <c r="L100" i="22"/>
  <c r="L103" i="22"/>
  <c r="K103" i="22"/>
  <c r="J103" i="22"/>
  <c r="L107" i="22"/>
  <c r="K107" i="22"/>
  <c r="J107" i="22"/>
  <c r="L110" i="22"/>
  <c r="K110" i="22"/>
  <c r="J110" i="22"/>
  <c r="L113" i="22"/>
  <c r="K113" i="22"/>
  <c r="J113" i="22"/>
  <c r="L116" i="22"/>
  <c r="K116" i="22"/>
  <c r="J116" i="22"/>
  <c r="L123" i="22"/>
  <c r="K123" i="22"/>
  <c r="J123" i="22"/>
  <c r="L126" i="22"/>
  <c r="K126" i="22"/>
  <c r="J126" i="22"/>
  <c r="L129" i="22"/>
  <c r="K129" i="22"/>
  <c r="J129" i="22"/>
  <c r="L132" i="22"/>
  <c r="K132" i="22"/>
  <c r="J132" i="22"/>
  <c r="L136" i="22"/>
  <c r="K136" i="22"/>
  <c r="J136" i="22"/>
  <c r="L139" i="22"/>
  <c r="I147" i="22"/>
  <c r="K139" i="22"/>
  <c r="J139" i="22"/>
  <c r="L142" i="22"/>
  <c r="K142" i="22"/>
  <c r="J142" i="22"/>
  <c r="L145" i="22"/>
  <c r="K145" i="22"/>
  <c r="J145" i="22"/>
  <c r="L149" i="22"/>
  <c r="K149" i="22"/>
  <c r="J149" i="22"/>
  <c r="L152" i="22"/>
  <c r="K152" i="22"/>
  <c r="J152" i="22"/>
  <c r="L155" i="22"/>
  <c r="K155" i="22"/>
  <c r="J155" i="22"/>
  <c r="L158" i="22"/>
  <c r="K158" i="22"/>
  <c r="J158" i="22"/>
  <c r="K89" i="22"/>
  <c r="J89" i="22"/>
  <c r="L89" i="22"/>
  <c r="K93" i="22"/>
  <c r="L93" i="22"/>
  <c r="J93" i="22"/>
  <c r="K96" i="22"/>
  <c r="J96" i="22"/>
  <c r="L96" i="22"/>
  <c r="K99" i="22"/>
  <c r="J99" i="22"/>
  <c r="L99" i="22"/>
  <c r="K102" i="22"/>
  <c r="J102" i="22"/>
  <c r="L102" i="22"/>
  <c r="K109" i="22"/>
  <c r="J109" i="22"/>
  <c r="L109" i="22"/>
  <c r="K112" i="22"/>
  <c r="J112" i="22"/>
  <c r="L112" i="22"/>
  <c r="K115" i="22"/>
  <c r="J115" i="22"/>
  <c r="L115" i="22"/>
  <c r="K118" i="22"/>
  <c r="J118" i="22"/>
  <c r="L118" i="22"/>
  <c r="K122" i="22"/>
  <c r="J122" i="22"/>
  <c r="L122" i="22"/>
  <c r="I133" i="22"/>
  <c r="K125" i="22"/>
  <c r="J125" i="22"/>
  <c r="L125" i="22"/>
  <c r="K128" i="22"/>
  <c r="J128" i="22"/>
  <c r="L128" i="22"/>
  <c r="K131" i="22"/>
  <c r="J131" i="22"/>
  <c r="L131" i="22"/>
  <c r="K135" i="22"/>
  <c r="J135" i="22"/>
  <c r="L135" i="22"/>
  <c r="K138" i="22"/>
  <c r="J138" i="22"/>
  <c r="L138" i="22"/>
  <c r="K141" i="22"/>
  <c r="J141" i="22"/>
  <c r="L141" i="22"/>
  <c r="K144" i="22"/>
  <c r="J144" i="22"/>
  <c r="L144" i="22"/>
  <c r="K151" i="22"/>
  <c r="J151" i="22"/>
  <c r="L151" i="22"/>
  <c r="K154" i="22"/>
  <c r="J154" i="22"/>
  <c r="L154" i="22"/>
  <c r="K157" i="22"/>
  <c r="J157" i="22"/>
  <c r="L157" i="22"/>
  <c r="K160" i="22"/>
  <c r="J160" i="22"/>
  <c r="L160" i="22"/>
  <c r="K88" i="22"/>
  <c r="L88" i="22"/>
  <c r="J88" i="22"/>
  <c r="L95" i="22"/>
  <c r="K95" i="22"/>
  <c r="J95" i="22"/>
  <c r="L98" i="22"/>
  <c r="K98" i="22"/>
  <c r="J98" i="22"/>
  <c r="L101" i="22"/>
  <c r="K101" i="22"/>
  <c r="J101" i="22"/>
  <c r="L104" i="22"/>
  <c r="K104" i="22"/>
  <c r="J104" i="22"/>
  <c r="L108" i="22"/>
  <c r="K108" i="22"/>
  <c r="J108" i="22"/>
  <c r="L111" i="22"/>
  <c r="I119" i="22"/>
  <c r="K111" i="22"/>
  <c r="J111" i="22"/>
  <c r="L114" i="22"/>
  <c r="K114" i="22"/>
  <c r="J114" i="22"/>
  <c r="L117" i="22"/>
  <c r="K117" i="22"/>
  <c r="J117" i="22"/>
  <c r="L121" i="22"/>
  <c r="K121" i="22"/>
  <c r="J121" i="22"/>
  <c r="L124" i="22"/>
  <c r="K124" i="22"/>
  <c r="J124" i="22"/>
  <c r="L127" i="22"/>
  <c r="K127" i="22"/>
  <c r="J127" i="22"/>
  <c r="L130" i="22"/>
  <c r="K130" i="22"/>
  <c r="J130" i="22"/>
  <c r="L137" i="22"/>
  <c r="K137" i="22"/>
  <c r="J137" i="22"/>
  <c r="L140" i="22"/>
  <c r="K140" i="22"/>
  <c r="J140" i="22"/>
  <c r="L143" i="22"/>
  <c r="K143" i="22"/>
  <c r="J143" i="22"/>
  <c r="L146" i="22"/>
  <c r="K146" i="22"/>
  <c r="J146" i="22"/>
  <c r="L150" i="22"/>
  <c r="K150" i="22"/>
  <c r="J150" i="22"/>
  <c r="L153" i="22"/>
  <c r="I161" i="22"/>
  <c r="K153" i="22"/>
  <c r="J153" i="22"/>
  <c r="L156" i="22"/>
  <c r="K156" i="22"/>
  <c r="J156" i="22"/>
  <c r="L159" i="22"/>
  <c r="K159" i="22"/>
  <c r="J159" i="22"/>
  <c r="I161" i="21"/>
  <c r="H161" i="21"/>
  <c r="I155" i="21"/>
  <c r="H155" i="21"/>
  <c r="I142" i="21"/>
  <c r="H142" i="21"/>
  <c r="I136" i="21"/>
  <c r="H136" i="21"/>
  <c r="I129" i="21"/>
  <c r="H129" i="21"/>
  <c r="I123" i="21"/>
  <c r="H123" i="21"/>
  <c r="I116" i="21"/>
  <c r="H116" i="21"/>
  <c r="I110" i="21"/>
  <c r="H110" i="21"/>
  <c r="I103" i="21"/>
  <c r="H103" i="21"/>
  <c r="I97" i="21"/>
  <c r="H97" i="21"/>
  <c r="I90" i="21"/>
  <c r="H90" i="21"/>
  <c r="G92" i="21"/>
  <c r="I84" i="21"/>
  <c r="H84" i="21"/>
  <c r="I77" i="21"/>
  <c r="H77" i="21"/>
  <c r="I71" i="21"/>
  <c r="H71" i="21"/>
  <c r="I58" i="21"/>
  <c r="H58" i="21"/>
  <c r="I52" i="21"/>
  <c r="H52" i="21"/>
  <c r="I45" i="21"/>
  <c r="H45" i="21"/>
  <c r="I39" i="21"/>
  <c r="H39" i="21"/>
  <c r="I32" i="21"/>
  <c r="H32" i="21"/>
  <c r="I26" i="21"/>
  <c r="H26" i="21"/>
  <c r="I21" i="21"/>
  <c r="H21" i="21"/>
  <c r="E95" i="25"/>
  <c r="E73" i="25"/>
  <c r="E29" i="25"/>
  <c r="E51" i="25"/>
  <c r="C7" i="25"/>
  <c r="F8" i="25" s="1"/>
  <c r="H109" i="25"/>
  <c r="H106" i="25"/>
  <c r="H30" i="25"/>
  <c r="H107" i="25"/>
  <c r="H102" i="25"/>
  <c r="H99" i="25"/>
  <c r="H108" i="25"/>
  <c r="H97" i="25"/>
  <c r="H104" i="25"/>
  <c r="H101" i="25"/>
  <c r="H98" i="25"/>
  <c r="H103" i="25"/>
  <c r="H105" i="25"/>
  <c r="H100" i="25"/>
  <c r="L80" i="22"/>
  <c r="J80" i="22"/>
  <c r="K80" i="22"/>
  <c r="L76" i="22"/>
  <c r="J76" i="22"/>
  <c r="K76" i="22"/>
  <c r="L73" i="22"/>
  <c r="J73" i="22"/>
  <c r="K73" i="22"/>
  <c r="L70" i="22"/>
  <c r="J70" i="22"/>
  <c r="K70" i="22"/>
  <c r="L67" i="22"/>
  <c r="J67" i="22"/>
  <c r="K67" i="22"/>
  <c r="L60" i="22"/>
  <c r="J60" i="22"/>
  <c r="K60" i="22"/>
  <c r="L57" i="22"/>
  <c r="J57" i="22"/>
  <c r="K57" i="22"/>
  <c r="L54" i="22"/>
  <c r="J54" i="22"/>
  <c r="K54" i="22"/>
  <c r="L51" i="22"/>
  <c r="J51" i="22"/>
  <c r="K51" i="22"/>
  <c r="L47" i="22"/>
  <c r="J47" i="22"/>
  <c r="K47" i="22"/>
  <c r="L44" i="22"/>
  <c r="J44" i="22"/>
  <c r="K44" i="22"/>
  <c r="L41" i="22"/>
  <c r="J41" i="22"/>
  <c r="I49" i="22"/>
  <c r="K41" i="22"/>
  <c r="L38" i="22"/>
  <c r="J38" i="22"/>
  <c r="K38" i="22"/>
  <c r="L34" i="22"/>
  <c r="J34" i="22"/>
  <c r="K34" i="22"/>
  <c r="L31" i="22"/>
  <c r="J31" i="22"/>
  <c r="K31" i="22"/>
  <c r="L28" i="22"/>
  <c r="J28" i="22"/>
  <c r="K28" i="22"/>
  <c r="L25" i="22"/>
  <c r="J25" i="22"/>
  <c r="K25" i="22"/>
  <c r="L18" i="22"/>
  <c r="J18" i="22"/>
  <c r="K18" i="22"/>
  <c r="X15" i="22"/>
  <c r="V15" i="22"/>
  <c r="W15" i="22"/>
  <c r="L12" i="22"/>
  <c r="J12" i="22"/>
  <c r="K12" i="22"/>
  <c r="X9" i="22"/>
  <c r="V9" i="22"/>
  <c r="W9" i="22"/>
  <c r="H160" i="21"/>
  <c r="I160" i="21"/>
  <c r="H154" i="21"/>
  <c r="G162" i="21"/>
  <c r="I154" i="21"/>
  <c r="H147" i="21"/>
  <c r="I147" i="21"/>
  <c r="H141" i="21"/>
  <c r="I141" i="21"/>
  <c r="H128" i="21"/>
  <c r="I128" i="21"/>
  <c r="H122" i="21"/>
  <c r="I122" i="21"/>
  <c r="H115" i="21"/>
  <c r="I115" i="21"/>
  <c r="H109" i="21"/>
  <c r="I109" i="21"/>
  <c r="H102" i="21"/>
  <c r="I102" i="21"/>
  <c r="H96" i="21"/>
  <c r="I96" i="21"/>
  <c r="H89" i="21"/>
  <c r="I89" i="21"/>
  <c r="H83" i="21"/>
  <c r="I83" i="21"/>
  <c r="H76" i="21"/>
  <c r="I76" i="21"/>
  <c r="H70" i="21"/>
  <c r="I70" i="21"/>
  <c r="G78" i="21"/>
  <c r="H63" i="21"/>
  <c r="I63" i="21"/>
  <c r="H57" i="21"/>
  <c r="I57" i="21"/>
  <c r="H44" i="21"/>
  <c r="I44" i="21"/>
  <c r="H38" i="21"/>
  <c r="I38" i="21"/>
  <c r="H31" i="21"/>
  <c r="I31" i="21"/>
  <c r="H25" i="21"/>
  <c r="I25" i="21"/>
  <c r="Q20" i="21"/>
  <c r="R20" i="21"/>
  <c r="Q17" i="21"/>
  <c r="R17" i="21"/>
  <c r="P22" i="21"/>
  <c r="Q14" i="21"/>
  <c r="R14" i="21"/>
  <c r="Q11" i="21"/>
  <c r="R11" i="21"/>
  <c r="Y157" i="19"/>
  <c r="X157" i="19"/>
  <c r="Y154" i="19"/>
  <c r="X154" i="19"/>
  <c r="Y151" i="19"/>
  <c r="X151" i="19"/>
  <c r="Y144" i="19"/>
  <c r="X144" i="19"/>
  <c r="Y141" i="19"/>
  <c r="X141" i="19"/>
  <c r="Y138" i="19"/>
  <c r="X138" i="19"/>
  <c r="Y131" i="19"/>
  <c r="X131" i="19"/>
  <c r="Y128" i="19"/>
  <c r="X128" i="19"/>
  <c r="Y125" i="19"/>
  <c r="X125" i="19"/>
  <c r="W133" i="19"/>
  <c r="Y122" i="19"/>
  <c r="X122" i="19"/>
  <c r="W121" i="19"/>
  <c r="Y118" i="19"/>
  <c r="X118" i="19"/>
  <c r="Y115" i="19"/>
  <c r="X115" i="19"/>
  <c r="Y112" i="19"/>
  <c r="X112" i="19"/>
  <c r="Y109" i="19"/>
  <c r="X109" i="19"/>
  <c r="Y102" i="19"/>
  <c r="X102" i="19"/>
  <c r="Y99" i="19"/>
  <c r="X99" i="19"/>
  <c r="Y96" i="19"/>
  <c r="X96" i="19"/>
  <c r="Y89" i="19"/>
  <c r="X89" i="19"/>
  <c r="X83" i="19"/>
  <c r="W91" i="19"/>
  <c r="Y83" i="19"/>
  <c r="O91" i="19"/>
  <c r="Q83" i="19"/>
  <c r="P83" i="19"/>
  <c r="G91" i="19"/>
  <c r="I83" i="19"/>
  <c r="H83" i="19"/>
  <c r="I82" i="19"/>
  <c r="H82" i="19"/>
  <c r="I81" i="19"/>
  <c r="H81" i="19"/>
  <c r="G79" i="19"/>
  <c r="I80" i="19"/>
  <c r="H80" i="19"/>
  <c r="I76" i="19"/>
  <c r="H76" i="19"/>
  <c r="I75" i="19"/>
  <c r="H75" i="19"/>
  <c r="I74" i="19"/>
  <c r="H74" i="19"/>
  <c r="I73" i="19"/>
  <c r="H73" i="19"/>
  <c r="I72" i="19"/>
  <c r="H72" i="19"/>
  <c r="I71" i="19"/>
  <c r="H71" i="19"/>
  <c r="I70" i="19"/>
  <c r="H70" i="19"/>
  <c r="G77" i="19"/>
  <c r="I69" i="19"/>
  <c r="H69" i="19"/>
  <c r="I68" i="19"/>
  <c r="H68" i="19"/>
  <c r="I67" i="19"/>
  <c r="H67" i="19"/>
  <c r="G65" i="19"/>
  <c r="I66" i="19"/>
  <c r="H66" i="19"/>
  <c r="I62" i="19"/>
  <c r="H62" i="19"/>
  <c r="I61" i="19"/>
  <c r="H61" i="19"/>
  <c r="I60" i="19"/>
  <c r="H60" i="19"/>
  <c r="I59" i="19"/>
  <c r="H59" i="19"/>
  <c r="I58" i="19"/>
  <c r="H58" i="19"/>
  <c r="I57" i="19"/>
  <c r="H57" i="19"/>
  <c r="I56" i="19"/>
  <c r="H56" i="19"/>
  <c r="G63" i="19"/>
  <c r="I55" i="19"/>
  <c r="H55" i="19"/>
  <c r="I54" i="19"/>
  <c r="H54" i="19"/>
  <c r="I53" i="19"/>
  <c r="H53" i="19"/>
  <c r="G51" i="19"/>
  <c r="I52" i="19"/>
  <c r="H52" i="19"/>
  <c r="I48" i="19"/>
  <c r="H48" i="19"/>
  <c r="I47" i="19"/>
  <c r="H47" i="19"/>
  <c r="I46" i="19"/>
  <c r="H46" i="19"/>
  <c r="I45" i="19"/>
  <c r="H45" i="19"/>
  <c r="I44" i="19"/>
  <c r="H44" i="19"/>
  <c r="I43" i="19"/>
  <c r="H43" i="19"/>
  <c r="I42" i="19"/>
  <c r="H42" i="19"/>
  <c r="G49" i="19"/>
  <c r="I41" i="19"/>
  <c r="H41" i="19"/>
  <c r="I40" i="19"/>
  <c r="H40" i="19"/>
  <c r="I39" i="19"/>
  <c r="H39" i="19"/>
  <c r="G37" i="19"/>
  <c r="I38" i="19"/>
  <c r="H38" i="19"/>
  <c r="I34" i="19"/>
  <c r="H34" i="19"/>
  <c r="I33" i="19"/>
  <c r="H33" i="19"/>
  <c r="I32" i="19"/>
  <c r="H32" i="19"/>
  <c r="I31" i="19"/>
  <c r="H31" i="19"/>
  <c r="I30" i="19"/>
  <c r="H30" i="19"/>
  <c r="I29" i="19"/>
  <c r="H29" i="19"/>
  <c r="I28" i="19"/>
  <c r="H28" i="19"/>
  <c r="G35" i="19"/>
  <c r="I27" i="19"/>
  <c r="H27" i="19"/>
  <c r="I26" i="19"/>
  <c r="H26" i="19"/>
  <c r="I25" i="19"/>
  <c r="H25" i="19"/>
  <c r="G23" i="19"/>
  <c r="I24" i="19"/>
  <c r="H24" i="19"/>
  <c r="I20" i="19"/>
  <c r="H20" i="19"/>
  <c r="I19" i="19"/>
  <c r="H19" i="19"/>
  <c r="I18" i="19"/>
  <c r="H18" i="19"/>
  <c r="I17" i="19"/>
  <c r="H17" i="19"/>
  <c r="I16" i="19"/>
  <c r="H16" i="19"/>
  <c r="I15" i="19"/>
  <c r="H15" i="19"/>
  <c r="I14" i="19"/>
  <c r="H14" i="19"/>
  <c r="J14" i="19"/>
  <c r="G21" i="19"/>
  <c r="I13" i="19"/>
  <c r="H13" i="19"/>
  <c r="I12" i="19"/>
  <c r="H12" i="19"/>
  <c r="I11" i="19"/>
  <c r="H11" i="19"/>
  <c r="G9" i="19"/>
  <c r="J84" i="19" s="1"/>
  <c r="I10" i="19"/>
  <c r="H10" i="19"/>
  <c r="J10" i="19"/>
  <c r="H86" i="19"/>
  <c r="I86" i="19"/>
  <c r="J86" i="19"/>
  <c r="H87" i="19"/>
  <c r="I87" i="19"/>
  <c r="J87" i="19"/>
  <c r="H88" i="19"/>
  <c r="I88" i="19"/>
  <c r="H89" i="19"/>
  <c r="I89" i="19"/>
  <c r="H90" i="19"/>
  <c r="I90" i="19"/>
  <c r="H94" i="19"/>
  <c r="G93" i="19"/>
  <c r="J94" i="19"/>
  <c r="I94" i="19"/>
  <c r="H95" i="19"/>
  <c r="J95" i="19"/>
  <c r="I95" i="19"/>
  <c r="H96" i="19"/>
  <c r="J96" i="19"/>
  <c r="I96" i="19"/>
  <c r="H97" i="19"/>
  <c r="G105" i="19"/>
  <c r="J97" i="19"/>
  <c r="I97" i="19"/>
  <c r="H98" i="19"/>
  <c r="I98" i="19"/>
  <c r="H99" i="19"/>
  <c r="J99" i="19"/>
  <c r="I99" i="19"/>
  <c r="H100" i="19"/>
  <c r="I100" i="19"/>
  <c r="H101" i="19"/>
  <c r="J101" i="19"/>
  <c r="I101" i="19"/>
  <c r="H102" i="19"/>
  <c r="I102" i="19"/>
  <c r="H103" i="19"/>
  <c r="J103" i="19"/>
  <c r="I103" i="19"/>
  <c r="H104" i="19"/>
  <c r="I104" i="19"/>
  <c r="H108" i="19"/>
  <c r="G107" i="19"/>
  <c r="I108" i="19"/>
  <c r="H109" i="19"/>
  <c r="I109" i="19"/>
  <c r="H110" i="19"/>
  <c r="I110" i="19"/>
  <c r="H111" i="19"/>
  <c r="G119" i="19"/>
  <c r="J111" i="19"/>
  <c r="I111" i="19"/>
  <c r="H112" i="19"/>
  <c r="J112" i="19"/>
  <c r="I112" i="19"/>
  <c r="H113" i="19"/>
  <c r="J113" i="19"/>
  <c r="I113" i="19"/>
  <c r="H114" i="19"/>
  <c r="J114" i="19"/>
  <c r="I114" i="19"/>
  <c r="H115" i="19"/>
  <c r="J115" i="19"/>
  <c r="I115" i="19"/>
  <c r="H116" i="19"/>
  <c r="J116" i="19"/>
  <c r="I116" i="19"/>
  <c r="H117" i="19"/>
  <c r="J117" i="19"/>
  <c r="I117" i="19"/>
  <c r="H118" i="19"/>
  <c r="J118" i="19"/>
  <c r="I118" i="19"/>
  <c r="H122" i="19"/>
  <c r="G121" i="19"/>
  <c r="J122" i="19"/>
  <c r="I122" i="19"/>
  <c r="H123" i="19"/>
  <c r="I123" i="19"/>
  <c r="H124" i="19"/>
  <c r="J124" i="19"/>
  <c r="I124" i="19"/>
  <c r="H125" i="19"/>
  <c r="G133" i="19"/>
  <c r="I125" i="19"/>
  <c r="H126" i="19"/>
  <c r="I126" i="19"/>
  <c r="H127" i="19"/>
  <c r="I127" i="19"/>
  <c r="H128" i="19"/>
  <c r="I128" i="19"/>
  <c r="H129" i="19"/>
  <c r="I129" i="19"/>
  <c r="H130" i="19"/>
  <c r="I130" i="19"/>
  <c r="H131" i="19"/>
  <c r="I131" i="19"/>
  <c r="H132" i="19"/>
  <c r="I132" i="19"/>
  <c r="H136" i="19"/>
  <c r="G135" i="19"/>
  <c r="J136" i="19"/>
  <c r="I136" i="19"/>
  <c r="H137" i="19"/>
  <c r="J137" i="19"/>
  <c r="I137" i="19"/>
  <c r="H138" i="19"/>
  <c r="J138" i="19"/>
  <c r="I138" i="19"/>
  <c r="H139" i="19"/>
  <c r="G147" i="19"/>
  <c r="I139" i="19"/>
  <c r="H140" i="19"/>
  <c r="J140" i="19"/>
  <c r="I140" i="19"/>
  <c r="H141" i="19"/>
  <c r="I141" i="19"/>
  <c r="H142" i="19"/>
  <c r="J142" i="19"/>
  <c r="I142" i="19"/>
  <c r="H143" i="19"/>
  <c r="I143" i="19"/>
  <c r="H144" i="19"/>
  <c r="J144" i="19"/>
  <c r="I144" i="19"/>
  <c r="H145" i="19"/>
  <c r="I145" i="19"/>
  <c r="H146" i="19"/>
  <c r="J146" i="19"/>
  <c r="I146" i="19"/>
  <c r="H150" i="19"/>
  <c r="G149" i="19"/>
  <c r="I150" i="19"/>
  <c r="H151" i="19"/>
  <c r="J151" i="19"/>
  <c r="I151" i="19"/>
  <c r="H152" i="19"/>
  <c r="I152" i="19"/>
  <c r="H153" i="19"/>
  <c r="G161" i="19"/>
  <c r="J153" i="19"/>
  <c r="I153" i="19"/>
  <c r="H154" i="19"/>
  <c r="J154" i="19"/>
  <c r="I154" i="19"/>
  <c r="H155" i="19"/>
  <c r="J155" i="19"/>
  <c r="I155" i="19"/>
  <c r="H156" i="19"/>
  <c r="J156" i="19"/>
  <c r="I156" i="19"/>
  <c r="H157" i="19"/>
  <c r="J157" i="19"/>
  <c r="I157" i="19"/>
  <c r="H158" i="19"/>
  <c r="J158" i="19"/>
  <c r="I158" i="19"/>
  <c r="H159" i="19"/>
  <c r="J159" i="19"/>
  <c r="I159" i="19"/>
  <c r="H160" i="19"/>
  <c r="J160" i="19"/>
  <c r="I160" i="19"/>
  <c r="F161" i="19"/>
  <c r="F149" i="19"/>
  <c r="F147" i="19"/>
  <c r="F135" i="19"/>
  <c r="F133" i="19"/>
  <c r="F121" i="19"/>
  <c r="F119" i="19"/>
  <c r="F107" i="19"/>
  <c r="F105" i="19"/>
  <c r="F93" i="19"/>
  <c r="F91" i="19"/>
  <c r="F79" i="19"/>
  <c r="F77" i="19"/>
  <c r="F65" i="19"/>
  <c r="F63" i="19"/>
  <c r="F51" i="19"/>
  <c r="F49" i="19"/>
  <c r="F37" i="19"/>
  <c r="F35" i="19"/>
  <c r="F23" i="19"/>
  <c r="F21" i="19"/>
  <c r="F9" i="19"/>
  <c r="E7" i="19"/>
  <c r="X10" i="22"/>
  <c r="W10" i="22"/>
  <c r="V10" i="22"/>
  <c r="X16" i="22"/>
  <c r="W16" i="22"/>
  <c r="V16" i="22"/>
  <c r="W12" i="22"/>
  <c r="V12" i="22"/>
  <c r="X12" i="22"/>
  <c r="Y158" i="19"/>
  <c r="X158" i="19"/>
  <c r="Y155" i="19"/>
  <c r="X155" i="19"/>
  <c r="Y152" i="19"/>
  <c r="X152" i="19"/>
  <c r="Y145" i="19"/>
  <c r="X145" i="19"/>
  <c r="Y142" i="19"/>
  <c r="X142" i="19"/>
  <c r="Y139" i="19"/>
  <c r="X139" i="19"/>
  <c r="W147" i="19"/>
  <c r="Y136" i="19"/>
  <c r="X136" i="19"/>
  <c r="W135" i="19"/>
  <c r="Y132" i="19"/>
  <c r="X132" i="19"/>
  <c r="Y129" i="19"/>
  <c r="X129" i="19"/>
  <c r="Y126" i="19"/>
  <c r="X126" i="19"/>
  <c r="Y123" i="19"/>
  <c r="X123" i="19"/>
  <c r="Y116" i="19"/>
  <c r="X116" i="19"/>
  <c r="Y113" i="19"/>
  <c r="X113" i="19"/>
  <c r="Y110" i="19"/>
  <c r="X110" i="19"/>
  <c r="Y103" i="19"/>
  <c r="X103" i="19"/>
  <c r="Y100" i="19"/>
  <c r="X100" i="19"/>
  <c r="Y97" i="19"/>
  <c r="X97" i="19"/>
  <c r="W105" i="19"/>
  <c r="Y94" i="19"/>
  <c r="X94" i="19"/>
  <c r="W93" i="19"/>
  <c r="Y90" i="19"/>
  <c r="X90" i="19"/>
  <c r="Y87" i="19"/>
  <c r="X87" i="19"/>
  <c r="Q84" i="19"/>
  <c r="P84" i="19"/>
  <c r="Y82" i="19"/>
  <c r="X82" i="19"/>
  <c r="Y81" i="19"/>
  <c r="X81" i="19"/>
  <c r="Y80" i="19"/>
  <c r="X80" i="19"/>
  <c r="W79" i="19"/>
  <c r="Y76" i="19"/>
  <c r="X76" i="19"/>
  <c r="Y75" i="19"/>
  <c r="X75" i="19"/>
  <c r="Y74" i="19"/>
  <c r="X74" i="19"/>
  <c r="Y73" i="19"/>
  <c r="X73" i="19"/>
  <c r="Y72" i="19"/>
  <c r="X72" i="19"/>
  <c r="Y71" i="19"/>
  <c r="X71" i="19"/>
  <c r="Y70" i="19"/>
  <c r="X70" i="19"/>
  <c r="Y69" i="19"/>
  <c r="X69" i="19"/>
  <c r="W77" i="19"/>
  <c r="Y68" i="19"/>
  <c r="X68" i="19"/>
  <c r="Y67" i="19"/>
  <c r="X67" i="19"/>
  <c r="Y66" i="19"/>
  <c r="X66" i="19"/>
  <c r="W65" i="19"/>
  <c r="Y62" i="19"/>
  <c r="X62" i="19"/>
  <c r="Y61" i="19"/>
  <c r="X61" i="19"/>
  <c r="Y60" i="19"/>
  <c r="X60" i="19"/>
  <c r="Y59" i="19"/>
  <c r="X59" i="19"/>
  <c r="Y58" i="19"/>
  <c r="X58" i="19"/>
  <c r="Y57" i="19"/>
  <c r="X57" i="19"/>
  <c r="Y56" i="19"/>
  <c r="X56" i="19"/>
  <c r="Y55" i="19"/>
  <c r="X55" i="19"/>
  <c r="W63" i="19"/>
  <c r="Y54" i="19"/>
  <c r="X54" i="19"/>
  <c r="Y53" i="19"/>
  <c r="X53" i="19"/>
  <c r="Y52" i="19"/>
  <c r="X52" i="19"/>
  <c r="W51" i="19"/>
  <c r="Y48" i="19"/>
  <c r="X48" i="19"/>
  <c r="Y47" i="19"/>
  <c r="X47" i="19"/>
  <c r="Y46" i="19"/>
  <c r="X46" i="19"/>
  <c r="Y45" i="19"/>
  <c r="X45" i="19"/>
  <c r="Y44" i="19"/>
  <c r="X44" i="19"/>
  <c r="Y43" i="19"/>
  <c r="X43" i="19"/>
  <c r="Y42" i="19"/>
  <c r="X42" i="19"/>
  <c r="Y41" i="19"/>
  <c r="X41" i="19"/>
  <c r="W49" i="19"/>
  <c r="Y40" i="19"/>
  <c r="X40" i="19"/>
  <c r="Y39" i="19"/>
  <c r="X39" i="19"/>
  <c r="Y38" i="19"/>
  <c r="X38" i="19"/>
  <c r="W37" i="19"/>
  <c r="Y34" i="19"/>
  <c r="X34" i="19"/>
  <c r="Y33" i="19"/>
  <c r="X33" i="19"/>
  <c r="Y32" i="19"/>
  <c r="X32" i="19"/>
  <c r="Y31" i="19"/>
  <c r="X31" i="19"/>
  <c r="Y30" i="19"/>
  <c r="X30" i="19"/>
  <c r="Y29" i="19"/>
  <c r="X29" i="19"/>
  <c r="Y28" i="19"/>
  <c r="X28" i="19"/>
  <c r="Y27" i="19"/>
  <c r="X27" i="19"/>
  <c r="W35" i="19"/>
  <c r="Y26" i="19"/>
  <c r="X26" i="19"/>
  <c r="Y25" i="19"/>
  <c r="X25" i="19"/>
  <c r="Y24" i="19"/>
  <c r="X24" i="19"/>
  <c r="W23" i="19"/>
  <c r="Y20" i="19"/>
  <c r="X20" i="19"/>
  <c r="Y19" i="19"/>
  <c r="X19" i="19"/>
  <c r="Y18" i="19"/>
  <c r="X18" i="19"/>
  <c r="Y17" i="19"/>
  <c r="X17" i="19"/>
  <c r="Y16" i="19"/>
  <c r="X16" i="19"/>
  <c r="Y15" i="19"/>
  <c r="X15" i="19"/>
  <c r="Y14" i="19"/>
  <c r="X14" i="19"/>
  <c r="Y13" i="19"/>
  <c r="X13" i="19"/>
  <c r="W21" i="19"/>
  <c r="Y12" i="19"/>
  <c r="X12" i="19"/>
  <c r="Y11" i="19"/>
  <c r="X11" i="19"/>
  <c r="Y10" i="19"/>
  <c r="X10" i="19"/>
  <c r="W9" i="19"/>
  <c r="W20" i="22"/>
  <c r="V20" i="22"/>
  <c r="X20" i="22"/>
  <c r="Y159" i="19"/>
  <c r="X159" i="19"/>
  <c r="Y156" i="19"/>
  <c r="X156" i="19"/>
  <c r="Y153" i="19"/>
  <c r="X153" i="19"/>
  <c r="W161" i="19"/>
  <c r="Y150" i="19"/>
  <c r="X150" i="19"/>
  <c r="W149" i="19"/>
  <c r="Y146" i="19"/>
  <c r="X146" i="19"/>
  <c r="Y143" i="19"/>
  <c r="X143" i="19"/>
  <c r="Y140" i="19"/>
  <c r="X140" i="19"/>
  <c r="Y137" i="19"/>
  <c r="X137" i="19"/>
  <c r="Y130" i="19"/>
  <c r="X130" i="19"/>
  <c r="Y127" i="19"/>
  <c r="X127" i="19"/>
  <c r="Y124" i="19"/>
  <c r="X124" i="19"/>
  <c r="Y117" i="19"/>
  <c r="X117" i="19"/>
  <c r="Y114" i="19"/>
  <c r="X114" i="19"/>
  <c r="Y111" i="19"/>
  <c r="X111" i="19"/>
  <c r="W119" i="19"/>
  <c r="Y108" i="19"/>
  <c r="X108" i="19"/>
  <c r="W107" i="19"/>
  <c r="Y104" i="19"/>
  <c r="X104" i="19"/>
  <c r="Y101" i="19"/>
  <c r="X101" i="19"/>
  <c r="Y98" i="19"/>
  <c r="X98" i="19"/>
  <c r="Y95" i="19"/>
  <c r="X95" i="19"/>
  <c r="Y88" i="19"/>
  <c r="X88" i="19"/>
  <c r="Q82" i="19"/>
  <c r="P82" i="19"/>
  <c r="Q81" i="19"/>
  <c r="P81" i="19"/>
  <c r="Q80" i="19"/>
  <c r="O79" i="19"/>
  <c r="P80" i="19"/>
  <c r="Q76" i="19"/>
  <c r="P76" i="19"/>
  <c r="Q75" i="19"/>
  <c r="P75" i="19"/>
  <c r="Q74" i="19"/>
  <c r="P74" i="19"/>
  <c r="Q73" i="19"/>
  <c r="P73" i="19"/>
  <c r="Q72" i="19"/>
  <c r="P72" i="19"/>
  <c r="Q71" i="19"/>
  <c r="P71" i="19"/>
  <c r="Q70" i="19"/>
  <c r="P70" i="19"/>
  <c r="Q69" i="19"/>
  <c r="O77" i="19"/>
  <c r="P69" i="19"/>
  <c r="Q68" i="19"/>
  <c r="P68" i="19"/>
  <c r="Q67" i="19"/>
  <c r="P67" i="19"/>
  <c r="Q66" i="19"/>
  <c r="O65" i="19"/>
  <c r="P66" i="19"/>
  <c r="Q62" i="19"/>
  <c r="P62" i="19"/>
  <c r="Q61" i="19"/>
  <c r="P61" i="19"/>
  <c r="Q60" i="19"/>
  <c r="P60" i="19"/>
  <c r="Q59" i="19"/>
  <c r="P59" i="19"/>
  <c r="Q58" i="19"/>
  <c r="P58" i="19"/>
  <c r="Q57" i="19"/>
  <c r="P57" i="19"/>
  <c r="Q56" i="19"/>
  <c r="P56" i="19"/>
  <c r="Q55" i="19"/>
  <c r="O63" i="19"/>
  <c r="P55" i="19"/>
  <c r="Q54" i="19"/>
  <c r="P54" i="19"/>
  <c r="Q53" i="19"/>
  <c r="P53" i="19"/>
  <c r="Q52" i="19"/>
  <c r="O51" i="19"/>
  <c r="P52" i="19"/>
  <c r="Q48" i="19"/>
  <c r="P48" i="19"/>
  <c r="Q47" i="19"/>
  <c r="P47" i="19"/>
  <c r="Q46" i="19"/>
  <c r="P46" i="19"/>
  <c r="Q45" i="19"/>
  <c r="P45" i="19"/>
  <c r="Q44" i="19"/>
  <c r="P44" i="19"/>
  <c r="Q43" i="19"/>
  <c r="P43" i="19"/>
  <c r="Q42" i="19"/>
  <c r="P42" i="19"/>
  <c r="Q41" i="19"/>
  <c r="O49" i="19"/>
  <c r="P41" i="19"/>
  <c r="Q40" i="19"/>
  <c r="P40" i="19"/>
  <c r="Q39" i="19"/>
  <c r="P39" i="19"/>
  <c r="Q38" i="19"/>
  <c r="O37" i="19"/>
  <c r="P38" i="19"/>
  <c r="Q34" i="19"/>
  <c r="P34" i="19"/>
  <c r="Q33" i="19"/>
  <c r="P33" i="19"/>
  <c r="Q32" i="19"/>
  <c r="P32" i="19"/>
  <c r="Q31" i="19"/>
  <c r="P31" i="19"/>
  <c r="Q30" i="19"/>
  <c r="P30" i="19"/>
  <c r="Q29" i="19"/>
  <c r="P29" i="19"/>
  <c r="Q28" i="19"/>
  <c r="P28" i="19"/>
  <c r="Q27" i="19"/>
  <c r="O35" i="19"/>
  <c r="P27" i="19"/>
  <c r="Q26" i="19"/>
  <c r="P26" i="19"/>
  <c r="Q25" i="19"/>
  <c r="P25" i="19"/>
  <c r="Q24" i="19"/>
  <c r="O23" i="19"/>
  <c r="P24" i="19"/>
  <c r="R20" i="19"/>
  <c r="Q20" i="19"/>
  <c r="P20" i="19"/>
  <c r="Q19" i="19"/>
  <c r="P19" i="19"/>
  <c r="R18" i="19"/>
  <c r="Q18" i="19"/>
  <c r="P18" i="19"/>
  <c r="Q17" i="19"/>
  <c r="P17" i="19"/>
  <c r="R16" i="19"/>
  <c r="Q16" i="19"/>
  <c r="P16" i="19"/>
  <c r="Q15" i="19"/>
  <c r="P15" i="19"/>
  <c r="R14" i="19"/>
  <c r="Q14" i="19"/>
  <c r="P14" i="19"/>
  <c r="Q13" i="19"/>
  <c r="O21" i="19"/>
  <c r="P13" i="19"/>
  <c r="Q12" i="19"/>
  <c r="P12" i="19"/>
  <c r="R11" i="19"/>
  <c r="Q11" i="19"/>
  <c r="P11" i="19"/>
  <c r="Q10" i="19"/>
  <c r="O9" i="19"/>
  <c r="R67" i="19" s="1"/>
  <c r="P10" i="19"/>
  <c r="Q85" i="19"/>
  <c r="P85" i="19"/>
  <c r="P86" i="19"/>
  <c r="Q86" i="19"/>
  <c r="P87" i="19"/>
  <c r="Q87" i="19"/>
  <c r="P88" i="19"/>
  <c r="Q88" i="19"/>
  <c r="P89" i="19"/>
  <c r="Q89" i="19"/>
  <c r="P90" i="19"/>
  <c r="Q90" i="19"/>
  <c r="P94" i="19"/>
  <c r="O93" i="19"/>
  <c r="Q94" i="19"/>
  <c r="R95" i="19"/>
  <c r="P95" i="19"/>
  <c r="Q95" i="19"/>
  <c r="R96" i="19"/>
  <c r="P96" i="19"/>
  <c r="Q96" i="19"/>
  <c r="R97" i="19"/>
  <c r="P97" i="19"/>
  <c r="O105" i="19"/>
  <c r="Q97" i="19"/>
  <c r="P98" i="19"/>
  <c r="Q98" i="19"/>
  <c r="R99" i="19"/>
  <c r="P99" i="19"/>
  <c r="Q99" i="19"/>
  <c r="P100" i="19"/>
  <c r="Q100" i="19"/>
  <c r="R101" i="19"/>
  <c r="P101" i="19"/>
  <c r="Q101" i="19"/>
  <c r="P102" i="19"/>
  <c r="Q102" i="19"/>
  <c r="R103" i="19"/>
  <c r="P103" i="19"/>
  <c r="Q103" i="19"/>
  <c r="P104" i="19"/>
  <c r="Q104" i="19"/>
  <c r="R108" i="19"/>
  <c r="P108" i="19"/>
  <c r="O107" i="19"/>
  <c r="Q108" i="19"/>
  <c r="P109" i="19"/>
  <c r="Q109" i="19"/>
  <c r="P110" i="19"/>
  <c r="Q110" i="19"/>
  <c r="P111" i="19"/>
  <c r="O119" i="19"/>
  <c r="Q111" i="19"/>
  <c r="R112" i="19"/>
  <c r="P112" i="19"/>
  <c r="Q112" i="19"/>
  <c r="R113" i="19"/>
  <c r="P113" i="19"/>
  <c r="Q113" i="19"/>
  <c r="R114" i="19"/>
  <c r="P114" i="19"/>
  <c r="Q114" i="19"/>
  <c r="R115" i="19"/>
  <c r="P115" i="19"/>
  <c r="Q115" i="19"/>
  <c r="R116" i="19"/>
  <c r="P116" i="19"/>
  <c r="Q116" i="19"/>
  <c r="R117" i="19"/>
  <c r="P117" i="19"/>
  <c r="Q117" i="19"/>
  <c r="R118" i="19"/>
  <c r="P118" i="19"/>
  <c r="Q118" i="19"/>
  <c r="R122" i="19"/>
  <c r="P122" i="19"/>
  <c r="O121" i="19"/>
  <c r="Q122" i="19"/>
  <c r="P123" i="19"/>
  <c r="Q123" i="19"/>
  <c r="R124" i="19"/>
  <c r="P124" i="19"/>
  <c r="Q124" i="19"/>
  <c r="P125" i="19"/>
  <c r="O133" i="19"/>
  <c r="Q125" i="19"/>
  <c r="R126" i="19"/>
  <c r="P126" i="19"/>
  <c r="Q126" i="19"/>
  <c r="P127" i="19"/>
  <c r="Q127" i="19"/>
  <c r="R128" i="19"/>
  <c r="P128" i="19"/>
  <c r="Q128" i="19"/>
  <c r="P129" i="19"/>
  <c r="Q129" i="19"/>
  <c r="R130" i="19"/>
  <c r="P130" i="19"/>
  <c r="Q130" i="19"/>
  <c r="P131" i="19"/>
  <c r="Q131" i="19"/>
  <c r="R132" i="19"/>
  <c r="P132" i="19"/>
  <c r="Q132" i="19"/>
  <c r="P136" i="19"/>
  <c r="O135" i="19"/>
  <c r="Q136" i="19"/>
  <c r="R137" i="19"/>
  <c r="P137" i="19"/>
  <c r="Q137" i="19"/>
  <c r="R138" i="19"/>
  <c r="P138" i="19"/>
  <c r="Q138" i="19"/>
  <c r="R139" i="19"/>
  <c r="P139" i="19"/>
  <c r="O147" i="19"/>
  <c r="Q139" i="19"/>
  <c r="R140" i="19"/>
  <c r="P140" i="19"/>
  <c r="Q140" i="19"/>
  <c r="P141" i="19"/>
  <c r="Q141" i="19"/>
  <c r="R142" i="19"/>
  <c r="P142" i="19"/>
  <c r="Q142" i="19"/>
  <c r="P143" i="19"/>
  <c r="Q143" i="19"/>
  <c r="R144" i="19"/>
  <c r="P144" i="19"/>
  <c r="Q144" i="19"/>
  <c r="P145" i="19"/>
  <c r="Q145" i="19"/>
  <c r="R146" i="19"/>
  <c r="P146" i="19"/>
  <c r="Q146" i="19"/>
  <c r="P150" i="19"/>
  <c r="O149" i="19"/>
  <c r="Q150" i="19"/>
  <c r="R151" i="19"/>
  <c r="P151" i="19"/>
  <c r="Q151" i="19"/>
  <c r="P152" i="19"/>
  <c r="Q152" i="19"/>
  <c r="R153" i="19"/>
  <c r="P153" i="19"/>
  <c r="O161" i="19"/>
  <c r="Q153" i="19"/>
  <c r="R154" i="19"/>
  <c r="P154" i="19"/>
  <c r="Q154" i="19"/>
  <c r="R155" i="19"/>
  <c r="P155" i="19"/>
  <c r="Q155" i="19"/>
  <c r="R156" i="19"/>
  <c r="P156" i="19"/>
  <c r="Q156" i="19"/>
  <c r="R157" i="19"/>
  <c r="P157" i="19"/>
  <c r="Q157" i="19"/>
  <c r="R158" i="19"/>
  <c r="P158" i="19"/>
  <c r="Q158" i="19"/>
  <c r="R159" i="19"/>
  <c r="P159" i="19"/>
  <c r="Q159" i="19"/>
  <c r="R160" i="19"/>
  <c r="P160" i="19"/>
  <c r="Q160" i="19"/>
  <c r="X11" i="22"/>
  <c r="W11" i="22"/>
  <c r="V11" i="22"/>
  <c r="Y85" i="19"/>
  <c r="X85" i="19"/>
  <c r="H85" i="19"/>
  <c r="I85" i="19"/>
  <c r="J85" i="19"/>
  <c r="I145" i="18"/>
  <c r="R128" i="18"/>
  <c r="Q128" i="18"/>
  <c r="I107" i="18"/>
  <c r="H106" i="18"/>
  <c r="R89" i="18"/>
  <c r="Q89" i="18"/>
  <c r="R83" i="18"/>
  <c r="Q83" i="18"/>
  <c r="R73" i="18"/>
  <c r="Q73" i="18"/>
  <c r="I71" i="18"/>
  <c r="R67" i="18"/>
  <c r="Q67" i="18"/>
  <c r="I65" i="18"/>
  <c r="H64" i="18"/>
  <c r="R60" i="18"/>
  <c r="Q60" i="18"/>
  <c r="I58" i="18"/>
  <c r="P62" i="18"/>
  <c r="R54" i="18"/>
  <c r="Q54" i="18"/>
  <c r="I52" i="18"/>
  <c r="R47" i="18"/>
  <c r="Q47" i="18"/>
  <c r="I45" i="18"/>
  <c r="R41" i="18"/>
  <c r="Q41" i="18"/>
  <c r="I39" i="18"/>
  <c r="I32" i="18"/>
  <c r="H34" i="18"/>
  <c r="I26" i="18"/>
  <c r="I19" i="18"/>
  <c r="I13" i="18"/>
  <c r="I83" i="18"/>
  <c r="I89" i="18"/>
  <c r="H104" i="18"/>
  <c r="I96" i="18"/>
  <c r="I102" i="18"/>
  <c r="I109" i="18"/>
  <c r="I115" i="18"/>
  <c r="I122" i="18"/>
  <c r="I128" i="18"/>
  <c r="I135" i="18"/>
  <c r="H134" i="18"/>
  <c r="I141" i="18"/>
  <c r="I154" i="18"/>
  <c r="H90" i="18"/>
  <c r="I82" i="18"/>
  <c r="I88" i="18"/>
  <c r="I95" i="18"/>
  <c r="I101" i="18"/>
  <c r="I108" i="18"/>
  <c r="I114" i="18"/>
  <c r="H120" i="18"/>
  <c r="I121" i="18"/>
  <c r="I127" i="18"/>
  <c r="I140" i="18"/>
  <c r="I153" i="18"/>
  <c r="I159" i="18"/>
  <c r="I93" i="18"/>
  <c r="H92" i="18"/>
  <c r="I99" i="18"/>
  <c r="I112" i="18"/>
  <c r="I125" i="18"/>
  <c r="I131" i="18"/>
  <c r="I138" i="18"/>
  <c r="H146" i="18"/>
  <c r="I144" i="18"/>
  <c r="I151" i="18"/>
  <c r="I157" i="18"/>
  <c r="I85" i="18"/>
  <c r="I98" i="18"/>
  <c r="I111" i="18"/>
  <c r="I117" i="18"/>
  <c r="I124" i="18"/>
  <c r="H132" i="18"/>
  <c r="I130" i="18"/>
  <c r="I137" i="18"/>
  <c r="I143" i="18"/>
  <c r="I150" i="18"/>
  <c r="I156" i="18"/>
  <c r="I97" i="18"/>
  <c r="I103" i="18"/>
  <c r="H118" i="18"/>
  <c r="I110" i="18"/>
  <c r="I116" i="18"/>
  <c r="I123" i="18"/>
  <c r="I129" i="18"/>
  <c r="I136" i="18"/>
  <c r="I142" i="18"/>
  <c r="I149" i="18"/>
  <c r="H148" i="18"/>
  <c r="I155" i="18"/>
  <c r="Z7" i="19"/>
  <c r="T7" i="19"/>
  <c r="R141" i="18"/>
  <c r="Q141" i="18"/>
  <c r="R102" i="18"/>
  <c r="Q102" i="18"/>
  <c r="J80" i="18"/>
  <c r="I80" i="18"/>
  <c r="R75" i="18"/>
  <c r="Q75" i="18"/>
  <c r="I73" i="18"/>
  <c r="R69" i="18"/>
  <c r="Q69" i="18"/>
  <c r="I67" i="18"/>
  <c r="I60" i="18"/>
  <c r="R56" i="18"/>
  <c r="Q56" i="18"/>
  <c r="H62" i="18"/>
  <c r="I54" i="18"/>
  <c r="I47" i="18"/>
  <c r="R43" i="18"/>
  <c r="Q43" i="18"/>
  <c r="I41" i="18"/>
  <c r="R37" i="18"/>
  <c r="P36" i="18"/>
  <c r="Q37" i="18"/>
  <c r="R30" i="18"/>
  <c r="Q30" i="18"/>
  <c r="I28" i="18"/>
  <c r="R24" i="18"/>
  <c r="Q24" i="18"/>
  <c r="R17" i="18"/>
  <c r="Q17" i="18"/>
  <c r="I15" i="18"/>
  <c r="R11" i="18"/>
  <c r="Q11" i="18"/>
  <c r="I9" i="18"/>
  <c r="H8" i="18"/>
  <c r="J52" i="18" s="1"/>
  <c r="R154" i="18"/>
  <c r="Q154" i="18"/>
  <c r="R115" i="18"/>
  <c r="Q115" i="18"/>
  <c r="I94" i="18"/>
  <c r="I84" i="18"/>
  <c r="R81" i="18"/>
  <c r="Q81" i="18"/>
  <c r="I81" i="18"/>
  <c r="I75" i="18"/>
  <c r="R71" i="18"/>
  <c r="Q71" i="18"/>
  <c r="J69" i="18"/>
  <c r="I69" i="18"/>
  <c r="R65" i="18"/>
  <c r="P64" i="18"/>
  <c r="Q65" i="18"/>
  <c r="R58" i="18"/>
  <c r="Q58" i="18"/>
  <c r="J56" i="18"/>
  <c r="I56" i="18"/>
  <c r="R52" i="18"/>
  <c r="Q52" i="18"/>
  <c r="R45" i="18"/>
  <c r="Q45" i="18"/>
  <c r="J43" i="18"/>
  <c r="I43" i="18"/>
  <c r="R39" i="18"/>
  <c r="Q39" i="18"/>
  <c r="I37" i="18"/>
  <c r="H36" i="18"/>
  <c r="R32" i="18"/>
  <c r="Q32" i="18"/>
  <c r="I30" i="18"/>
  <c r="P34" i="18"/>
  <c r="R26" i="18"/>
  <c r="Q26" i="18"/>
  <c r="J24" i="18"/>
  <c r="I24" i="18"/>
  <c r="R19" i="18"/>
  <c r="Q19" i="18"/>
  <c r="J17" i="18"/>
  <c r="I17" i="18"/>
  <c r="R13" i="18"/>
  <c r="Q13" i="18"/>
  <c r="I11" i="18"/>
  <c r="Q85" i="18"/>
  <c r="R85" i="18"/>
  <c r="Q98" i="18"/>
  <c r="R98" i="18"/>
  <c r="Q111" i="18"/>
  <c r="R111" i="18"/>
  <c r="Q117" i="18"/>
  <c r="R117" i="18"/>
  <c r="P132" i="18"/>
  <c r="Q124" i="18"/>
  <c r="R124" i="18"/>
  <c r="Q130" i="18"/>
  <c r="R130" i="18"/>
  <c r="Q137" i="18"/>
  <c r="R137" i="18"/>
  <c r="Q143" i="18"/>
  <c r="R143" i="18"/>
  <c r="Q150" i="18"/>
  <c r="R150" i="18"/>
  <c r="Q156" i="18"/>
  <c r="R156" i="18"/>
  <c r="Q84" i="18"/>
  <c r="R84" i="18"/>
  <c r="R97" i="18"/>
  <c r="Q97" i="18"/>
  <c r="R103" i="18"/>
  <c r="Q103" i="18"/>
  <c r="P118" i="18"/>
  <c r="R110" i="18"/>
  <c r="Q110" i="18"/>
  <c r="R116" i="18"/>
  <c r="Q116" i="18"/>
  <c r="R123" i="18"/>
  <c r="Q123" i="18"/>
  <c r="R129" i="18"/>
  <c r="Q129" i="18"/>
  <c r="R136" i="18"/>
  <c r="Q136" i="18"/>
  <c r="R142" i="18"/>
  <c r="Q142" i="18"/>
  <c r="R149" i="18"/>
  <c r="Q149" i="18"/>
  <c r="P148" i="18"/>
  <c r="R155" i="18"/>
  <c r="Q155" i="18"/>
  <c r="R88" i="18"/>
  <c r="Q88" i="18"/>
  <c r="R95" i="18"/>
  <c r="Q95" i="18"/>
  <c r="R101" i="18"/>
  <c r="Q101" i="18"/>
  <c r="R108" i="18"/>
  <c r="Q108" i="18"/>
  <c r="R114" i="18"/>
  <c r="Q114" i="18"/>
  <c r="R121" i="18"/>
  <c r="Q121" i="18"/>
  <c r="P120" i="18"/>
  <c r="R127" i="18"/>
  <c r="Q127" i="18"/>
  <c r="R140" i="18"/>
  <c r="Q140" i="18"/>
  <c r="R153" i="18"/>
  <c r="Q153" i="18"/>
  <c r="R159" i="18"/>
  <c r="Q159" i="18"/>
  <c r="R87" i="18"/>
  <c r="Q87" i="18"/>
  <c r="Q94" i="18"/>
  <c r="R94" i="18"/>
  <c r="Q100" i="18"/>
  <c r="R100" i="18"/>
  <c r="Q107" i="18"/>
  <c r="P106" i="18"/>
  <c r="R107" i="18"/>
  <c r="Q113" i="18"/>
  <c r="R113" i="18"/>
  <c r="Q126" i="18"/>
  <c r="R126" i="18"/>
  <c r="Q139" i="18"/>
  <c r="R139" i="18"/>
  <c r="Q145" i="18"/>
  <c r="R145" i="18"/>
  <c r="Q152" i="18"/>
  <c r="R152" i="18"/>
  <c r="P160" i="18"/>
  <c r="Q158" i="18"/>
  <c r="R158" i="18"/>
  <c r="R93" i="18"/>
  <c r="Q93" i="18"/>
  <c r="P92" i="18"/>
  <c r="R99" i="18"/>
  <c r="Q99" i="18"/>
  <c r="R112" i="18"/>
  <c r="Q112" i="18"/>
  <c r="R125" i="18"/>
  <c r="Q125" i="18"/>
  <c r="R131" i="18"/>
  <c r="Q131" i="18"/>
  <c r="P146" i="18"/>
  <c r="R138" i="18"/>
  <c r="Q138" i="18"/>
  <c r="R144" i="18"/>
  <c r="Q144" i="18"/>
  <c r="R151" i="18"/>
  <c r="Q151" i="18"/>
  <c r="R157" i="18"/>
  <c r="Q157" i="18"/>
  <c r="J157" i="17"/>
  <c r="K157" i="17"/>
  <c r="I157" i="17"/>
  <c r="J155" i="17"/>
  <c r="K155" i="17"/>
  <c r="I155" i="17"/>
  <c r="J153" i="17"/>
  <c r="H161" i="17"/>
  <c r="K153" i="17"/>
  <c r="I153" i="17"/>
  <c r="J151" i="17"/>
  <c r="K151" i="17"/>
  <c r="I151" i="17"/>
  <c r="J146" i="17"/>
  <c r="K146" i="17"/>
  <c r="I146" i="17"/>
  <c r="J144" i="17"/>
  <c r="K144" i="17"/>
  <c r="I144" i="17"/>
  <c r="J142" i="17"/>
  <c r="K142" i="17"/>
  <c r="I142" i="17"/>
  <c r="J140" i="17"/>
  <c r="K140" i="17"/>
  <c r="I140" i="17"/>
  <c r="J138" i="17"/>
  <c r="K138" i="17"/>
  <c r="I138" i="17"/>
  <c r="J136" i="17"/>
  <c r="K136" i="17"/>
  <c r="H135" i="17"/>
  <c r="I136" i="17"/>
  <c r="J131" i="17"/>
  <c r="K131" i="17"/>
  <c r="I131" i="17"/>
  <c r="J129" i="17"/>
  <c r="K129" i="17"/>
  <c r="I129" i="17"/>
  <c r="J127" i="17"/>
  <c r="K127" i="17"/>
  <c r="I127" i="17"/>
  <c r="J125" i="17"/>
  <c r="H133" i="17"/>
  <c r="K125" i="17"/>
  <c r="I125" i="17"/>
  <c r="J123" i="17"/>
  <c r="K123" i="17"/>
  <c r="I123" i="17"/>
  <c r="J118" i="17"/>
  <c r="K118" i="17"/>
  <c r="I118" i="17"/>
  <c r="J116" i="17"/>
  <c r="K116" i="17"/>
  <c r="I116" i="17"/>
  <c r="J114" i="17"/>
  <c r="K114" i="17"/>
  <c r="I114" i="17"/>
  <c r="J112" i="17"/>
  <c r="K112" i="17"/>
  <c r="I112" i="17"/>
  <c r="J110" i="17"/>
  <c r="K110" i="17"/>
  <c r="I110" i="17"/>
  <c r="J108" i="17"/>
  <c r="K108" i="17"/>
  <c r="H107" i="17"/>
  <c r="I108" i="17"/>
  <c r="J103" i="17"/>
  <c r="K103" i="17"/>
  <c r="I103" i="17"/>
  <c r="J101" i="17"/>
  <c r="K101" i="17"/>
  <c r="I101" i="17"/>
  <c r="J99" i="17"/>
  <c r="K99" i="17"/>
  <c r="I99" i="17"/>
  <c r="J97" i="17"/>
  <c r="H105" i="17"/>
  <c r="K97" i="17"/>
  <c r="I97" i="17"/>
  <c r="J95" i="17"/>
  <c r="K95" i="17"/>
  <c r="I95" i="17"/>
  <c r="J90" i="17"/>
  <c r="K90" i="17"/>
  <c r="I90" i="17"/>
  <c r="J88" i="17"/>
  <c r="K88" i="17"/>
  <c r="I88" i="17"/>
  <c r="J86" i="17"/>
  <c r="K86" i="17"/>
  <c r="I86" i="17"/>
  <c r="J84" i="17"/>
  <c r="K84" i="17"/>
  <c r="I84" i="17"/>
  <c r="J82" i="17"/>
  <c r="K82" i="17"/>
  <c r="I82" i="17"/>
  <c r="J80" i="17"/>
  <c r="K80" i="17"/>
  <c r="H79" i="17"/>
  <c r="I80" i="17"/>
  <c r="J75" i="17"/>
  <c r="K75" i="17"/>
  <c r="I75" i="17"/>
  <c r="J73" i="17"/>
  <c r="K73" i="17"/>
  <c r="I73" i="17"/>
  <c r="J71" i="17"/>
  <c r="K71" i="17"/>
  <c r="I71" i="17"/>
  <c r="J69" i="17"/>
  <c r="H77" i="17"/>
  <c r="K69" i="17"/>
  <c r="I69" i="17"/>
  <c r="J67" i="17"/>
  <c r="K67" i="17"/>
  <c r="I67" i="17"/>
  <c r="J62" i="17"/>
  <c r="K62" i="17"/>
  <c r="I62" i="17"/>
  <c r="J60" i="17"/>
  <c r="K60" i="17"/>
  <c r="I60" i="17"/>
  <c r="J58" i="17"/>
  <c r="K58" i="17"/>
  <c r="I58" i="17"/>
  <c r="J56" i="17"/>
  <c r="K56" i="17"/>
  <c r="I56" i="17"/>
  <c r="J54" i="17"/>
  <c r="K54" i="17"/>
  <c r="I54" i="17"/>
  <c r="J52" i="17"/>
  <c r="K52" i="17"/>
  <c r="H51" i="17"/>
  <c r="I52" i="17"/>
  <c r="J47" i="17"/>
  <c r="K47" i="17"/>
  <c r="I47" i="17"/>
  <c r="J45" i="17"/>
  <c r="K45" i="17"/>
  <c r="I45" i="17"/>
  <c r="J43" i="17"/>
  <c r="K43" i="17"/>
  <c r="I43" i="17"/>
  <c r="J41" i="17"/>
  <c r="H49" i="17"/>
  <c r="K41" i="17"/>
  <c r="I41" i="17"/>
  <c r="J39" i="17"/>
  <c r="K39" i="17"/>
  <c r="I39" i="17"/>
  <c r="J34" i="17"/>
  <c r="K34" i="17"/>
  <c r="I34" i="17"/>
  <c r="J32" i="17"/>
  <c r="K32" i="17"/>
  <c r="I32" i="17"/>
  <c r="J30" i="17"/>
  <c r="K30" i="17"/>
  <c r="I30" i="17"/>
  <c r="J28" i="17"/>
  <c r="K28" i="17"/>
  <c r="I28" i="17"/>
  <c r="J26" i="17"/>
  <c r="K26" i="17"/>
  <c r="I26" i="17"/>
  <c r="J24" i="17"/>
  <c r="K24" i="17"/>
  <c r="H23" i="17"/>
  <c r="I24" i="17"/>
  <c r="V20" i="17"/>
  <c r="U20" i="17"/>
  <c r="V19" i="17"/>
  <c r="W19" i="17"/>
  <c r="U19" i="17"/>
  <c r="V18" i="17"/>
  <c r="U18" i="17"/>
  <c r="V17" i="17"/>
  <c r="W17" i="17"/>
  <c r="U17" i="17"/>
  <c r="V16" i="17"/>
  <c r="U16" i="17"/>
  <c r="V15" i="17"/>
  <c r="W15" i="17"/>
  <c r="U15" i="17"/>
  <c r="V14" i="17"/>
  <c r="U14" i="17"/>
  <c r="V13" i="17"/>
  <c r="T21" i="17"/>
  <c r="U13" i="17"/>
  <c r="V12" i="17"/>
  <c r="U12" i="17"/>
  <c r="V11" i="17"/>
  <c r="U11" i="17"/>
  <c r="V10" i="17"/>
  <c r="T9" i="17"/>
  <c r="W11" i="17" s="1"/>
  <c r="U10" i="17"/>
  <c r="W10" i="17"/>
  <c r="M161" i="19"/>
  <c r="M149" i="19"/>
  <c r="M147" i="19"/>
  <c r="M135" i="19"/>
  <c r="M133" i="19"/>
  <c r="M121" i="19"/>
  <c r="M119" i="19"/>
  <c r="M107" i="19"/>
  <c r="M105" i="19"/>
  <c r="M93" i="19"/>
  <c r="M79" i="19"/>
  <c r="M77" i="19"/>
  <c r="M65" i="19"/>
  <c r="M63" i="19"/>
  <c r="M51" i="19"/>
  <c r="M49" i="19"/>
  <c r="M37" i="19"/>
  <c r="M35" i="19"/>
  <c r="M23" i="19"/>
  <c r="M21" i="19"/>
  <c r="M9" i="19"/>
  <c r="M91" i="19"/>
  <c r="L7" i="19"/>
  <c r="J139" i="18"/>
  <c r="I139" i="18"/>
  <c r="J100" i="18"/>
  <c r="I100" i="18"/>
  <c r="I86" i="18"/>
  <c r="J86" i="18"/>
  <c r="Q79" i="18"/>
  <c r="P78" i="18"/>
  <c r="R79" i="18"/>
  <c r="Q72" i="18"/>
  <c r="R72" i="18"/>
  <c r="I70" i="18"/>
  <c r="J70" i="18"/>
  <c r="Q66" i="18"/>
  <c r="R66" i="18"/>
  <c r="Q59" i="18"/>
  <c r="R59" i="18"/>
  <c r="I57" i="18"/>
  <c r="J57" i="18"/>
  <c r="Q53" i="18"/>
  <c r="R53" i="18"/>
  <c r="I51" i="18"/>
  <c r="H50" i="18"/>
  <c r="J51" i="18"/>
  <c r="Q46" i="18"/>
  <c r="R46" i="18"/>
  <c r="I44" i="18"/>
  <c r="J44" i="18"/>
  <c r="Q40" i="18"/>
  <c r="R40" i="18"/>
  <c r="P48" i="18"/>
  <c r="I38" i="18"/>
  <c r="J38" i="18"/>
  <c r="Q33" i="18"/>
  <c r="R33" i="18"/>
  <c r="I31" i="18"/>
  <c r="J31" i="18"/>
  <c r="Q27" i="18"/>
  <c r="R27" i="18"/>
  <c r="I25" i="18"/>
  <c r="J25" i="18"/>
  <c r="I18" i="18"/>
  <c r="J18" i="18"/>
  <c r="Q14" i="18"/>
  <c r="R14" i="18"/>
  <c r="I12" i="18"/>
  <c r="H20" i="18"/>
  <c r="J12" i="18"/>
  <c r="X65" i="18"/>
  <c r="W64" i="18"/>
  <c r="X45" i="18"/>
  <c r="Y45" i="18"/>
  <c r="X26" i="18"/>
  <c r="W34" i="18"/>
  <c r="X9" i="18"/>
  <c r="W8" i="18"/>
  <c r="Y15" i="18" s="1"/>
  <c r="Y9" i="18"/>
  <c r="X15" i="18"/>
  <c r="X28" i="18"/>
  <c r="X41" i="18"/>
  <c r="Y41" i="18"/>
  <c r="X47" i="18"/>
  <c r="Y47" i="18"/>
  <c r="X54" i="18"/>
  <c r="W62" i="18"/>
  <c r="X60" i="18"/>
  <c r="X67" i="18"/>
  <c r="X73" i="18"/>
  <c r="Y73" i="18"/>
  <c r="X81" i="18"/>
  <c r="Y116" i="18"/>
  <c r="X116" i="18"/>
  <c r="X155" i="18"/>
  <c r="Y14" i="18"/>
  <c r="X14" i="18"/>
  <c r="Y27" i="18"/>
  <c r="X27" i="18"/>
  <c r="X33" i="18"/>
  <c r="W48" i="18"/>
  <c r="X40" i="18"/>
  <c r="X46" i="18"/>
  <c r="Y53" i="18"/>
  <c r="X53" i="18"/>
  <c r="X59" i="18"/>
  <c r="X66" i="18"/>
  <c r="Y72" i="18"/>
  <c r="X72" i="18"/>
  <c r="W78" i="18"/>
  <c r="X79" i="18"/>
  <c r="X110" i="18"/>
  <c r="W118" i="18"/>
  <c r="X149" i="18"/>
  <c r="W148" i="18"/>
  <c r="W20" i="18"/>
  <c r="X12" i="18"/>
  <c r="X18" i="18"/>
  <c r="X25" i="18"/>
  <c r="Y31" i="18"/>
  <c r="X31" i="18"/>
  <c r="X38" i="18"/>
  <c r="X44" i="18"/>
  <c r="Y51" i="18"/>
  <c r="W50" i="18"/>
  <c r="X51" i="18"/>
  <c r="X57" i="18"/>
  <c r="X70" i="18"/>
  <c r="Y82" i="18"/>
  <c r="W90" i="18"/>
  <c r="X82" i="18"/>
  <c r="X83" i="18"/>
  <c r="Y83" i="18"/>
  <c r="Y87" i="18"/>
  <c r="X87" i="18"/>
  <c r="Y97" i="18"/>
  <c r="X97" i="18"/>
  <c r="X136" i="18"/>
  <c r="Y129" i="18"/>
  <c r="X129" i="18"/>
  <c r="Y10" i="18"/>
  <c r="X10" i="18"/>
  <c r="X16" i="18"/>
  <c r="Y23" i="18"/>
  <c r="X23" i="18"/>
  <c r="W22" i="18"/>
  <c r="Y29" i="18"/>
  <c r="X29" i="18"/>
  <c r="Y42" i="18"/>
  <c r="X42" i="18"/>
  <c r="Y55" i="18"/>
  <c r="X55" i="18"/>
  <c r="Y61" i="18"/>
  <c r="X61" i="18"/>
  <c r="W76" i="18"/>
  <c r="Y68" i="18"/>
  <c r="X68" i="18"/>
  <c r="Y74" i="18"/>
  <c r="X74" i="18"/>
  <c r="X123" i="18"/>
  <c r="X80" i="18"/>
  <c r="Y80" i="18"/>
  <c r="X86" i="18"/>
  <c r="Y86" i="18"/>
  <c r="X93" i="18"/>
  <c r="W92" i="18"/>
  <c r="Y93" i="18"/>
  <c r="X99" i="18"/>
  <c r="Y99" i="18"/>
  <c r="X112" i="18"/>
  <c r="X125" i="18"/>
  <c r="Y125" i="18"/>
  <c r="X131" i="18"/>
  <c r="Y131" i="18"/>
  <c r="W146" i="18"/>
  <c r="X138" i="18"/>
  <c r="Y138" i="18"/>
  <c r="X144" i="18"/>
  <c r="Y144" i="18"/>
  <c r="X151" i="18"/>
  <c r="Y151" i="18"/>
  <c r="X157" i="18"/>
  <c r="Y157" i="18"/>
  <c r="Y85" i="18"/>
  <c r="X85" i="18"/>
  <c r="Y98" i="18"/>
  <c r="X98" i="18"/>
  <c r="X111" i="18"/>
  <c r="Y117" i="18"/>
  <c r="X117" i="18"/>
  <c r="W132" i="18"/>
  <c r="Y124" i="18"/>
  <c r="X124" i="18"/>
  <c r="Y130" i="18"/>
  <c r="X130" i="18"/>
  <c r="Y137" i="18"/>
  <c r="X137" i="18"/>
  <c r="Y143" i="18"/>
  <c r="X143" i="18"/>
  <c r="Y150" i="18"/>
  <c r="X150" i="18"/>
  <c r="Y156" i="18"/>
  <c r="X156" i="18"/>
  <c r="Y89" i="18"/>
  <c r="X89" i="18"/>
  <c r="Y96" i="18"/>
  <c r="X96" i="18"/>
  <c r="W104" i="18"/>
  <c r="Y102" i="18"/>
  <c r="X102" i="18"/>
  <c r="X109" i="18"/>
  <c r="Y115" i="18"/>
  <c r="X115" i="18"/>
  <c r="Y122" i="18"/>
  <c r="X122" i="18"/>
  <c r="X128" i="18"/>
  <c r="Y135" i="18"/>
  <c r="X135" i="18"/>
  <c r="W134" i="18"/>
  <c r="Y141" i="18"/>
  <c r="X141" i="18"/>
  <c r="Y154" i="18"/>
  <c r="X154" i="18"/>
  <c r="X88" i="18"/>
  <c r="Y88" i="18"/>
  <c r="X95" i="18"/>
  <c r="X101" i="18"/>
  <c r="Y101" i="18"/>
  <c r="X108" i="18"/>
  <c r="Y108" i="18"/>
  <c r="X114" i="18"/>
  <c r="X121" i="18"/>
  <c r="W120" i="18"/>
  <c r="Y121" i="18"/>
  <c r="X127" i="18"/>
  <c r="Y127" i="18"/>
  <c r="X140" i="18"/>
  <c r="Y140" i="18"/>
  <c r="X153" i="18"/>
  <c r="Y153" i="18"/>
  <c r="X159" i="18"/>
  <c r="Y159" i="18"/>
  <c r="X94" i="18"/>
  <c r="Y100" i="18"/>
  <c r="X100" i="18"/>
  <c r="Y107" i="18"/>
  <c r="X107" i="18"/>
  <c r="W106" i="18"/>
  <c r="Y113" i="18"/>
  <c r="X113" i="18"/>
  <c r="Y126" i="18"/>
  <c r="X126" i="18"/>
  <c r="Y139" i="18"/>
  <c r="X139" i="18"/>
  <c r="Y145" i="18"/>
  <c r="X145" i="18"/>
  <c r="W160" i="18"/>
  <c r="Y152" i="18"/>
  <c r="X152" i="18"/>
  <c r="X158" i="18"/>
  <c r="K159" i="16"/>
  <c r="J159" i="16"/>
  <c r="I159" i="16"/>
  <c r="K155" i="16"/>
  <c r="J155" i="16"/>
  <c r="I155" i="16"/>
  <c r="K151" i="16"/>
  <c r="J151" i="16"/>
  <c r="I151" i="16"/>
  <c r="K146" i="16"/>
  <c r="J146" i="16"/>
  <c r="I146" i="16"/>
  <c r="K142" i="16"/>
  <c r="J142" i="16"/>
  <c r="I142" i="16"/>
  <c r="K138" i="16"/>
  <c r="J138" i="16"/>
  <c r="I138" i="16"/>
  <c r="K129" i="16"/>
  <c r="J129" i="16"/>
  <c r="I129" i="16"/>
  <c r="K125" i="16"/>
  <c r="J125" i="16"/>
  <c r="H133" i="16"/>
  <c r="I125" i="16"/>
  <c r="J117" i="16"/>
  <c r="K117" i="16"/>
  <c r="I117" i="16"/>
  <c r="J122" i="16"/>
  <c r="K122" i="16"/>
  <c r="H121" i="16"/>
  <c r="I122" i="16"/>
  <c r="J124" i="16"/>
  <c r="I124" i="16"/>
  <c r="K124" i="16"/>
  <c r="J126" i="16"/>
  <c r="K126" i="16"/>
  <c r="I126" i="16"/>
  <c r="J128" i="16"/>
  <c r="I128" i="16"/>
  <c r="K128" i="16"/>
  <c r="J130" i="16"/>
  <c r="K130" i="16"/>
  <c r="I130" i="16"/>
  <c r="J132" i="16"/>
  <c r="I132" i="16"/>
  <c r="K132" i="16"/>
  <c r="J137" i="16"/>
  <c r="I137" i="16"/>
  <c r="K137" i="16"/>
  <c r="J139" i="16"/>
  <c r="H147" i="16"/>
  <c r="K139" i="16"/>
  <c r="I139" i="16"/>
  <c r="J141" i="16"/>
  <c r="I141" i="16"/>
  <c r="K141" i="16"/>
  <c r="J143" i="16"/>
  <c r="K143" i="16"/>
  <c r="I143" i="16"/>
  <c r="J145" i="16"/>
  <c r="I145" i="16"/>
  <c r="K145" i="16"/>
  <c r="J150" i="16"/>
  <c r="I150" i="16"/>
  <c r="K150" i="16"/>
  <c r="H149" i="16"/>
  <c r="J152" i="16"/>
  <c r="K152" i="16"/>
  <c r="I152" i="16"/>
  <c r="J154" i="16"/>
  <c r="I154" i="16"/>
  <c r="K154" i="16"/>
  <c r="J156" i="16"/>
  <c r="K156" i="16"/>
  <c r="I156" i="16"/>
  <c r="J158" i="16"/>
  <c r="I158" i="16"/>
  <c r="K158" i="16"/>
  <c r="J160" i="16"/>
  <c r="K160" i="16"/>
  <c r="I160" i="16"/>
  <c r="X75" i="18"/>
  <c r="Y75" i="18"/>
  <c r="X56" i="18"/>
  <c r="Y56" i="18"/>
  <c r="X58" i="18"/>
  <c r="Y58" i="18"/>
  <c r="X39" i="18"/>
  <c r="Y39" i="18"/>
  <c r="X19" i="18"/>
  <c r="Y19" i="18"/>
  <c r="V19" i="16"/>
  <c r="U19" i="16"/>
  <c r="V17" i="16"/>
  <c r="U17" i="16"/>
  <c r="V15" i="16"/>
  <c r="U15" i="16"/>
  <c r="V13" i="16"/>
  <c r="U13" i="16"/>
  <c r="T21" i="16"/>
  <c r="V11" i="16"/>
  <c r="U11" i="16"/>
  <c r="K151" i="15"/>
  <c r="J151" i="15"/>
  <c r="M151" i="15"/>
  <c r="I151" i="15"/>
  <c r="L151" i="15"/>
  <c r="K138" i="15"/>
  <c r="J138" i="15"/>
  <c r="M138" i="15"/>
  <c r="I138" i="15"/>
  <c r="L138" i="15"/>
  <c r="K125" i="15"/>
  <c r="J125" i="15"/>
  <c r="M125" i="15"/>
  <c r="I125" i="15"/>
  <c r="H133" i="15"/>
  <c r="L125" i="15"/>
  <c r="K112" i="15"/>
  <c r="J112" i="15"/>
  <c r="M112" i="15"/>
  <c r="I112" i="15"/>
  <c r="L112" i="15"/>
  <c r="K99" i="15"/>
  <c r="J99" i="15"/>
  <c r="M99" i="15"/>
  <c r="I99" i="15"/>
  <c r="L99" i="15"/>
  <c r="K86" i="15"/>
  <c r="J86" i="15"/>
  <c r="M86" i="15"/>
  <c r="I86" i="15"/>
  <c r="L86" i="15"/>
  <c r="K73" i="15"/>
  <c r="J73" i="15"/>
  <c r="M73" i="15"/>
  <c r="I73" i="15"/>
  <c r="L73" i="15"/>
  <c r="K60" i="15"/>
  <c r="J60" i="15"/>
  <c r="M60" i="15"/>
  <c r="I60" i="15"/>
  <c r="L60" i="15"/>
  <c r="H63" i="15"/>
  <c r="L55" i="15"/>
  <c r="K55" i="15"/>
  <c r="I55" i="15"/>
  <c r="M55" i="15"/>
  <c r="J55" i="15"/>
  <c r="J40" i="15"/>
  <c r="I40" i="15"/>
  <c r="K40" i="15"/>
  <c r="M40" i="15"/>
  <c r="L40" i="15"/>
  <c r="L24" i="15"/>
  <c r="I24" i="15"/>
  <c r="K24" i="15"/>
  <c r="J24" i="15"/>
  <c r="M24" i="15"/>
  <c r="I20" i="15"/>
  <c r="J20" i="15"/>
  <c r="L20" i="15"/>
  <c r="K20" i="15"/>
  <c r="M20" i="15"/>
  <c r="M15" i="15"/>
  <c r="I15" i="15"/>
  <c r="K15" i="15"/>
  <c r="J15" i="15"/>
  <c r="L15" i="15"/>
  <c r="V21" i="15"/>
  <c r="W13" i="15"/>
  <c r="Y13" i="15"/>
  <c r="X13" i="15"/>
  <c r="I11" i="15"/>
  <c r="J11" i="15"/>
  <c r="L11" i="15"/>
  <c r="K11" i="15"/>
  <c r="M11" i="15"/>
  <c r="X9" i="15"/>
  <c r="W9" i="15"/>
  <c r="Y9" i="15"/>
  <c r="X12" i="15"/>
  <c r="W12" i="15"/>
  <c r="Y12" i="15"/>
  <c r="Y15" i="15"/>
  <c r="X15" i="15"/>
  <c r="W15" i="15"/>
  <c r="X18" i="15"/>
  <c r="W18" i="15"/>
  <c r="Y18" i="15"/>
  <c r="S20" i="14"/>
  <c r="T20" i="14"/>
  <c r="S18" i="14"/>
  <c r="T18" i="14"/>
  <c r="S16" i="14"/>
  <c r="T16" i="14"/>
  <c r="S14" i="14"/>
  <c r="T14" i="14"/>
  <c r="S12" i="14"/>
  <c r="T12" i="14"/>
  <c r="J12" i="12"/>
  <c r="L12" i="12"/>
  <c r="K12" i="12"/>
  <c r="I12" i="12"/>
  <c r="J10" i="12"/>
  <c r="L10" i="12"/>
  <c r="K10" i="12"/>
  <c r="I10" i="12"/>
  <c r="H54" i="12"/>
  <c r="J7" i="12"/>
  <c r="K7" i="12"/>
  <c r="L7" i="12"/>
  <c r="I7" i="12"/>
  <c r="M153" i="15"/>
  <c r="H161" i="15"/>
  <c r="L153" i="15"/>
  <c r="I153" i="15"/>
  <c r="K153" i="15"/>
  <c r="J153" i="15"/>
  <c r="M140" i="15"/>
  <c r="L140" i="15"/>
  <c r="I140" i="15"/>
  <c r="K140" i="15"/>
  <c r="J140" i="15"/>
  <c r="M127" i="15"/>
  <c r="L127" i="15"/>
  <c r="I127" i="15"/>
  <c r="K127" i="15"/>
  <c r="J127" i="15"/>
  <c r="M114" i="15"/>
  <c r="L114" i="15"/>
  <c r="I114" i="15"/>
  <c r="K114" i="15"/>
  <c r="J114" i="15"/>
  <c r="M101" i="15"/>
  <c r="L101" i="15"/>
  <c r="I101" i="15"/>
  <c r="K101" i="15"/>
  <c r="J101" i="15"/>
  <c r="M88" i="15"/>
  <c r="L88" i="15"/>
  <c r="I88" i="15"/>
  <c r="K88" i="15"/>
  <c r="J88" i="15"/>
  <c r="M75" i="15"/>
  <c r="L75" i="15"/>
  <c r="I75" i="15"/>
  <c r="K75" i="15"/>
  <c r="J75" i="15"/>
  <c r="M62" i="15"/>
  <c r="L62" i="15"/>
  <c r="I62" i="15"/>
  <c r="K62" i="15"/>
  <c r="J62" i="15"/>
  <c r="K54" i="15"/>
  <c r="J54" i="15"/>
  <c r="L54" i="15"/>
  <c r="I54" i="15"/>
  <c r="M54" i="15"/>
  <c r="K34" i="15"/>
  <c r="J34" i="15"/>
  <c r="L34" i="15"/>
  <c r="I34" i="15"/>
  <c r="M34" i="15"/>
  <c r="M30" i="15"/>
  <c r="L30" i="15"/>
  <c r="J30" i="15"/>
  <c r="I30" i="15"/>
  <c r="K30" i="15"/>
  <c r="K16" i="15"/>
  <c r="J16" i="15"/>
  <c r="I16" i="15"/>
  <c r="M16" i="15"/>
  <c r="L16" i="15"/>
  <c r="X14" i="15"/>
  <c r="Y14" i="15"/>
  <c r="W14" i="15"/>
  <c r="S56" i="12"/>
  <c r="V56" i="12"/>
  <c r="T56" i="12"/>
  <c r="S53" i="12"/>
  <c r="V53" i="12"/>
  <c r="T53" i="12"/>
  <c r="I52" i="12"/>
  <c r="L52" i="12"/>
  <c r="K52" i="12"/>
  <c r="J52" i="12"/>
  <c r="S50" i="12"/>
  <c r="V50" i="12"/>
  <c r="T50" i="12"/>
  <c r="I49" i="12"/>
  <c r="K49" i="12"/>
  <c r="L49" i="12"/>
  <c r="J49" i="12"/>
  <c r="S47" i="12"/>
  <c r="V47" i="12"/>
  <c r="T47" i="12"/>
  <c r="I46" i="12"/>
  <c r="K46" i="12"/>
  <c r="L46" i="12"/>
  <c r="J46" i="12"/>
  <c r="S44" i="12"/>
  <c r="V44" i="12"/>
  <c r="T44" i="12"/>
  <c r="I43" i="12"/>
  <c r="K43" i="12"/>
  <c r="L43" i="12"/>
  <c r="J43" i="12"/>
  <c r="S41" i="12"/>
  <c r="V41" i="12"/>
  <c r="T41" i="12"/>
  <c r="I40" i="12"/>
  <c r="K40" i="12"/>
  <c r="L40" i="12"/>
  <c r="J40" i="12"/>
  <c r="S38" i="12"/>
  <c r="V38" i="12"/>
  <c r="T38" i="12"/>
  <c r="I37" i="12"/>
  <c r="K37" i="12"/>
  <c r="L37" i="12"/>
  <c r="J37" i="12"/>
  <c r="S35" i="12"/>
  <c r="V35" i="12"/>
  <c r="T35" i="12"/>
  <c r="I34" i="12"/>
  <c r="K34" i="12"/>
  <c r="L34" i="12"/>
  <c r="J34" i="12"/>
  <c r="S32" i="12"/>
  <c r="V32" i="12"/>
  <c r="T32" i="12"/>
  <c r="I31" i="12"/>
  <c r="K31" i="12"/>
  <c r="L31" i="12"/>
  <c r="J31" i="12"/>
  <c r="S29" i="12"/>
  <c r="V29" i="12"/>
  <c r="T29" i="12"/>
  <c r="I28" i="12"/>
  <c r="K28" i="12"/>
  <c r="L28" i="12"/>
  <c r="J28" i="12"/>
  <c r="S26" i="12"/>
  <c r="V26" i="12"/>
  <c r="T26" i="12"/>
  <c r="I25" i="12"/>
  <c r="K25" i="12"/>
  <c r="L25" i="12"/>
  <c r="J25" i="12"/>
  <c r="S23" i="12"/>
  <c r="V23" i="12"/>
  <c r="T23" i="12"/>
  <c r="I22" i="12"/>
  <c r="K22" i="12"/>
  <c r="L22" i="12"/>
  <c r="J22" i="12"/>
  <c r="S20" i="12"/>
  <c r="V20" i="12"/>
  <c r="T20" i="12"/>
  <c r="I19" i="12"/>
  <c r="K19" i="12"/>
  <c r="L19" i="12"/>
  <c r="J19" i="12"/>
  <c r="S17" i="12"/>
  <c r="V17" i="12"/>
  <c r="T17" i="12"/>
  <c r="I16" i="12"/>
  <c r="K16" i="12"/>
  <c r="L16" i="12"/>
  <c r="J16" i="12"/>
  <c r="K157" i="15"/>
  <c r="J157" i="15"/>
  <c r="M157" i="15"/>
  <c r="L157" i="15"/>
  <c r="I157" i="15"/>
  <c r="K144" i="15"/>
  <c r="J144" i="15"/>
  <c r="M144" i="15"/>
  <c r="L144" i="15"/>
  <c r="I144" i="15"/>
  <c r="K131" i="15"/>
  <c r="J131" i="15"/>
  <c r="M131" i="15"/>
  <c r="L131" i="15"/>
  <c r="I131" i="15"/>
  <c r="K118" i="15"/>
  <c r="J118" i="15"/>
  <c r="M118" i="15"/>
  <c r="L118" i="15"/>
  <c r="I118" i="15"/>
  <c r="X20" i="15"/>
  <c r="Y20" i="15"/>
  <c r="W20" i="15"/>
  <c r="X11" i="15"/>
  <c r="Y11" i="15"/>
  <c r="W11" i="15"/>
  <c r="M159" i="15"/>
  <c r="L159" i="15"/>
  <c r="I159" i="15"/>
  <c r="J159" i="15"/>
  <c r="K159" i="15"/>
  <c r="M146" i="15"/>
  <c r="L146" i="15"/>
  <c r="I146" i="15"/>
  <c r="J146" i="15"/>
  <c r="K146" i="15"/>
  <c r="M121" i="15"/>
  <c r="L121" i="15"/>
  <c r="I121" i="15"/>
  <c r="J121" i="15"/>
  <c r="K121" i="15"/>
  <c r="M108" i="15"/>
  <c r="L108" i="15"/>
  <c r="I108" i="15"/>
  <c r="J108" i="15"/>
  <c r="K108" i="15"/>
  <c r="M95" i="15"/>
  <c r="L95" i="15"/>
  <c r="I95" i="15"/>
  <c r="J95" i="15"/>
  <c r="K95" i="15"/>
  <c r="M82" i="15"/>
  <c r="L82" i="15"/>
  <c r="I82" i="15"/>
  <c r="J82" i="15"/>
  <c r="K82" i="15"/>
  <c r="M69" i="15"/>
  <c r="H77" i="15"/>
  <c r="L69" i="15"/>
  <c r="I69" i="15"/>
  <c r="J69" i="15"/>
  <c r="K69" i="15"/>
  <c r="J46" i="15"/>
  <c r="I46" i="15"/>
  <c r="M46" i="15"/>
  <c r="K46" i="15"/>
  <c r="L46" i="15"/>
  <c r="L42" i="15"/>
  <c r="K42" i="15"/>
  <c r="M42" i="15"/>
  <c r="I42" i="15"/>
  <c r="J42" i="15"/>
  <c r="M18" i="15"/>
  <c r="L18" i="15"/>
  <c r="K18" i="15"/>
  <c r="I18" i="15"/>
  <c r="J18" i="15"/>
  <c r="Y16" i="15"/>
  <c r="W16" i="15"/>
  <c r="X16" i="15"/>
  <c r="I14" i="15"/>
  <c r="M14" i="15"/>
  <c r="L14" i="15"/>
  <c r="J14" i="15"/>
  <c r="K14" i="15"/>
  <c r="M9" i="15"/>
  <c r="L9" i="15"/>
  <c r="K9" i="15"/>
  <c r="I9" i="15"/>
  <c r="J9" i="15"/>
  <c r="L61" i="15"/>
  <c r="K61" i="15"/>
  <c r="J61" i="15"/>
  <c r="I61" i="15"/>
  <c r="M61" i="15"/>
  <c r="L68" i="15"/>
  <c r="K68" i="15"/>
  <c r="M68" i="15"/>
  <c r="I68" i="15"/>
  <c r="J68" i="15"/>
  <c r="L74" i="15"/>
  <c r="K74" i="15"/>
  <c r="J74" i="15"/>
  <c r="I74" i="15"/>
  <c r="M74" i="15"/>
  <c r="L81" i="15"/>
  <c r="K81" i="15"/>
  <c r="M81" i="15"/>
  <c r="I81" i="15"/>
  <c r="J81" i="15"/>
  <c r="L87" i="15"/>
  <c r="K87" i="15"/>
  <c r="J87" i="15"/>
  <c r="I87" i="15"/>
  <c r="M87" i="15"/>
  <c r="L94" i="15"/>
  <c r="K94" i="15"/>
  <c r="M94" i="15"/>
  <c r="I94" i="15"/>
  <c r="J94" i="15"/>
  <c r="L100" i="15"/>
  <c r="K100" i="15"/>
  <c r="J100" i="15"/>
  <c r="I100" i="15"/>
  <c r="M100" i="15"/>
  <c r="L107" i="15"/>
  <c r="K107" i="15"/>
  <c r="M107" i="15"/>
  <c r="I107" i="15"/>
  <c r="J107" i="15"/>
  <c r="L113" i="15"/>
  <c r="K113" i="15"/>
  <c r="J113" i="15"/>
  <c r="I113" i="15"/>
  <c r="M113" i="15"/>
  <c r="L126" i="15"/>
  <c r="K126" i="15"/>
  <c r="J126" i="15"/>
  <c r="I126" i="15"/>
  <c r="M126" i="15"/>
  <c r="L132" i="15"/>
  <c r="K132" i="15"/>
  <c r="M132" i="15"/>
  <c r="I132" i="15"/>
  <c r="J132" i="15"/>
  <c r="H147" i="15"/>
  <c r="L139" i="15"/>
  <c r="K139" i="15"/>
  <c r="J139" i="15"/>
  <c r="I139" i="15"/>
  <c r="M139" i="15"/>
  <c r="L145" i="15"/>
  <c r="K145" i="15"/>
  <c r="M145" i="15"/>
  <c r="I145" i="15"/>
  <c r="J145" i="15"/>
  <c r="L152" i="15"/>
  <c r="K152" i="15"/>
  <c r="J152" i="15"/>
  <c r="I152" i="15"/>
  <c r="M152" i="15"/>
  <c r="L158" i="15"/>
  <c r="K158" i="15"/>
  <c r="M158" i="15"/>
  <c r="I158" i="15"/>
  <c r="J158" i="15"/>
  <c r="I26" i="15"/>
  <c r="M26" i="15"/>
  <c r="K26" i="15"/>
  <c r="J26" i="15"/>
  <c r="L26" i="15"/>
  <c r="I32" i="15"/>
  <c r="M32" i="15"/>
  <c r="L32" i="15"/>
  <c r="J32" i="15"/>
  <c r="K32" i="15"/>
  <c r="I39" i="15"/>
  <c r="L39" i="15"/>
  <c r="K39" i="15"/>
  <c r="J39" i="15"/>
  <c r="M39" i="15"/>
  <c r="I45" i="15"/>
  <c r="J45" i="15"/>
  <c r="L45" i="15"/>
  <c r="K45" i="15"/>
  <c r="M45" i="15"/>
  <c r="I52" i="15"/>
  <c r="M52" i="15"/>
  <c r="L52" i="15"/>
  <c r="J52" i="15"/>
  <c r="K52" i="15"/>
  <c r="I58" i="15"/>
  <c r="K58" i="15"/>
  <c r="L58" i="15"/>
  <c r="J58" i="15"/>
  <c r="M58" i="15"/>
  <c r="I65" i="15"/>
  <c r="K65" i="15"/>
  <c r="M65" i="15"/>
  <c r="L65" i="15"/>
  <c r="J65" i="15"/>
  <c r="I71" i="15"/>
  <c r="K71" i="15"/>
  <c r="L71" i="15"/>
  <c r="J71" i="15"/>
  <c r="M71" i="15"/>
  <c r="I84" i="15"/>
  <c r="K84" i="15"/>
  <c r="L84" i="15"/>
  <c r="J84" i="15"/>
  <c r="M84" i="15"/>
  <c r="I90" i="15"/>
  <c r="K90" i="15"/>
  <c r="M90" i="15"/>
  <c r="L90" i="15"/>
  <c r="J90" i="15"/>
  <c r="I97" i="15"/>
  <c r="K97" i="15"/>
  <c r="H105" i="15"/>
  <c r="L97" i="15"/>
  <c r="J97" i="15"/>
  <c r="M97" i="15"/>
  <c r="I103" i="15"/>
  <c r="K103" i="15"/>
  <c r="M103" i="15"/>
  <c r="L103" i="15"/>
  <c r="J103" i="15"/>
  <c r="I110" i="15"/>
  <c r="K110" i="15"/>
  <c r="L110" i="15"/>
  <c r="J110" i="15"/>
  <c r="M110" i="15"/>
  <c r="I116" i="15"/>
  <c r="K116" i="15"/>
  <c r="M116" i="15"/>
  <c r="L116" i="15"/>
  <c r="J116" i="15"/>
  <c r="I123" i="15"/>
  <c r="K123" i="15"/>
  <c r="L123" i="15"/>
  <c r="J123" i="15"/>
  <c r="M123" i="15"/>
  <c r="I129" i="15"/>
  <c r="K129" i="15"/>
  <c r="M129" i="15"/>
  <c r="L129" i="15"/>
  <c r="J129" i="15"/>
  <c r="I136" i="15"/>
  <c r="K136" i="15"/>
  <c r="L136" i="15"/>
  <c r="J136" i="15"/>
  <c r="M136" i="15"/>
  <c r="I142" i="15"/>
  <c r="K142" i="15"/>
  <c r="M142" i="15"/>
  <c r="L142" i="15"/>
  <c r="J142" i="15"/>
  <c r="I149" i="15"/>
  <c r="K149" i="15"/>
  <c r="L149" i="15"/>
  <c r="J149" i="15"/>
  <c r="M149" i="15"/>
  <c r="I155" i="15"/>
  <c r="K155" i="15"/>
  <c r="M155" i="15"/>
  <c r="L155" i="15"/>
  <c r="J155" i="15"/>
  <c r="M31" i="15"/>
  <c r="I31" i="15"/>
  <c r="K31" i="15"/>
  <c r="J31" i="15"/>
  <c r="L31" i="15"/>
  <c r="M38" i="15"/>
  <c r="L38" i="15"/>
  <c r="K38" i="15"/>
  <c r="I38" i="15"/>
  <c r="J38" i="15"/>
  <c r="M44" i="15"/>
  <c r="K44" i="15"/>
  <c r="J44" i="15"/>
  <c r="I44" i="15"/>
  <c r="L44" i="15"/>
  <c r="M51" i="15"/>
  <c r="I51" i="15"/>
  <c r="K51" i="15"/>
  <c r="J51" i="15"/>
  <c r="L51" i="15"/>
  <c r="M57" i="15"/>
  <c r="J57" i="15"/>
  <c r="K57" i="15"/>
  <c r="I57" i="15"/>
  <c r="L57" i="15"/>
  <c r="M70" i="15"/>
  <c r="J70" i="15"/>
  <c r="K70" i="15"/>
  <c r="I70" i="15"/>
  <c r="L70" i="15"/>
  <c r="M76" i="15"/>
  <c r="J76" i="15"/>
  <c r="L76" i="15"/>
  <c r="K76" i="15"/>
  <c r="I76" i="15"/>
  <c r="M83" i="15"/>
  <c r="J83" i="15"/>
  <c r="K83" i="15"/>
  <c r="I83" i="15"/>
  <c r="H91" i="15"/>
  <c r="L83" i="15"/>
  <c r="M89" i="15"/>
  <c r="J89" i="15"/>
  <c r="L89" i="15"/>
  <c r="K89" i="15"/>
  <c r="I89" i="15"/>
  <c r="M96" i="15"/>
  <c r="J96" i="15"/>
  <c r="K96" i="15"/>
  <c r="I96" i="15"/>
  <c r="L96" i="15"/>
  <c r="M102" i="15"/>
  <c r="J102" i="15"/>
  <c r="L102" i="15"/>
  <c r="K102" i="15"/>
  <c r="I102" i="15"/>
  <c r="M109" i="15"/>
  <c r="J109" i="15"/>
  <c r="K109" i="15"/>
  <c r="I109" i="15"/>
  <c r="L109" i="15"/>
  <c r="M115" i="15"/>
  <c r="J115" i="15"/>
  <c r="L115" i="15"/>
  <c r="K115" i="15"/>
  <c r="I115" i="15"/>
  <c r="M122" i="15"/>
  <c r="J122" i="15"/>
  <c r="K122" i="15"/>
  <c r="I122" i="15"/>
  <c r="L122" i="15"/>
  <c r="M128" i="15"/>
  <c r="J128" i="15"/>
  <c r="L128" i="15"/>
  <c r="K128" i="15"/>
  <c r="I128" i="15"/>
  <c r="M135" i="15"/>
  <c r="J135" i="15"/>
  <c r="K135" i="15"/>
  <c r="I135" i="15"/>
  <c r="L135" i="15"/>
  <c r="M141" i="15"/>
  <c r="J141" i="15"/>
  <c r="L141" i="15"/>
  <c r="K141" i="15"/>
  <c r="I141" i="15"/>
  <c r="M154" i="15"/>
  <c r="J154" i="15"/>
  <c r="L154" i="15"/>
  <c r="K154" i="15"/>
  <c r="I154" i="15"/>
  <c r="M160" i="15"/>
  <c r="J160" i="15"/>
  <c r="K160" i="15"/>
  <c r="I160" i="15"/>
  <c r="L160" i="15"/>
  <c r="V9" i="12"/>
  <c r="T9" i="12"/>
  <c r="S9" i="12"/>
  <c r="L8" i="12"/>
  <c r="H55" i="12"/>
  <c r="K8" i="12"/>
  <c r="J8" i="12"/>
  <c r="I8" i="12"/>
  <c r="V6" i="12"/>
  <c r="S6" i="12"/>
  <c r="T6" i="12"/>
  <c r="R45" i="6"/>
  <c r="Q45" i="6"/>
  <c r="S45" i="6"/>
  <c r="J43" i="6"/>
  <c r="I43" i="6"/>
  <c r="K43" i="6"/>
  <c r="R39" i="6"/>
  <c r="Q39" i="6"/>
  <c r="S39" i="6"/>
  <c r="J37" i="6"/>
  <c r="I37" i="6"/>
  <c r="K37" i="6"/>
  <c r="R33" i="6"/>
  <c r="Q33" i="6"/>
  <c r="S33" i="6"/>
  <c r="J31" i="6"/>
  <c r="I31" i="6"/>
  <c r="K31" i="6"/>
  <c r="R27" i="6"/>
  <c r="Q27" i="6"/>
  <c r="S27" i="6"/>
  <c r="J25" i="6"/>
  <c r="I25" i="6"/>
  <c r="K25" i="6"/>
  <c r="R21" i="6"/>
  <c r="Q21" i="6"/>
  <c r="S21" i="6"/>
  <c r="J19" i="6"/>
  <c r="I19" i="6"/>
  <c r="K19" i="6"/>
  <c r="R14" i="6"/>
  <c r="Q14" i="6"/>
  <c r="S14" i="6"/>
  <c r="J12" i="6"/>
  <c r="I12" i="6"/>
  <c r="K12" i="6"/>
  <c r="R8" i="6"/>
  <c r="Q8" i="6"/>
  <c r="S8" i="6"/>
  <c r="W50" i="5"/>
  <c r="V50" i="5"/>
  <c r="T50" i="5"/>
  <c r="S50" i="5"/>
  <c r="U50" i="5"/>
  <c r="W48" i="5"/>
  <c r="V48" i="5"/>
  <c r="T48" i="5"/>
  <c r="S48" i="5"/>
  <c r="U48" i="5"/>
  <c r="W46" i="5"/>
  <c r="V46" i="5"/>
  <c r="T46" i="5"/>
  <c r="S46" i="5"/>
  <c r="U46" i="5"/>
  <c r="W44" i="5"/>
  <c r="V44" i="5"/>
  <c r="T44" i="5"/>
  <c r="S44" i="5"/>
  <c r="U44" i="5"/>
  <c r="W42" i="5"/>
  <c r="V42" i="5"/>
  <c r="T42" i="5"/>
  <c r="S42" i="5"/>
  <c r="U42" i="5"/>
  <c r="W40" i="5"/>
  <c r="V40" i="5"/>
  <c r="T40" i="5"/>
  <c r="S40" i="5"/>
  <c r="U40" i="5"/>
  <c r="W38" i="5"/>
  <c r="V38" i="5"/>
  <c r="T38" i="5"/>
  <c r="S38" i="5"/>
  <c r="U38" i="5"/>
  <c r="W36" i="5"/>
  <c r="V36" i="5"/>
  <c r="T36" i="5"/>
  <c r="S36" i="5"/>
  <c r="U36" i="5"/>
  <c r="W34" i="5"/>
  <c r="V34" i="5"/>
  <c r="T34" i="5"/>
  <c r="S34" i="5"/>
  <c r="U34" i="5"/>
  <c r="W32" i="5"/>
  <c r="V32" i="5"/>
  <c r="T32" i="5"/>
  <c r="S32" i="5"/>
  <c r="U32" i="5"/>
  <c r="H196" i="3"/>
  <c r="F194" i="3"/>
  <c r="H193" i="3"/>
  <c r="F191" i="3"/>
  <c r="H190" i="3"/>
  <c r="F188" i="3"/>
  <c r="H187" i="3"/>
  <c r="F123" i="3"/>
  <c r="H122" i="3"/>
  <c r="F120" i="3"/>
  <c r="H119" i="3"/>
  <c r="F117" i="3"/>
  <c r="H116" i="3"/>
  <c r="F114" i="3"/>
  <c r="H113" i="3"/>
  <c r="K51" i="3"/>
  <c r="J51" i="3"/>
  <c r="K45" i="3"/>
  <c r="J45" i="3"/>
  <c r="H69" i="2"/>
  <c r="I43" i="2"/>
  <c r="K40" i="2"/>
  <c r="J40" i="2"/>
  <c r="L40" i="2"/>
  <c r="E42" i="2"/>
  <c r="K37" i="2"/>
  <c r="J37" i="2"/>
  <c r="L37" i="2"/>
  <c r="K34" i="2"/>
  <c r="J34" i="2"/>
  <c r="L34" i="2"/>
  <c r="I17" i="2"/>
  <c r="K14" i="2"/>
  <c r="J14" i="2"/>
  <c r="L14" i="2"/>
  <c r="K11" i="2"/>
  <c r="J11" i="2"/>
  <c r="L11" i="2"/>
  <c r="K8" i="2"/>
  <c r="J8" i="2"/>
  <c r="L8" i="2"/>
  <c r="K8" i="13"/>
  <c r="I8" i="13"/>
  <c r="J8" i="13"/>
  <c r="K9" i="13"/>
  <c r="I9" i="13"/>
  <c r="J9" i="13"/>
  <c r="K10" i="13"/>
  <c r="I10" i="13"/>
  <c r="J10" i="13"/>
  <c r="K11" i="13"/>
  <c r="I11" i="13"/>
  <c r="J11" i="13"/>
  <c r="K12" i="13"/>
  <c r="I12" i="13"/>
  <c r="H20" i="13"/>
  <c r="J12" i="13"/>
  <c r="K13" i="13"/>
  <c r="I13" i="13"/>
  <c r="J13" i="13"/>
  <c r="K14" i="13"/>
  <c r="I14" i="13"/>
  <c r="J14" i="13"/>
  <c r="K15" i="13"/>
  <c r="I15" i="13"/>
  <c r="J15" i="13"/>
  <c r="K16" i="13"/>
  <c r="I16" i="13"/>
  <c r="J16" i="13"/>
  <c r="K17" i="13"/>
  <c r="I17" i="13"/>
  <c r="J17" i="13"/>
  <c r="K18" i="13"/>
  <c r="I18" i="13"/>
  <c r="J18" i="13"/>
  <c r="K19" i="13"/>
  <c r="I19" i="13"/>
  <c r="J19" i="13"/>
  <c r="K22" i="13"/>
  <c r="I22" i="13"/>
  <c r="J22" i="13"/>
  <c r="K24" i="13"/>
  <c r="I24" i="13"/>
  <c r="J24" i="13"/>
  <c r="K26" i="13"/>
  <c r="I26" i="13"/>
  <c r="H34" i="13"/>
  <c r="J26" i="13"/>
  <c r="K28" i="13"/>
  <c r="I28" i="13"/>
  <c r="J28" i="13"/>
  <c r="K30" i="13"/>
  <c r="I30" i="13"/>
  <c r="J30" i="13"/>
  <c r="K32" i="13"/>
  <c r="I32" i="13"/>
  <c r="J32" i="13"/>
  <c r="K37" i="13"/>
  <c r="I37" i="13"/>
  <c r="J37" i="13"/>
  <c r="K39" i="13"/>
  <c r="I39" i="13"/>
  <c r="J39" i="13"/>
  <c r="K41" i="13"/>
  <c r="I41" i="13"/>
  <c r="J41" i="13"/>
  <c r="K43" i="13"/>
  <c r="I43" i="13"/>
  <c r="J43" i="13"/>
  <c r="K45" i="13"/>
  <c r="I45" i="13"/>
  <c r="J45" i="13"/>
  <c r="K47" i="13"/>
  <c r="I47" i="13"/>
  <c r="J47" i="13"/>
  <c r="K50" i="13"/>
  <c r="I50" i="13"/>
  <c r="J50" i="13"/>
  <c r="K52" i="13"/>
  <c r="I52" i="13"/>
  <c r="J52" i="13"/>
  <c r="K54" i="13"/>
  <c r="I54" i="13"/>
  <c r="H62" i="13"/>
  <c r="J54" i="13"/>
  <c r="K56" i="13"/>
  <c r="I56" i="13"/>
  <c r="J56" i="13"/>
  <c r="K58" i="13"/>
  <c r="I58" i="13"/>
  <c r="J58" i="13"/>
  <c r="K60" i="13"/>
  <c r="I60" i="13"/>
  <c r="J60" i="13"/>
  <c r="K65" i="13"/>
  <c r="I65" i="13"/>
  <c r="J65" i="13"/>
  <c r="K67" i="13"/>
  <c r="I67" i="13"/>
  <c r="J67" i="13"/>
  <c r="K69" i="13"/>
  <c r="I69" i="13"/>
  <c r="J69" i="13"/>
  <c r="K71" i="13"/>
  <c r="I71" i="13"/>
  <c r="J71" i="13"/>
  <c r="K73" i="13"/>
  <c r="I73" i="13"/>
  <c r="J73" i="13"/>
  <c r="K75" i="13"/>
  <c r="I75" i="13"/>
  <c r="J75" i="13"/>
  <c r="K78" i="13"/>
  <c r="I78" i="13"/>
  <c r="J78" i="13"/>
  <c r="K80" i="13"/>
  <c r="I80" i="13"/>
  <c r="J80" i="13"/>
  <c r="K82" i="13"/>
  <c r="I82" i="13"/>
  <c r="H90" i="13"/>
  <c r="J82" i="13"/>
  <c r="K84" i="13"/>
  <c r="I84" i="13"/>
  <c r="J84" i="13"/>
  <c r="K86" i="13"/>
  <c r="I86" i="13"/>
  <c r="J86" i="13"/>
  <c r="K88" i="13"/>
  <c r="I88" i="13"/>
  <c r="J88" i="13"/>
  <c r="K93" i="13"/>
  <c r="I93" i="13"/>
  <c r="J93" i="13"/>
  <c r="K95" i="13"/>
  <c r="I95" i="13"/>
  <c r="J95" i="13"/>
  <c r="K97" i="13"/>
  <c r="I97" i="13"/>
  <c r="J97" i="13"/>
  <c r="K99" i="13"/>
  <c r="I99" i="13"/>
  <c r="J99" i="13"/>
  <c r="K101" i="13"/>
  <c r="I101" i="13"/>
  <c r="J101" i="13"/>
  <c r="K103" i="13"/>
  <c r="I103" i="13"/>
  <c r="J103" i="13"/>
  <c r="K106" i="13"/>
  <c r="I106" i="13"/>
  <c r="J106" i="13"/>
  <c r="K108" i="13"/>
  <c r="I108" i="13"/>
  <c r="J108" i="13"/>
  <c r="K110" i="13"/>
  <c r="I110" i="13"/>
  <c r="H118" i="13"/>
  <c r="J110" i="13"/>
  <c r="K112" i="13"/>
  <c r="I112" i="13"/>
  <c r="J112" i="13"/>
  <c r="K114" i="13"/>
  <c r="I114" i="13"/>
  <c r="J114" i="13"/>
  <c r="K116" i="13"/>
  <c r="I116" i="13"/>
  <c r="J116" i="13"/>
  <c r="K121" i="13"/>
  <c r="I121" i="13"/>
  <c r="J121" i="13"/>
  <c r="K123" i="13"/>
  <c r="I123" i="13"/>
  <c r="J123" i="13"/>
  <c r="K125" i="13"/>
  <c r="I125" i="13"/>
  <c r="J125" i="13"/>
  <c r="K127" i="13"/>
  <c r="I127" i="13"/>
  <c r="J127" i="13"/>
  <c r="K129" i="13"/>
  <c r="I129" i="13"/>
  <c r="J129" i="13"/>
  <c r="K131" i="13"/>
  <c r="I131" i="13"/>
  <c r="J131" i="13"/>
  <c r="K134" i="13"/>
  <c r="I134" i="13"/>
  <c r="J134" i="13"/>
  <c r="K136" i="13"/>
  <c r="I136" i="13"/>
  <c r="J136" i="13"/>
  <c r="K138" i="13"/>
  <c r="I138" i="13"/>
  <c r="H146" i="13"/>
  <c r="J138" i="13"/>
  <c r="K140" i="13"/>
  <c r="I140" i="13"/>
  <c r="J140" i="13"/>
  <c r="K142" i="13"/>
  <c r="I142" i="13"/>
  <c r="J142" i="13"/>
  <c r="K144" i="13"/>
  <c r="I144" i="13"/>
  <c r="J144" i="13"/>
  <c r="K149" i="13"/>
  <c r="I149" i="13"/>
  <c r="J149" i="13"/>
  <c r="K151" i="13"/>
  <c r="I151" i="13"/>
  <c r="J151" i="13"/>
  <c r="K153" i="13"/>
  <c r="I153" i="13"/>
  <c r="J153" i="13"/>
  <c r="K155" i="13"/>
  <c r="I155" i="13"/>
  <c r="J155" i="13"/>
  <c r="K157" i="13"/>
  <c r="I157" i="13"/>
  <c r="J157" i="13"/>
  <c r="K159" i="13"/>
  <c r="I159" i="13"/>
  <c r="J159" i="13"/>
  <c r="I23" i="13"/>
  <c r="K23" i="13"/>
  <c r="J23" i="13"/>
  <c r="J25" i="13"/>
  <c r="I25" i="13"/>
  <c r="K25" i="13"/>
  <c r="J27" i="13"/>
  <c r="I27" i="13"/>
  <c r="K27" i="13"/>
  <c r="J29" i="13"/>
  <c r="I29" i="13"/>
  <c r="K29" i="13"/>
  <c r="J31" i="13"/>
  <c r="I31" i="13"/>
  <c r="K31" i="13"/>
  <c r="J33" i="13"/>
  <c r="I33" i="13"/>
  <c r="K33" i="13"/>
  <c r="J36" i="13"/>
  <c r="I36" i="13"/>
  <c r="K36" i="13"/>
  <c r="J38" i="13"/>
  <c r="I38" i="13"/>
  <c r="K38" i="13"/>
  <c r="J40" i="13"/>
  <c r="I40" i="13"/>
  <c r="H48" i="13"/>
  <c r="K40" i="13"/>
  <c r="J42" i="13"/>
  <c r="I42" i="13"/>
  <c r="K42" i="13"/>
  <c r="J44" i="13"/>
  <c r="I44" i="13"/>
  <c r="K44" i="13"/>
  <c r="J46" i="13"/>
  <c r="I46" i="13"/>
  <c r="K46" i="13"/>
  <c r="J51" i="13"/>
  <c r="I51" i="13"/>
  <c r="K51" i="13"/>
  <c r="J53" i="13"/>
  <c r="I53" i="13"/>
  <c r="K53" i="13"/>
  <c r="J55" i="13"/>
  <c r="I55" i="13"/>
  <c r="K55" i="13"/>
  <c r="J57" i="13"/>
  <c r="I57" i="13"/>
  <c r="K57" i="13"/>
  <c r="J59" i="13"/>
  <c r="I59" i="13"/>
  <c r="K59" i="13"/>
  <c r="J61" i="13"/>
  <c r="I61" i="13"/>
  <c r="K61" i="13"/>
  <c r="J64" i="13"/>
  <c r="I64" i="13"/>
  <c r="K64" i="13"/>
  <c r="J66" i="13"/>
  <c r="I66" i="13"/>
  <c r="K66" i="13"/>
  <c r="J68" i="13"/>
  <c r="I68" i="13"/>
  <c r="H76" i="13"/>
  <c r="K68" i="13"/>
  <c r="J70" i="13"/>
  <c r="I70" i="13"/>
  <c r="K70" i="13"/>
  <c r="J72" i="13"/>
  <c r="I72" i="13"/>
  <c r="K72" i="13"/>
  <c r="J74" i="13"/>
  <c r="I74" i="13"/>
  <c r="K74" i="13"/>
  <c r="J79" i="13"/>
  <c r="I79" i="13"/>
  <c r="K79" i="13"/>
  <c r="J81" i="13"/>
  <c r="I81" i="13"/>
  <c r="K81" i="13"/>
  <c r="J83" i="13"/>
  <c r="I83" i="13"/>
  <c r="K83" i="13"/>
  <c r="J85" i="13"/>
  <c r="I85" i="13"/>
  <c r="K85" i="13"/>
  <c r="J87" i="13"/>
  <c r="I87" i="13"/>
  <c r="K87" i="13"/>
  <c r="J89" i="13"/>
  <c r="I89" i="13"/>
  <c r="K89" i="13"/>
  <c r="J92" i="13"/>
  <c r="I92" i="13"/>
  <c r="K92" i="13"/>
  <c r="J94" i="13"/>
  <c r="I94" i="13"/>
  <c r="K94" i="13"/>
  <c r="J96" i="13"/>
  <c r="I96" i="13"/>
  <c r="H104" i="13"/>
  <c r="K96" i="13"/>
  <c r="J98" i="13"/>
  <c r="I98" i="13"/>
  <c r="K98" i="13"/>
  <c r="J100" i="13"/>
  <c r="I100" i="13"/>
  <c r="K100" i="13"/>
  <c r="J102" i="13"/>
  <c r="I102" i="13"/>
  <c r="K102" i="13"/>
  <c r="J107" i="13"/>
  <c r="I107" i="13"/>
  <c r="K107" i="13"/>
  <c r="J109" i="13"/>
  <c r="I109" i="13"/>
  <c r="K109" i="13"/>
  <c r="J111" i="13"/>
  <c r="I111" i="13"/>
  <c r="K111" i="13"/>
  <c r="J113" i="13"/>
  <c r="I113" i="13"/>
  <c r="K113" i="13"/>
  <c r="J115" i="13"/>
  <c r="I115" i="13"/>
  <c r="K115" i="13"/>
  <c r="J117" i="13"/>
  <c r="I117" i="13"/>
  <c r="K117" i="13"/>
  <c r="J120" i="13"/>
  <c r="I120" i="13"/>
  <c r="K120" i="13"/>
  <c r="J122" i="13"/>
  <c r="I122" i="13"/>
  <c r="K122" i="13"/>
  <c r="J124" i="13"/>
  <c r="I124" i="13"/>
  <c r="H132" i="13"/>
  <c r="K124" i="13"/>
  <c r="J126" i="13"/>
  <c r="I126" i="13"/>
  <c r="K126" i="13"/>
  <c r="J128" i="13"/>
  <c r="I128" i="13"/>
  <c r="K128" i="13"/>
  <c r="J130" i="13"/>
  <c r="I130" i="13"/>
  <c r="K130" i="13"/>
  <c r="J135" i="13"/>
  <c r="I135" i="13"/>
  <c r="K135" i="13"/>
  <c r="J137" i="13"/>
  <c r="I137" i="13"/>
  <c r="K137" i="13"/>
  <c r="J139" i="13"/>
  <c r="I139" i="13"/>
  <c r="K139" i="13"/>
  <c r="J141" i="13"/>
  <c r="I141" i="13"/>
  <c r="K141" i="13"/>
  <c r="J143" i="13"/>
  <c r="I143" i="13"/>
  <c r="K143" i="13"/>
  <c r="J145" i="13"/>
  <c r="I145" i="13"/>
  <c r="K145" i="13"/>
  <c r="J148" i="13"/>
  <c r="I148" i="13"/>
  <c r="K148" i="13"/>
  <c r="J150" i="13"/>
  <c r="I150" i="13"/>
  <c r="K150" i="13"/>
  <c r="J152" i="13"/>
  <c r="I152" i="13"/>
  <c r="H160" i="13"/>
  <c r="K152" i="13"/>
  <c r="J154" i="13"/>
  <c r="I154" i="13"/>
  <c r="K154" i="13"/>
  <c r="J156" i="13"/>
  <c r="I156" i="13"/>
  <c r="K156" i="13"/>
  <c r="J158" i="13"/>
  <c r="I158" i="13"/>
  <c r="K158" i="13"/>
  <c r="Q52" i="6"/>
  <c r="S52" i="6"/>
  <c r="R52" i="6"/>
  <c r="I50" i="6"/>
  <c r="K50" i="6"/>
  <c r="J50" i="6"/>
  <c r="Q46" i="6"/>
  <c r="S46" i="6"/>
  <c r="R46" i="6"/>
  <c r="I44" i="6"/>
  <c r="K44" i="6"/>
  <c r="J44" i="6"/>
  <c r="Q40" i="6"/>
  <c r="S40" i="6"/>
  <c r="R40" i="6"/>
  <c r="I38" i="6"/>
  <c r="K38" i="6"/>
  <c r="J38" i="6"/>
  <c r="Q34" i="6"/>
  <c r="S34" i="6"/>
  <c r="R34" i="6"/>
  <c r="I32" i="6"/>
  <c r="K32" i="6"/>
  <c r="J32" i="6"/>
  <c r="Q28" i="6"/>
  <c r="S28" i="6"/>
  <c r="R28" i="6"/>
  <c r="I26" i="6"/>
  <c r="K26" i="6"/>
  <c r="J26" i="6"/>
  <c r="Q22" i="6"/>
  <c r="S22" i="6"/>
  <c r="R22" i="6"/>
  <c r="I20" i="6"/>
  <c r="K20" i="6"/>
  <c r="J20" i="6"/>
  <c r="Q15" i="6"/>
  <c r="S15" i="6"/>
  <c r="R15" i="6"/>
  <c r="I13" i="6"/>
  <c r="K13" i="6"/>
  <c r="J13" i="6"/>
  <c r="Q9" i="6"/>
  <c r="S9" i="6"/>
  <c r="R9" i="6"/>
  <c r="I7" i="6"/>
  <c r="K7" i="6"/>
  <c r="J7" i="6"/>
  <c r="I51" i="5"/>
  <c r="M51" i="5"/>
  <c r="K51" i="5"/>
  <c r="J51" i="5"/>
  <c r="L51" i="5"/>
  <c r="I49" i="5"/>
  <c r="M49" i="5"/>
  <c r="K49" i="5"/>
  <c r="J49" i="5"/>
  <c r="L49" i="5"/>
  <c r="I47" i="5"/>
  <c r="M47" i="5"/>
  <c r="K47" i="5"/>
  <c r="J47" i="5"/>
  <c r="L47" i="5"/>
  <c r="I45" i="5"/>
  <c r="M45" i="5"/>
  <c r="K45" i="5"/>
  <c r="J45" i="5"/>
  <c r="L45" i="5"/>
  <c r="I43" i="5"/>
  <c r="M43" i="5"/>
  <c r="K43" i="5"/>
  <c r="J43" i="5"/>
  <c r="L43" i="5"/>
  <c r="I41" i="5"/>
  <c r="M41" i="5"/>
  <c r="K41" i="5"/>
  <c r="J41" i="5"/>
  <c r="L41" i="5"/>
  <c r="I39" i="5"/>
  <c r="M39" i="5"/>
  <c r="K39" i="5"/>
  <c r="J39" i="5"/>
  <c r="L39" i="5"/>
  <c r="I37" i="5"/>
  <c r="M37" i="5"/>
  <c r="K37" i="5"/>
  <c r="J37" i="5"/>
  <c r="L37" i="5"/>
  <c r="I35" i="5"/>
  <c r="M35" i="5"/>
  <c r="K35" i="5"/>
  <c r="J35" i="5"/>
  <c r="L35" i="5"/>
  <c r="I33" i="5"/>
  <c r="M33" i="5"/>
  <c r="K33" i="5"/>
  <c r="J33" i="5"/>
  <c r="L33" i="5"/>
  <c r="I31" i="5"/>
  <c r="M31" i="5"/>
  <c r="K31" i="5"/>
  <c r="J31" i="5"/>
  <c r="L31" i="5"/>
  <c r="I29" i="5"/>
  <c r="M29" i="5"/>
  <c r="K29" i="5"/>
  <c r="J29" i="5"/>
  <c r="L29" i="5"/>
  <c r="I27" i="5"/>
  <c r="M27" i="5"/>
  <c r="K27" i="5"/>
  <c r="J27" i="5"/>
  <c r="L27" i="5"/>
  <c r="I25" i="5"/>
  <c r="M25" i="5"/>
  <c r="K25" i="5"/>
  <c r="J25" i="5"/>
  <c r="L25" i="5"/>
  <c r="I23" i="5"/>
  <c r="M23" i="5"/>
  <c r="K23" i="5"/>
  <c r="J23" i="5"/>
  <c r="L23" i="5"/>
  <c r="I21" i="5"/>
  <c r="M21" i="5"/>
  <c r="K21" i="5"/>
  <c r="J21" i="5"/>
  <c r="L21" i="5"/>
  <c r="I19" i="5"/>
  <c r="M19" i="5"/>
  <c r="K19" i="5"/>
  <c r="J19" i="5"/>
  <c r="L19" i="5"/>
  <c r="I17" i="5"/>
  <c r="M17" i="5"/>
  <c r="K17" i="5"/>
  <c r="J17" i="5"/>
  <c r="L17" i="5"/>
  <c r="S16" i="5"/>
  <c r="W16" i="5"/>
  <c r="U16" i="5"/>
  <c r="T16" i="5"/>
  <c r="V16" i="5"/>
  <c r="S14" i="5"/>
  <c r="W14" i="5"/>
  <c r="U14" i="5"/>
  <c r="T14" i="5"/>
  <c r="V14" i="5"/>
  <c r="S12" i="5"/>
  <c r="W12" i="5"/>
  <c r="U12" i="5"/>
  <c r="T12" i="5"/>
  <c r="V12" i="5"/>
  <c r="S10" i="5"/>
  <c r="W10" i="5"/>
  <c r="U10" i="5"/>
  <c r="T10" i="5"/>
  <c r="V10" i="5"/>
  <c r="S8" i="5"/>
  <c r="W8" i="5"/>
  <c r="U8" i="5"/>
  <c r="T8" i="5"/>
  <c r="V8" i="5"/>
  <c r="J213" i="3"/>
  <c r="L213" i="3"/>
  <c r="K213" i="3"/>
  <c r="J210" i="3"/>
  <c r="L210" i="3"/>
  <c r="K210" i="3"/>
  <c r="G196" i="3"/>
  <c r="I195" i="3"/>
  <c r="J184" i="3"/>
  <c r="L184" i="3"/>
  <c r="K184" i="3"/>
  <c r="G193" i="3"/>
  <c r="J181" i="3"/>
  <c r="L181" i="3"/>
  <c r="K181" i="3"/>
  <c r="I192" i="3"/>
  <c r="G190" i="3"/>
  <c r="I189" i="3"/>
  <c r="J178" i="3"/>
  <c r="L178" i="3"/>
  <c r="K178" i="3"/>
  <c r="G187" i="3"/>
  <c r="J175" i="3"/>
  <c r="L175" i="3"/>
  <c r="K175" i="3"/>
  <c r="I186" i="3"/>
  <c r="J172" i="3"/>
  <c r="L172" i="3"/>
  <c r="K172" i="3"/>
  <c r="J169" i="3"/>
  <c r="L169" i="3"/>
  <c r="K169" i="3"/>
  <c r="J166" i="3"/>
  <c r="L166" i="3"/>
  <c r="K166" i="3"/>
  <c r="J163" i="3"/>
  <c r="L163" i="3"/>
  <c r="K163" i="3"/>
  <c r="J160" i="3"/>
  <c r="L160" i="3"/>
  <c r="K160" i="3"/>
  <c r="J157" i="3"/>
  <c r="L157" i="3"/>
  <c r="K157" i="3"/>
  <c r="J154" i="3"/>
  <c r="L154" i="3"/>
  <c r="K154" i="3"/>
  <c r="E123" i="3"/>
  <c r="G122" i="3"/>
  <c r="E120" i="3"/>
  <c r="G119" i="3"/>
  <c r="E117" i="3"/>
  <c r="G116" i="3"/>
  <c r="E114" i="3"/>
  <c r="G113" i="3"/>
  <c r="J71" i="3"/>
  <c r="L71" i="3"/>
  <c r="K71" i="3"/>
  <c r="J68" i="3"/>
  <c r="L68" i="3"/>
  <c r="K68" i="3"/>
  <c r="J65" i="3"/>
  <c r="L65" i="3"/>
  <c r="K65" i="3"/>
  <c r="J62" i="3"/>
  <c r="L62" i="3"/>
  <c r="K62" i="3"/>
  <c r="J56" i="3"/>
  <c r="K56" i="3"/>
  <c r="J50" i="3"/>
  <c r="K50" i="3"/>
  <c r="J44" i="3"/>
  <c r="K44" i="3"/>
  <c r="J39" i="3"/>
  <c r="L39" i="3"/>
  <c r="K39" i="3"/>
  <c r="J36" i="3"/>
  <c r="L36" i="3"/>
  <c r="K36" i="3"/>
  <c r="J33" i="3"/>
  <c r="L33" i="3"/>
  <c r="K33" i="3"/>
  <c r="J30" i="3"/>
  <c r="L30" i="3"/>
  <c r="K30" i="3"/>
  <c r="J27" i="3"/>
  <c r="L27" i="3"/>
  <c r="K27" i="3"/>
  <c r="J24" i="3"/>
  <c r="L24" i="3"/>
  <c r="K24" i="3"/>
  <c r="J21" i="3"/>
  <c r="L21" i="3"/>
  <c r="K21" i="3"/>
  <c r="J18" i="3"/>
  <c r="L18" i="3"/>
  <c r="K18" i="3"/>
  <c r="J15" i="3"/>
  <c r="L15" i="3"/>
  <c r="K15" i="3"/>
  <c r="J12" i="3"/>
  <c r="L12" i="3"/>
  <c r="K12" i="3"/>
  <c r="J9" i="3"/>
  <c r="L9" i="3"/>
  <c r="K9" i="3"/>
  <c r="G69" i="2"/>
  <c r="H43" i="2"/>
  <c r="U8" i="13"/>
  <c r="W8" i="13"/>
  <c r="V8" i="13"/>
  <c r="U9" i="13"/>
  <c r="W9" i="13"/>
  <c r="V9" i="13"/>
  <c r="U10" i="13"/>
  <c r="W10" i="13"/>
  <c r="V10" i="13"/>
  <c r="U11" i="13"/>
  <c r="W11" i="13"/>
  <c r="V11" i="13"/>
  <c r="U12" i="13"/>
  <c r="T20" i="13"/>
  <c r="W12" i="13"/>
  <c r="V12" i="13"/>
  <c r="U13" i="13"/>
  <c r="W13" i="13"/>
  <c r="V13" i="13"/>
  <c r="U14" i="13"/>
  <c r="W14" i="13"/>
  <c r="V14" i="13"/>
  <c r="U15" i="13"/>
  <c r="W15" i="13"/>
  <c r="V15" i="13"/>
  <c r="U16" i="13"/>
  <c r="W16" i="13"/>
  <c r="V16" i="13"/>
  <c r="U17" i="13"/>
  <c r="W17" i="13"/>
  <c r="V17" i="13"/>
  <c r="U18" i="13"/>
  <c r="W18" i="13"/>
  <c r="V18" i="13"/>
  <c r="U19" i="13"/>
  <c r="W19" i="13"/>
  <c r="V19" i="13"/>
  <c r="L52" i="10"/>
  <c r="I51" i="10"/>
  <c r="J51" i="6"/>
  <c r="I51" i="6"/>
  <c r="K51" i="6"/>
  <c r="R47" i="6"/>
  <c r="Q47" i="6"/>
  <c r="S47" i="6"/>
  <c r="J45" i="6"/>
  <c r="I45" i="6"/>
  <c r="K45" i="6"/>
  <c r="R41" i="6"/>
  <c r="Q41" i="6"/>
  <c r="S41" i="6"/>
  <c r="J39" i="6"/>
  <c r="I39" i="6"/>
  <c r="K39" i="6"/>
  <c r="R35" i="6"/>
  <c r="Q35" i="6"/>
  <c r="S35" i="6"/>
  <c r="J33" i="6"/>
  <c r="I33" i="6"/>
  <c r="K33" i="6"/>
  <c r="R29" i="6"/>
  <c r="Q29" i="6"/>
  <c r="S29" i="6"/>
  <c r="J27" i="6"/>
  <c r="I27" i="6"/>
  <c r="K27" i="6"/>
  <c r="R23" i="6"/>
  <c r="Q23" i="6"/>
  <c r="S23" i="6"/>
  <c r="J21" i="6"/>
  <c r="I21" i="6"/>
  <c r="K21" i="6"/>
  <c r="R17" i="6"/>
  <c r="Q17" i="6"/>
  <c r="S17" i="6"/>
  <c r="R16" i="6"/>
  <c r="Q16" i="6"/>
  <c r="S16" i="6"/>
  <c r="J14" i="6"/>
  <c r="I14" i="6"/>
  <c r="K14" i="6"/>
  <c r="R10" i="6"/>
  <c r="Q10" i="6"/>
  <c r="S10" i="6"/>
  <c r="J8" i="6"/>
  <c r="I8" i="6"/>
  <c r="K8" i="6"/>
  <c r="J15" i="5"/>
  <c r="I15" i="5"/>
  <c r="L15" i="5"/>
  <c r="K15" i="5"/>
  <c r="M15" i="5"/>
  <c r="J13" i="5"/>
  <c r="I13" i="5"/>
  <c r="L13" i="5"/>
  <c r="K13" i="5"/>
  <c r="M13" i="5"/>
  <c r="J11" i="5"/>
  <c r="I11" i="5"/>
  <c r="L11" i="5"/>
  <c r="K11" i="5"/>
  <c r="M11" i="5"/>
  <c r="J9" i="5"/>
  <c r="I9" i="5"/>
  <c r="L9" i="5"/>
  <c r="K9" i="5"/>
  <c r="M9" i="5"/>
  <c r="J7" i="5"/>
  <c r="I7" i="5"/>
  <c r="L7" i="5"/>
  <c r="K7" i="5"/>
  <c r="M7" i="5"/>
  <c r="F196" i="3"/>
  <c r="H195" i="3"/>
  <c r="F193" i="3"/>
  <c r="H192" i="3"/>
  <c r="F190" i="3"/>
  <c r="H189" i="3"/>
  <c r="F187" i="3"/>
  <c r="H186" i="3"/>
  <c r="F122" i="3"/>
  <c r="H121" i="3"/>
  <c r="F119" i="3"/>
  <c r="H118" i="3"/>
  <c r="F116" i="3"/>
  <c r="H115" i="3"/>
  <c r="F113" i="3"/>
  <c r="K61" i="3"/>
  <c r="J61" i="3"/>
  <c r="K55" i="3"/>
  <c r="J55" i="3"/>
  <c r="K49" i="3"/>
  <c r="J49" i="3"/>
  <c r="K43" i="3"/>
  <c r="J43" i="3"/>
  <c r="F69" i="2"/>
  <c r="H68" i="2"/>
  <c r="K50" i="2"/>
  <c r="J50" i="2"/>
  <c r="L50" i="2"/>
  <c r="K39" i="2"/>
  <c r="J39" i="2"/>
  <c r="L39" i="2"/>
  <c r="I42" i="2"/>
  <c r="K36" i="2"/>
  <c r="J36" i="2"/>
  <c r="L36" i="2"/>
  <c r="K33" i="2"/>
  <c r="J33" i="2"/>
  <c r="L33" i="2"/>
  <c r="K22" i="2"/>
  <c r="J22" i="2"/>
  <c r="L22" i="2"/>
  <c r="K16" i="2"/>
  <c r="J16" i="2"/>
  <c r="K13" i="2"/>
  <c r="J13" i="2"/>
  <c r="L13" i="2"/>
  <c r="K10" i="2"/>
  <c r="J10" i="2"/>
  <c r="L10" i="2"/>
  <c r="K7" i="2"/>
  <c r="J7" i="2"/>
  <c r="L7" i="2"/>
  <c r="V10" i="16"/>
  <c r="U10" i="16"/>
  <c r="T9" i="16"/>
  <c r="W11" i="16" s="1"/>
  <c r="V12" i="16"/>
  <c r="U12" i="16"/>
  <c r="W12" i="16"/>
  <c r="V14" i="16"/>
  <c r="U14" i="16"/>
  <c r="V16" i="16"/>
  <c r="U16" i="16"/>
  <c r="W16" i="16"/>
  <c r="V18" i="16"/>
  <c r="U18" i="16"/>
  <c r="V20" i="16"/>
  <c r="U20" i="16"/>
  <c r="W20" i="16"/>
  <c r="L109" i="10"/>
  <c r="L106" i="10"/>
  <c r="L65" i="10"/>
  <c r="L62" i="10"/>
  <c r="L86" i="10"/>
  <c r="L83" i="10"/>
  <c r="L42" i="10"/>
  <c r="L39" i="10"/>
  <c r="L108" i="10"/>
  <c r="L105" i="10"/>
  <c r="L64" i="10"/>
  <c r="L61" i="10"/>
  <c r="I29" i="10"/>
  <c r="L107" i="10"/>
  <c r="L60" i="10"/>
  <c r="L59" i="10"/>
  <c r="L58" i="10"/>
  <c r="L57" i="10"/>
  <c r="L56" i="10"/>
  <c r="L55" i="10"/>
  <c r="L54" i="10"/>
  <c r="L53" i="10"/>
  <c r="L103" i="10"/>
  <c r="L99" i="10"/>
  <c r="L63" i="10"/>
  <c r="L84" i="10"/>
  <c r="L43" i="10"/>
  <c r="L30" i="10"/>
  <c r="L101" i="10"/>
  <c r="L85" i="10"/>
  <c r="L38" i="10"/>
  <c r="L37" i="10"/>
  <c r="L36" i="10"/>
  <c r="L35" i="10"/>
  <c r="L34" i="10"/>
  <c r="L33" i="10"/>
  <c r="L32" i="10"/>
  <c r="L31" i="10"/>
  <c r="L104" i="10"/>
  <c r="L97" i="10"/>
  <c r="L87" i="10"/>
  <c r="L40" i="10"/>
  <c r="L100" i="10"/>
  <c r="L82" i="10"/>
  <c r="L81" i="10"/>
  <c r="L80" i="10"/>
  <c r="L79" i="10"/>
  <c r="L78" i="10"/>
  <c r="L77" i="10"/>
  <c r="L76" i="10"/>
  <c r="L75" i="10"/>
  <c r="L41" i="10"/>
  <c r="L102" i="10"/>
  <c r="L98" i="10"/>
  <c r="S49" i="6"/>
  <c r="R49" i="6"/>
  <c r="Q49" i="6"/>
  <c r="K47" i="6"/>
  <c r="J47" i="6"/>
  <c r="I47" i="6"/>
  <c r="S43" i="6"/>
  <c r="R43" i="6"/>
  <c r="Q43" i="6"/>
  <c r="K41" i="6"/>
  <c r="J41" i="6"/>
  <c r="I41" i="6"/>
  <c r="S37" i="6"/>
  <c r="R37" i="6"/>
  <c r="Q37" i="6"/>
  <c r="K35" i="6"/>
  <c r="J35" i="6"/>
  <c r="I35" i="6"/>
  <c r="S31" i="6"/>
  <c r="R31" i="6"/>
  <c r="Q31" i="6"/>
  <c r="K29" i="6"/>
  <c r="J29" i="6"/>
  <c r="I29" i="6"/>
  <c r="S25" i="6"/>
  <c r="R25" i="6"/>
  <c r="Q25" i="6"/>
  <c r="K23" i="6"/>
  <c r="J23" i="6"/>
  <c r="I23" i="6"/>
  <c r="S19" i="6"/>
  <c r="R19" i="6"/>
  <c r="Q19" i="6"/>
  <c r="K17" i="6"/>
  <c r="J17" i="6"/>
  <c r="I17" i="6"/>
  <c r="K16" i="6"/>
  <c r="J16" i="6"/>
  <c r="I16" i="6"/>
  <c r="S12" i="6"/>
  <c r="R12" i="6"/>
  <c r="Q12" i="6"/>
  <c r="K10" i="6"/>
  <c r="J10" i="6"/>
  <c r="I10" i="6"/>
  <c r="L52" i="5"/>
  <c r="K52" i="5"/>
  <c r="J52" i="5"/>
  <c r="M52" i="5"/>
  <c r="I52" i="5"/>
  <c r="L50" i="5"/>
  <c r="K50" i="5"/>
  <c r="J50" i="5"/>
  <c r="M50" i="5"/>
  <c r="I50" i="5"/>
  <c r="L48" i="5"/>
  <c r="K48" i="5"/>
  <c r="J48" i="5"/>
  <c r="M48" i="5"/>
  <c r="I48" i="5"/>
  <c r="L46" i="5"/>
  <c r="K46" i="5"/>
  <c r="J46" i="5"/>
  <c r="M46" i="5"/>
  <c r="I46" i="5"/>
  <c r="L44" i="5"/>
  <c r="K44" i="5"/>
  <c r="J44" i="5"/>
  <c r="M44" i="5"/>
  <c r="I44" i="5"/>
  <c r="L42" i="5"/>
  <c r="K42" i="5"/>
  <c r="J42" i="5"/>
  <c r="M42" i="5"/>
  <c r="I42" i="5"/>
  <c r="L40" i="5"/>
  <c r="K40" i="5"/>
  <c r="J40" i="5"/>
  <c r="M40" i="5"/>
  <c r="I40" i="5"/>
  <c r="L38" i="5"/>
  <c r="K38" i="5"/>
  <c r="J38" i="5"/>
  <c r="M38" i="5"/>
  <c r="I38" i="5"/>
  <c r="L36" i="5"/>
  <c r="K36" i="5"/>
  <c r="J36" i="5"/>
  <c r="M36" i="5"/>
  <c r="I36" i="5"/>
  <c r="L34" i="5"/>
  <c r="K34" i="5"/>
  <c r="J34" i="5"/>
  <c r="M34" i="5"/>
  <c r="I34" i="5"/>
  <c r="L32" i="5"/>
  <c r="K32" i="5"/>
  <c r="J32" i="5"/>
  <c r="M32" i="5"/>
  <c r="I32" i="5"/>
  <c r="L30" i="5"/>
  <c r="K30" i="5"/>
  <c r="J30" i="5"/>
  <c r="M30" i="5"/>
  <c r="I30" i="5"/>
  <c r="L28" i="5"/>
  <c r="K28" i="5"/>
  <c r="J28" i="5"/>
  <c r="M28" i="5"/>
  <c r="I28" i="5"/>
  <c r="L26" i="5"/>
  <c r="K26" i="5"/>
  <c r="J26" i="5"/>
  <c r="M26" i="5"/>
  <c r="I26" i="5"/>
  <c r="L24" i="5"/>
  <c r="K24" i="5"/>
  <c r="J24" i="5"/>
  <c r="M24" i="5"/>
  <c r="I24" i="5"/>
  <c r="L22" i="5"/>
  <c r="K22" i="5"/>
  <c r="J22" i="5"/>
  <c r="M22" i="5"/>
  <c r="I22" i="5"/>
  <c r="L20" i="5"/>
  <c r="K20" i="5"/>
  <c r="J20" i="5"/>
  <c r="M20" i="5"/>
  <c r="I20" i="5"/>
  <c r="L18" i="5"/>
  <c r="K18" i="5"/>
  <c r="J18" i="5"/>
  <c r="M18" i="5"/>
  <c r="I18" i="5"/>
  <c r="F195" i="3"/>
  <c r="H194" i="3"/>
  <c r="F192" i="3"/>
  <c r="H191" i="3"/>
  <c r="F189" i="3"/>
  <c r="H188" i="3"/>
  <c r="F186" i="3"/>
  <c r="H123" i="3"/>
  <c r="F121" i="3"/>
  <c r="H120" i="3"/>
  <c r="F118" i="3"/>
  <c r="H117" i="3"/>
  <c r="F115" i="3"/>
  <c r="H114" i="3"/>
  <c r="K59" i="3"/>
  <c r="J59" i="3"/>
  <c r="K53" i="3"/>
  <c r="J53" i="3"/>
  <c r="K47" i="3"/>
  <c r="J47" i="3"/>
  <c r="K41" i="3"/>
  <c r="J41" i="3"/>
  <c r="F68" i="2"/>
  <c r="L49" i="2"/>
  <c r="K49" i="2"/>
  <c r="J49" i="2"/>
  <c r="K41" i="2"/>
  <c r="J41" i="2"/>
  <c r="E43" i="2"/>
  <c r="L38" i="2"/>
  <c r="K38" i="2"/>
  <c r="J38" i="2"/>
  <c r="L35" i="2"/>
  <c r="K35" i="2"/>
  <c r="J35" i="2"/>
  <c r="L32" i="2"/>
  <c r="K32" i="2"/>
  <c r="J32" i="2"/>
  <c r="L24" i="2"/>
  <c r="K24" i="2"/>
  <c r="J24" i="2"/>
  <c r="K20" i="2"/>
  <c r="J20" i="2"/>
  <c r="I18" i="2"/>
  <c r="L15" i="2"/>
  <c r="K15" i="2"/>
  <c r="J15" i="2"/>
  <c r="L12" i="2"/>
  <c r="K12" i="2"/>
  <c r="J12" i="2"/>
  <c r="L9" i="2"/>
  <c r="K9" i="2"/>
  <c r="J9" i="2"/>
  <c r="M16" i="5"/>
  <c r="L16" i="5"/>
  <c r="K16" i="5"/>
  <c r="I16" i="5"/>
  <c r="J16" i="5"/>
  <c r="M12" i="5"/>
  <c r="L12" i="5"/>
  <c r="K12" i="5"/>
  <c r="I12" i="5"/>
  <c r="J12" i="5"/>
  <c r="M10" i="5"/>
  <c r="L10" i="5"/>
  <c r="K10" i="5"/>
  <c r="I10" i="5"/>
  <c r="J10" i="5"/>
  <c r="M8" i="5"/>
  <c r="L8" i="5"/>
  <c r="K8" i="5"/>
  <c r="I8" i="5"/>
  <c r="J8" i="5"/>
  <c r="L214" i="3"/>
  <c r="J214" i="3"/>
  <c r="K214" i="3"/>
  <c r="L208" i="3"/>
  <c r="J208" i="3"/>
  <c r="K208" i="3"/>
  <c r="L185" i="3"/>
  <c r="J185" i="3"/>
  <c r="I196" i="3"/>
  <c r="K185" i="3"/>
  <c r="I187" i="3"/>
  <c r="L176" i="3"/>
  <c r="J176" i="3"/>
  <c r="K176" i="3"/>
  <c r="L170" i="3"/>
  <c r="J170" i="3"/>
  <c r="K170" i="3"/>
  <c r="L161" i="3"/>
  <c r="J161" i="3"/>
  <c r="K161" i="3"/>
  <c r="L158" i="3"/>
  <c r="J158" i="3"/>
  <c r="K158" i="3"/>
  <c r="G123" i="3"/>
  <c r="G120" i="3"/>
  <c r="G114" i="3"/>
  <c r="L96" i="10"/>
  <c r="I95" i="10"/>
  <c r="L21" i="10"/>
  <c r="L18" i="10"/>
  <c r="L8" i="10"/>
  <c r="I7" i="10"/>
  <c r="L20" i="10"/>
  <c r="L17" i="10"/>
  <c r="L19" i="10"/>
  <c r="L13" i="10"/>
  <c r="L14" i="10"/>
  <c r="L16" i="10"/>
  <c r="L12" i="10"/>
  <c r="L11" i="10"/>
  <c r="L9" i="10"/>
  <c r="L15" i="10"/>
  <c r="L10" i="10"/>
  <c r="S50" i="6"/>
  <c r="Q50" i="6"/>
  <c r="R50" i="6"/>
  <c r="K48" i="6"/>
  <c r="I48" i="6"/>
  <c r="J48" i="6"/>
  <c r="S44" i="6"/>
  <c r="Q44" i="6"/>
  <c r="R44" i="6"/>
  <c r="K42" i="6"/>
  <c r="I42" i="6"/>
  <c r="J42" i="6"/>
  <c r="S38" i="6"/>
  <c r="Q38" i="6"/>
  <c r="R38" i="6"/>
  <c r="K36" i="6"/>
  <c r="I36" i="6"/>
  <c r="J36" i="6"/>
  <c r="M14" i="5"/>
  <c r="L14" i="5"/>
  <c r="K14" i="5"/>
  <c r="I14" i="5"/>
  <c r="J14" i="5"/>
  <c r="L217" i="3"/>
  <c r="J217" i="3"/>
  <c r="K217" i="3"/>
  <c r="L211" i="3"/>
  <c r="J211" i="3"/>
  <c r="K211" i="3"/>
  <c r="I193" i="3"/>
  <c r="L182" i="3"/>
  <c r="J182" i="3"/>
  <c r="K182" i="3"/>
  <c r="L179" i="3"/>
  <c r="J179" i="3"/>
  <c r="I190" i="3"/>
  <c r="K179" i="3"/>
  <c r="L173" i="3"/>
  <c r="J173" i="3"/>
  <c r="K173" i="3"/>
  <c r="L167" i="3"/>
  <c r="J167" i="3"/>
  <c r="K167" i="3"/>
  <c r="L164" i="3"/>
  <c r="J164" i="3"/>
  <c r="K164" i="3"/>
  <c r="L155" i="3"/>
  <c r="J155" i="3"/>
  <c r="K155" i="3"/>
  <c r="G117" i="3"/>
  <c r="J19" i="2"/>
  <c r="K19" i="2"/>
  <c r="L64" i="2"/>
  <c r="K64" i="2"/>
  <c r="J64" i="2"/>
  <c r="K67" i="2"/>
  <c r="J67" i="2"/>
  <c r="L60" i="2"/>
  <c r="J60" i="2"/>
  <c r="K60" i="2"/>
  <c r="L74" i="2"/>
  <c r="J74" i="2"/>
  <c r="K74" i="2"/>
  <c r="L63" i="2"/>
  <c r="J63" i="2"/>
  <c r="K63" i="2"/>
  <c r="I69" i="2"/>
  <c r="L66" i="2"/>
  <c r="J66" i="2"/>
  <c r="K66" i="2"/>
  <c r="J59" i="2"/>
  <c r="L59" i="2"/>
  <c r="K59" i="2"/>
  <c r="J62" i="2"/>
  <c r="L62" i="2"/>
  <c r="K62" i="2"/>
  <c r="J65" i="2"/>
  <c r="I68" i="2"/>
  <c r="L65" i="2"/>
  <c r="K65" i="2"/>
  <c r="J73" i="2"/>
  <c r="L73" i="2"/>
  <c r="K73" i="2"/>
  <c r="G42" i="2"/>
  <c r="G43" i="2"/>
  <c r="L285" i="8"/>
  <c r="L282" i="8"/>
  <c r="K271" i="8"/>
  <c r="L272" i="8" s="1"/>
  <c r="L261" i="8"/>
  <c r="L258" i="8"/>
  <c r="L257" i="8"/>
  <c r="L256" i="8"/>
  <c r="L255" i="8"/>
  <c r="L254" i="8"/>
  <c r="L253" i="8"/>
  <c r="L252" i="8"/>
  <c r="L251" i="8"/>
  <c r="L240" i="8"/>
  <c r="L237" i="8"/>
  <c r="L219" i="8"/>
  <c r="L216" i="8"/>
  <c r="K205" i="8"/>
  <c r="L206" i="8" s="1"/>
  <c r="L195" i="8"/>
  <c r="L192" i="8"/>
  <c r="L191" i="8"/>
  <c r="L190" i="8"/>
  <c r="L189" i="8"/>
  <c r="L188" i="8"/>
  <c r="L187" i="8"/>
  <c r="L186" i="8"/>
  <c r="L185" i="8"/>
  <c r="L174" i="8"/>
  <c r="L171" i="8"/>
  <c r="L153" i="8"/>
  <c r="L150" i="8"/>
  <c r="K139" i="8"/>
  <c r="L140" i="8" s="1"/>
  <c r="L129" i="8"/>
  <c r="L126" i="8"/>
  <c r="L125" i="8"/>
  <c r="L124" i="8"/>
  <c r="L123" i="8"/>
  <c r="L122" i="8"/>
  <c r="L121" i="8"/>
  <c r="L120" i="8"/>
  <c r="L119" i="8"/>
  <c r="L108" i="8"/>
  <c r="L105" i="8"/>
  <c r="L284" i="8"/>
  <c r="L281" i="8"/>
  <c r="L263" i="8"/>
  <c r="L260" i="8"/>
  <c r="K249" i="8"/>
  <c r="L250" i="8" s="1"/>
  <c r="L239" i="8"/>
  <c r="L236" i="8"/>
  <c r="L235" i="8"/>
  <c r="L234" i="8"/>
  <c r="L233" i="8"/>
  <c r="L232" i="8"/>
  <c r="L231" i="8"/>
  <c r="L230" i="8"/>
  <c r="L229" i="8"/>
  <c r="L218" i="8"/>
  <c r="L215" i="8"/>
  <c r="L197" i="8"/>
  <c r="L194" i="8"/>
  <c r="K183" i="8"/>
  <c r="L184" i="8" s="1"/>
  <c r="L173" i="8"/>
  <c r="L170" i="8"/>
  <c r="L169" i="8"/>
  <c r="L168" i="8"/>
  <c r="L167" i="8"/>
  <c r="L166" i="8"/>
  <c r="L165" i="8"/>
  <c r="L164" i="8"/>
  <c r="L163" i="8"/>
  <c r="L152" i="8"/>
  <c r="L149" i="8"/>
  <c r="L131" i="8"/>
  <c r="L128" i="8"/>
  <c r="K117" i="8"/>
  <c r="L118" i="8" s="1"/>
  <c r="L107" i="8"/>
  <c r="L104" i="8"/>
  <c r="L103" i="8"/>
  <c r="L102" i="8"/>
  <c r="L101" i="8"/>
  <c r="L100" i="8"/>
  <c r="L99" i="8"/>
  <c r="L98" i="8"/>
  <c r="L97" i="8"/>
  <c r="L280" i="8"/>
  <c r="L279" i="8"/>
  <c r="L278" i="8"/>
  <c r="L277" i="8"/>
  <c r="L276" i="8"/>
  <c r="L275" i="8"/>
  <c r="L274" i="8"/>
  <c r="L273" i="8"/>
  <c r="L217" i="8"/>
  <c r="L148" i="8"/>
  <c r="L147" i="8"/>
  <c r="L146" i="8"/>
  <c r="L145" i="8"/>
  <c r="L144" i="8"/>
  <c r="L143" i="8"/>
  <c r="L142" i="8"/>
  <c r="L141" i="8"/>
  <c r="L262" i="8"/>
  <c r="L193" i="8"/>
  <c r="L130" i="8"/>
  <c r="K29" i="8"/>
  <c r="L30" i="8" s="1"/>
  <c r="L238" i="8"/>
  <c r="K227" i="8"/>
  <c r="L228" i="8" s="1"/>
  <c r="L175" i="8"/>
  <c r="L106" i="8"/>
  <c r="K95" i="8"/>
  <c r="L96" i="8" s="1"/>
  <c r="K51" i="8"/>
  <c r="L259" i="8"/>
  <c r="L196" i="8"/>
  <c r="L127" i="8"/>
  <c r="L8" i="8"/>
  <c r="L241" i="8"/>
  <c r="L172" i="8"/>
  <c r="K161" i="8"/>
  <c r="L162" i="8" s="1"/>
  <c r="L109" i="8"/>
  <c r="K73" i="8"/>
  <c r="I7" i="8"/>
  <c r="L209" i="8"/>
  <c r="L283" i="8"/>
  <c r="L214" i="8"/>
  <c r="L208" i="8"/>
  <c r="L151" i="8"/>
  <c r="L213" i="8"/>
  <c r="L207" i="8"/>
  <c r="L212" i="8"/>
  <c r="L210" i="8"/>
  <c r="L211" i="8"/>
  <c r="N74" i="8"/>
  <c r="N81" i="8"/>
  <c r="N80" i="8"/>
  <c r="N79" i="8"/>
  <c r="N78" i="8"/>
  <c r="N77" i="8"/>
  <c r="N76" i="8"/>
  <c r="N75" i="8"/>
  <c r="N52" i="8"/>
  <c r="N59" i="8"/>
  <c r="N58" i="8"/>
  <c r="N57" i="8"/>
  <c r="N56" i="8"/>
  <c r="N55" i="8"/>
  <c r="N54" i="8"/>
  <c r="N53" i="8"/>
  <c r="E196" i="3"/>
  <c r="E187" i="3"/>
  <c r="E186" i="3"/>
  <c r="E189" i="3"/>
  <c r="E192" i="3"/>
  <c r="E195" i="3"/>
  <c r="E188" i="3"/>
  <c r="E191" i="3"/>
  <c r="E194" i="3"/>
  <c r="L141" i="3"/>
  <c r="K141" i="3"/>
  <c r="J141" i="3"/>
  <c r="L106" i="3"/>
  <c r="K106" i="3"/>
  <c r="J106" i="3"/>
  <c r="I117" i="3"/>
  <c r="L97" i="3"/>
  <c r="K97" i="3"/>
  <c r="J97" i="3"/>
  <c r="L88" i="3"/>
  <c r="K88" i="3"/>
  <c r="J88" i="3"/>
  <c r="L81" i="3"/>
  <c r="J81" i="3"/>
  <c r="K81" i="3"/>
  <c r="L87" i="3"/>
  <c r="J87" i="3"/>
  <c r="K87" i="3"/>
  <c r="L93" i="3"/>
  <c r="J93" i="3"/>
  <c r="K93" i="3"/>
  <c r="L99" i="3"/>
  <c r="J99" i="3"/>
  <c r="K99" i="3"/>
  <c r="L105" i="3"/>
  <c r="I116" i="3"/>
  <c r="J105" i="3"/>
  <c r="K105" i="3"/>
  <c r="L111" i="3"/>
  <c r="I122" i="3"/>
  <c r="J111" i="3"/>
  <c r="K111" i="3"/>
  <c r="L143" i="3"/>
  <c r="J143" i="3"/>
  <c r="K143" i="3"/>
  <c r="L84" i="3"/>
  <c r="J84" i="3"/>
  <c r="K84" i="3"/>
  <c r="L90" i="3"/>
  <c r="J90" i="3"/>
  <c r="K90" i="3"/>
  <c r="L96" i="3"/>
  <c r="J96" i="3"/>
  <c r="K96" i="3"/>
  <c r="I113" i="3"/>
  <c r="L102" i="3"/>
  <c r="J102" i="3"/>
  <c r="K102" i="3"/>
  <c r="I119" i="3"/>
  <c r="L108" i="3"/>
  <c r="J108" i="3"/>
  <c r="K108" i="3"/>
  <c r="L137" i="3"/>
  <c r="J137" i="3"/>
  <c r="K137" i="3"/>
  <c r="L140" i="3"/>
  <c r="J140" i="3"/>
  <c r="K140" i="3"/>
  <c r="J80" i="3"/>
  <c r="L80" i="3"/>
  <c r="K80" i="3"/>
  <c r="J83" i="3"/>
  <c r="L83" i="3"/>
  <c r="K83" i="3"/>
  <c r="J86" i="3"/>
  <c r="L86" i="3"/>
  <c r="K86" i="3"/>
  <c r="J89" i="3"/>
  <c r="L89" i="3"/>
  <c r="K89" i="3"/>
  <c r="J92" i="3"/>
  <c r="L92" i="3"/>
  <c r="K92" i="3"/>
  <c r="J95" i="3"/>
  <c r="L95" i="3"/>
  <c r="K95" i="3"/>
  <c r="J98" i="3"/>
  <c r="L98" i="3"/>
  <c r="K98" i="3"/>
  <c r="J101" i="3"/>
  <c r="L101" i="3"/>
  <c r="K101" i="3"/>
  <c r="J104" i="3"/>
  <c r="L104" i="3"/>
  <c r="I115" i="3"/>
  <c r="K104" i="3"/>
  <c r="J107" i="3"/>
  <c r="I118" i="3"/>
  <c r="L107" i="3"/>
  <c r="K107" i="3"/>
  <c r="J110" i="3"/>
  <c r="L110" i="3"/>
  <c r="K110" i="3"/>
  <c r="I121" i="3"/>
  <c r="J136" i="3"/>
  <c r="L136" i="3"/>
  <c r="K136" i="3"/>
  <c r="J139" i="3"/>
  <c r="L139" i="3"/>
  <c r="K139" i="3"/>
  <c r="J142" i="3"/>
  <c r="L142" i="3"/>
  <c r="K142" i="3"/>
  <c r="J145" i="3"/>
  <c r="L145" i="3"/>
  <c r="K145" i="3"/>
  <c r="L61" i="2"/>
  <c r="K61" i="2"/>
  <c r="J61" i="2"/>
  <c r="J85" i="10"/>
  <c r="J82" i="10"/>
  <c r="J81" i="10"/>
  <c r="J80" i="10"/>
  <c r="J79" i="10"/>
  <c r="J78" i="10"/>
  <c r="J77" i="10"/>
  <c r="J76" i="10"/>
  <c r="J75" i="10"/>
  <c r="J74" i="10"/>
  <c r="J83" i="10"/>
  <c r="J84" i="10"/>
  <c r="G73" i="10"/>
  <c r="J86" i="10"/>
  <c r="J87" i="10"/>
  <c r="I146" i="44"/>
  <c r="H146" i="44"/>
  <c r="K146" i="44" s="1"/>
  <c r="G146" i="44"/>
  <c r="T16" i="45"/>
  <c r="Q16" i="45"/>
  <c r="P16" i="45"/>
  <c r="R16" i="45"/>
  <c r="S16" i="45"/>
  <c r="N16" i="45"/>
  <c r="M16" i="45"/>
  <c r="L16" i="45"/>
  <c r="M16" i="44"/>
  <c r="L16" i="44"/>
  <c r="N16" i="44"/>
  <c r="H16" i="45"/>
  <c r="J16" i="45"/>
  <c r="I16" i="45"/>
  <c r="O146" i="44"/>
  <c r="N146" i="44"/>
  <c r="M146" i="44"/>
  <c r="L146" i="44"/>
  <c r="I146" i="43"/>
  <c r="G146" i="43"/>
  <c r="H146" i="43"/>
  <c r="K146" i="43" s="1"/>
  <c r="S16" i="44"/>
  <c r="R16" i="44"/>
  <c r="Q16" i="44"/>
  <c r="P16" i="44"/>
  <c r="T16" i="44"/>
  <c r="J16" i="44"/>
  <c r="H16" i="44"/>
  <c r="I16" i="44"/>
  <c r="O129" i="39"/>
  <c r="N129" i="39"/>
  <c r="L129" i="39"/>
  <c r="K129" i="39"/>
  <c r="M129" i="39"/>
  <c r="K11" i="39"/>
  <c r="L11" i="39"/>
  <c r="M11" i="39"/>
  <c r="I11" i="39"/>
  <c r="H11" i="39"/>
  <c r="G11" i="39"/>
  <c r="O11" i="39"/>
  <c r="T11" i="39"/>
  <c r="Q11" i="39"/>
  <c r="P11" i="39"/>
  <c r="R11" i="39"/>
  <c r="S11" i="39"/>
  <c r="J62" i="28"/>
  <c r="I62" i="28"/>
  <c r="L62" i="28"/>
  <c r="K62" i="28"/>
  <c r="M62" i="28"/>
  <c r="I90" i="27"/>
  <c r="K90" i="27"/>
  <c r="J90" i="27"/>
  <c r="K118" i="26"/>
  <c r="J118" i="26"/>
  <c r="I118" i="26"/>
  <c r="K20" i="27"/>
  <c r="J20" i="27"/>
  <c r="I20" i="27"/>
  <c r="K48" i="27"/>
  <c r="J48" i="27"/>
  <c r="I48" i="27"/>
  <c r="K146" i="26"/>
  <c r="J146" i="26"/>
  <c r="I146" i="26"/>
  <c r="H106" i="21"/>
  <c r="I106" i="21"/>
  <c r="J35" i="22"/>
  <c r="L35" i="22"/>
  <c r="K35" i="22"/>
  <c r="J77" i="22"/>
  <c r="L77" i="22"/>
  <c r="K77" i="22"/>
  <c r="K91" i="22"/>
  <c r="J91" i="22"/>
  <c r="L91" i="22"/>
  <c r="Q8" i="18"/>
  <c r="R8" i="18"/>
  <c r="I160" i="18"/>
  <c r="J160" i="18"/>
  <c r="R134" i="18"/>
  <c r="Q134" i="18"/>
  <c r="Q104" i="18"/>
  <c r="R104" i="18"/>
  <c r="I76" i="18"/>
  <c r="J76" i="18"/>
  <c r="R50" i="18"/>
  <c r="Q50" i="18"/>
  <c r="Q20" i="18"/>
  <c r="R20" i="18"/>
  <c r="J78" i="18"/>
  <c r="I78" i="18"/>
  <c r="I48" i="18"/>
  <c r="J48" i="18"/>
  <c r="Y36" i="18"/>
  <c r="X36" i="18"/>
  <c r="R22" i="18"/>
  <c r="Q22" i="18"/>
  <c r="J22" i="18"/>
  <c r="I22" i="18"/>
  <c r="R90" i="18"/>
  <c r="Q90" i="18"/>
  <c r="J149" i="17"/>
  <c r="K149" i="17"/>
  <c r="I149" i="17"/>
  <c r="I147" i="17"/>
  <c r="K147" i="17"/>
  <c r="J147" i="17"/>
  <c r="J121" i="17"/>
  <c r="K121" i="17"/>
  <c r="I121" i="17"/>
  <c r="I119" i="17"/>
  <c r="K119" i="17"/>
  <c r="J119" i="17"/>
  <c r="J93" i="17"/>
  <c r="K93" i="17"/>
  <c r="I93" i="17"/>
  <c r="I91" i="17"/>
  <c r="K91" i="17"/>
  <c r="J91" i="17"/>
  <c r="J65" i="17"/>
  <c r="K65" i="17"/>
  <c r="I65" i="17"/>
  <c r="I63" i="17"/>
  <c r="K63" i="17"/>
  <c r="J63" i="17"/>
  <c r="J37" i="17"/>
  <c r="K37" i="17"/>
  <c r="I37" i="17"/>
  <c r="I35" i="17"/>
  <c r="K35" i="17"/>
  <c r="J35" i="17"/>
  <c r="I21" i="17"/>
  <c r="K21" i="17"/>
  <c r="J21" i="17"/>
  <c r="J119" i="16"/>
  <c r="I119" i="16"/>
  <c r="K119" i="16"/>
  <c r="J93" i="16"/>
  <c r="I93" i="16"/>
  <c r="K93" i="16"/>
  <c r="I91" i="16"/>
  <c r="K91" i="16"/>
  <c r="J91" i="16"/>
  <c r="I107" i="16"/>
  <c r="K107" i="16"/>
  <c r="J107" i="16"/>
  <c r="J105" i="16"/>
  <c r="I105" i="16"/>
  <c r="K105" i="16"/>
  <c r="I63" i="16"/>
  <c r="K63" i="16"/>
  <c r="J63" i="16"/>
  <c r="J37" i="16"/>
  <c r="I37" i="16"/>
  <c r="K37" i="16"/>
  <c r="I21" i="16"/>
  <c r="K21" i="16"/>
  <c r="J21" i="16"/>
  <c r="L119" i="15"/>
  <c r="K119" i="15"/>
  <c r="M119" i="15"/>
  <c r="I119" i="15"/>
  <c r="J119" i="15"/>
  <c r="M49" i="15"/>
  <c r="L49" i="15"/>
  <c r="J49" i="15"/>
  <c r="I49" i="15"/>
  <c r="K49" i="15"/>
  <c r="J121" i="14"/>
  <c r="I121" i="14"/>
  <c r="J79" i="14"/>
  <c r="I79" i="14"/>
  <c r="J37" i="14"/>
  <c r="I37" i="14"/>
  <c r="J77" i="16"/>
  <c r="I77" i="16"/>
  <c r="K77" i="16"/>
  <c r="I51" i="16"/>
  <c r="K51" i="16"/>
  <c r="J51" i="16"/>
  <c r="Q76" i="18"/>
  <c r="R76" i="18"/>
  <c r="J163" i="14"/>
  <c r="I163" i="14"/>
  <c r="J149" i="14"/>
  <c r="I149" i="14"/>
  <c r="J107" i="14"/>
  <c r="I107" i="14"/>
  <c r="J65" i="14"/>
  <c r="I65" i="14"/>
  <c r="I79" i="16"/>
  <c r="K79" i="16"/>
  <c r="J79" i="16"/>
  <c r="J49" i="16"/>
  <c r="I49" i="16"/>
  <c r="K49" i="16"/>
  <c r="I23" i="16"/>
  <c r="K23" i="16"/>
  <c r="J23" i="16"/>
  <c r="M21" i="15"/>
  <c r="K21" i="15"/>
  <c r="J21" i="15"/>
  <c r="I21" i="15"/>
  <c r="L21" i="15"/>
  <c r="J135" i="14"/>
  <c r="I135" i="14"/>
  <c r="J93" i="14"/>
  <c r="I93" i="14"/>
  <c r="J51" i="14"/>
  <c r="I51" i="14"/>
  <c r="T23" i="14"/>
  <c r="S23" i="14"/>
  <c r="K9" i="17"/>
  <c r="J9" i="17"/>
  <c r="I9" i="17"/>
  <c r="I23" i="14"/>
  <c r="J23" i="14"/>
  <c r="J135" i="16"/>
  <c r="K135" i="16"/>
  <c r="I135" i="16"/>
  <c r="L56" i="12"/>
  <c r="J56" i="12"/>
  <c r="I56" i="12"/>
  <c r="K56" i="12"/>
  <c r="K161" i="16"/>
  <c r="J161" i="16"/>
  <c r="I161" i="16"/>
  <c r="J65" i="16"/>
  <c r="I65" i="16"/>
  <c r="K65" i="16"/>
  <c r="I9" i="16"/>
  <c r="K9" i="16"/>
  <c r="J9" i="16"/>
  <c r="L35" i="15"/>
  <c r="K35" i="15"/>
  <c r="I35" i="15"/>
  <c r="M35" i="15"/>
  <c r="J35" i="15"/>
  <c r="L53" i="12"/>
  <c r="H57" i="12"/>
  <c r="J53" i="12"/>
  <c r="I53" i="12"/>
  <c r="K53" i="12"/>
  <c r="I35" i="16"/>
  <c r="K35" i="16"/>
  <c r="J35" i="16"/>
  <c r="J131" i="3"/>
  <c r="K131" i="3"/>
  <c r="K120" i="3"/>
  <c r="J120" i="3"/>
  <c r="K205" i="3"/>
  <c r="J205" i="3"/>
  <c r="J194" i="3"/>
  <c r="K194" i="3"/>
  <c r="K199" i="3"/>
  <c r="J199" i="3"/>
  <c r="J188" i="3"/>
  <c r="K188" i="3"/>
  <c r="K123" i="3"/>
  <c r="J123" i="3"/>
  <c r="K134" i="3"/>
  <c r="J134" i="3"/>
  <c r="J125" i="3"/>
  <c r="K125" i="3"/>
  <c r="K114" i="3"/>
  <c r="J114" i="3"/>
  <c r="J202" i="3"/>
  <c r="K202" i="3"/>
  <c r="K191" i="3"/>
  <c r="J191" i="3"/>
  <c r="W18" i="16" l="1"/>
  <c r="W14" i="16"/>
  <c r="W10" i="16"/>
  <c r="W15" i="16"/>
  <c r="W19" i="16"/>
  <c r="Y158" i="18"/>
  <c r="Y94" i="18"/>
  <c r="Y114" i="18"/>
  <c r="Y95" i="18"/>
  <c r="Y128" i="18"/>
  <c r="Y109" i="18"/>
  <c r="Y111" i="18"/>
  <c r="Y112" i="18"/>
  <c r="Y123" i="18"/>
  <c r="Y16" i="18"/>
  <c r="Y136" i="18"/>
  <c r="Y57" i="18"/>
  <c r="Y81" i="18"/>
  <c r="W13" i="16"/>
  <c r="W17" i="16"/>
  <c r="Y52" i="18"/>
  <c r="Y103" i="18"/>
  <c r="Y32" i="18"/>
  <c r="Y84" i="18"/>
  <c r="Y13" i="18"/>
  <c r="Y71" i="18"/>
  <c r="Y24" i="18"/>
  <c r="Y43" i="18"/>
  <c r="Y11" i="18"/>
  <c r="Y30" i="18"/>
  <c r="Y17" i="18"/>
  <c r="Y37" i="18"/>
  <c r="Y142" i="18"/>
  <c r="Y69" i="18"/>
  <c r="Y65" i="18"/>
  <c r="Y28" i="18"/>
  <c r="Y54" i="18"/>
  <c r="Y155" i="18"/>
  <c r="Y33" i="18"/>
  <c r="Y110" i="18"/>
  <c r="Y12" i="18"/>
  <c r="Y70" i="18"/>
  <c r="Y60" i="18"/>
  <c r="Y40" i="18"/>
  <c r="Y59" i="18"/>
  <c r="Y79" i="18"/>
  <c r="Y149" i="18"/>
  <c r="Y18" i="18"/>
  <c r="Y38" i="18"/>
  <c r="Y26" i="18"/>
  <c r="Y67" i="18"/>
  <c r="Y46" i="18"/>
  <c r="Y66" i="18"/>
  <c r="Y25" i="18"/>
  <c r="Y44" i="18"/>
  <c r="W13" i="17"/>
  <c r="J30" i="18"/>
  <c r="J155" i="18"/>
  <c r="J103" i="18"/>
  <c r="J111" i="18"/>
  <c r="J125" i="18"/>
  <c r="J121" i="18"/>
  <c r="J101" i="18"/>
  <c r="J135" i="18"/>
  <c r="J83" i="18"/>
  <c r="J39" i="18"/>
  <c r="J65" i="18"/>
  <c r="R150" i="19"/>
  <c r="R145" i="19"/>
  <c r="R143" i="19"/>
  <c r="R141" i="19"/>
  <c r="R125" i="19"/>
  <c r="R123" i="19"/>
  <c r="R104" i="19"/>
  <c r="R102" i="19"/>
  <c r="R100" i="19"/>
  <c r="R98" i="19"/>
  <c r="R10" i="19"/>
  <c r="R12" i="19"/>
  <c r="R28" i="19"/>
  <c r="R30" i="19"/>
  <c r="R32" i="19"/>
  <c r="R34" i="19"/>
  <c r="R53" i="19"/>
  <c r="R69" i="19"/>
  <c r="R71" i="19"/>
  <c r="R73" i="19"/>
  <c r="R75" i="19"/>
  <c r="J145" i="19"/>
  <c r="J143" i="19"/>
  <c r="J141" i="19"/>
  <c r="J139" i="19"/>
  <c r="J123" i="19"/>
  <c r="J104" i="19"/>
  <c r="J102" i="19"/>
  <c r="J100" i="19"/>
  <c r="J98" i="19"/>
  <c r="J15" i="19"/>
  <c r="J17" i="19"/>
  <c r="J19" i="19"/>
  <c r="J24" i="19"/>
  <c r="J40" i="19"/>
  <c r="J56" i="19"/>
  <c r="J58" i="19"/>
  <c r="J60" i="19"/>
  <c r="J62" i="19"/>
  <c r="J81" i="19"/>
  <c r="J83" i="19"/>
  <c r="K143" i="45"/>
  <c r="K140" i="45"/>
  <c r="K139" i="45"/>
  <c r="H52" i="25"/>
  <c r="J136" i="18"/>
  <c r="J116" i="18"/>
  <c r="J143" i="18"/>
  <c r="J157" i="18"/>
  <c r="J93" i="18"/>
  <c r="J140" i="18"/>
  <c r="J115" i="18"/>
  <c r="J96" i="18"/>
  <c r="J26" i="18"/>
  <c r="J58" i="18"/>
  <c r="J107" i="18"/>
  <c r="R39" i="19"/>
  <c r="R55" i="19"/>
  <c r="R57" i="19"/>
  <c r="R59" i="19"/>
  <c r="R61" i="19"/>
  <c r="R80" i="19"/>
  <c r="R82" i="19"/>
  <c r="J26" i="19"/>
  <c r="J42" i="19"/>
  <c r="J44" i="19"/>
  <c r="J46" i="19"/>
  <c r="J48" i="19"/>
  <c r="J67" i="19"/>
  <c r="J69" i="19"/>
  <c r="R83" i="19"/>
  <c r="W12" i="17"/>
  <c r="J75" i="18"/>
  <c r="J84" i="18"/>
  <c r="J47" i="18"/>
  <c r="J97" i="18"/>
  <c r="J124" i="18"/>
  <c r="J98" i="18"/>
  <c r="J138" i="18"/>
  <c r="J112" i="18"/>
  <c r="J114" i="18"/>
  <c r="J95" i="18"/>
  <c r="J154" i="18"/>
  <c r="R110" i="19"/>
  <c r="R94" i="19"/>
  <c r="R89" i="19"/>
  <c r="R87" i="19"/>
  <c r="R85" i="19"/>
  <c r="R25" i="19"/>
  <c r="R41" i="19"/>
  <c r="R43" i="19"/>
  <c r="R45" i="19"/>
  <c r="R47" i="19"/>
  <c r="R66" i="19"/>
  <c r="R68" i="19"/>
  <c r="J132" i="19"/>
  <c r="J130" i="19"/>
  <c r="J128" i="19"/>
  <c r="J126" i="19"/>
  <c r="J110" i="19"/>
  <c r="J108" i="19"/>
  <c r="J89" i="19"/>
  <c r="J12" i="19"/>
  <c r="J28" i="19"/>
  <c r="J30" i="19"/>
  <c r="J32" i="19"/>
  <c r="J34" i="19"/>
  <c r="J53" i="19"/>
  <c r="J55" i="19"/>
  <c r="J71" i="19"/>
  <c r="J73" i="19"/>
  <c r="J75" i="19"/>
  <c r="J80" i="19"/>
  <c r="J87" i="33"/>
  <c r="J158" i="18"/>
  <c r="J68" i="18"/>
  <c r="J113" i="18"/>
  <c r="J53" i="18"/>
  <c r="J72" i="18"/>
  <c r="J42" i="18"/>
  <c r="J87" i="18"/>
  <c r="J55" i="18"/>
  <c r="J66" i="18"/>
  <c r="J23" i="18"/>
  <c r="J79" i="18"/>
  <c r="J126" i="18"/>
  <c r="J59" i="18"/>
  <c r="J29" i="18"/>
  <c r="J16" i="18"/>
  <c r="J74" i="18"/>
  <c r="J27" i="18"/>
  <c r="J46" i="18"/>
  <c r="J14" i="18"/>
  <c r="J33" i="18"/>
  <c r="J61" i="18"/>
  <c r="J40" i="18"/>
  <c r="J10" i="18"/>
  <c r="J152" i="18"/>
  <c r="J15" i="18"/>
  <c r="J28" i="18"/>
  <c r="J60" i="18"/>
  <c r="J73" i="18"/>
  <c r="J149" i="18"/>
  <c r="J129" i="18"/>
  <c r="J110" i="18"/>
  <c r="J156" i="18"/>
  <c r="J137" i="18"/>
  <c r="J151" i="18"/>
  <c r="J159" i="18"/>
  <c r="J127" i="18"/>
  <c r="J128" i="18"/>
  <c r="J109" i="18"/>
  <c r="J13" i="18"/>
  <c r="R27" i="19"/>
  <c r="R29" i="19"/>
  <c r="R31" i="19"/>
  <c r="R33" i="19"/>
  <c r="R52" i="19"/>
  <c r="R54" i="19"/>
  <c r="R70" i="19"/>
  <c r="R72" i="19"/>
  <c r="R74" i="19"/>
  <c r="R76" i="19"/>
  <c r="J16" i="19"/>
  <c r="J18" i="19"/>
  <c r="J20" i="19"/>
  <c r="J39" i="19"/>
  <c r="J41" i="19"/>
  <c r="J57" i="19"/>
  <c r="J59" i="19"/>
  <c r="J61" i="19"/>
  <c r="J66" i="19"/>
  <c r="J82" i="19"/>
  <c r="H96" i="25"/>
  <c r="W14" i="17"/>
  <c r="W16" i="17"/>
  <c r="W18" i="17"/>
  <c r="W20" i="17"/>
  <c r="J81" i="18"/>
  <c r="J94" i="18"/>
  <c r="J41" i="18"/>
  <c r="J117" i="18"/>
  <c r="J131" i="18"/>
  <c r="J99" i="18"/>
  <c r="J108" i="18"/>
  <c r="J88" i="18"/>
  <c r="J141" i="18"/>
  <c r="J89" i="18"/>
  <c r="J32" i="18"/>
  <c r="J45" i="18"/>
  <c r="J71" i="18"/>
  <c r="R13" i="19"/>
  <c r="R15" i="19"/>
  <c r="R17" i="19"/>
  <c r="R19" i="19"/>
  <c r="R38" i="19"/>
  <c r="R40" i="19"/>
  <c r="R56" i="19"/>
  <c r="R58" i="19"/>
  <c r="R60" i="19"/>
  <c r="R62" i="19"/>
  <c r="R81" i="19"/>
  <c r="R84" i="19"/>
  <c r="J25" i="19"/>
  <c r="J27" i="19"/>
  <c r="J43" i="19"/>
  <c r="J45" i="19"/>
  <c r="J47" i="19"/>
  <c r="J52" i="19"/>
  <c r="J68" i="19"/>
  <c r="J11" i="18"/>
  <c r="J37" i="18"/>
  <c r="J9" i="18"/>
  <c r="J54" i="18"/>
  <c r="J67" i="18"/>
  <c r="J142" i="18"/>
  <c r="J123" i="18"/>
  <c r="J150" i="18"/>
  <c r="J130" i="18"/>
  <c r="J85" i="18"/>
  <c r="J144" i="18"/>
  <c r="J153" i="18"/>
  <c r="J82" i="18"/>
  <c r="J122" i="18"/>
  <c r="J102" i="18"/>
  <c r="J19" i="18"/>
  <c r="J145" i="18"/>
  <c r="R152" i="19"/>
  <c r="R136" i="19"/>
  <c r="R131" i="19"/>
  <c r="R129" i="19"/>
  <c r="R127" i="19"/>
  <c r="R111" i="19"/>
  <c r="R109" i="19"/>
  <c r="R90" i="19"/>
  <c r="R88" i="19"/>
  <c r="R86" i="19"/>
  <c r="R24" i="19"/>
  <c r="R26" i="19"/>
  <c r="R42" i="19"/>
  <c r="R44" i="19"/>
  <c r="R46" i="19"/>
  <c r="R48" i="19"/>
  <c r="J152" i="19"/>
  <c r="J150" i="19"/>
  <c r="J131" i="19"/>
  <c r="J129" i="19"/>
  <c r="J127" i="19"/>
  <c r="J125" i="19"/>
  <c r="J109" i="19"/>
  <c r="J90" i="19"/>
  <c r="J88" i="19"/>
  <c r="J11" i="19"/>
  <c r="J13" i="19"/>
  <c r="J29" i="19"/>
  <c r="J31" i="19"/>
  <c r="J33" i="19"/>
  <c r="J38" i="19"/>
  <c r="J54" i="19"/>
  <c r="J70" i="19"/>
  <c r="J72" i="19"/>
  <c r="J74" i="19"/>
  <c r="J76" i="19"/>
  <c r="J109" i="33"/>
  <c r="K142" i="45"/>
  <c r="H74" i="25"/>
  <c r="K141" i="45"/>
  <c r="K57" i="12"/>
  <c r="J57" i="12"/>
  <c r="I57" i="12"/>
  <c r="L57" i="12"/>
  <c r="E73" i="10"/>
  <c r="H87" i="10"/>
  <c r="H84" i="10"/>
  <c r="H82" i="10"/>
  <c r="H81" i="10"/>
  <c r="H80" i="10"/>
  <c r="H79" i="10"/>
  <c r="H78" i="10"/>
  <c r="H77" i="10"/>
  <c r="H76" i="10"/>
  <c r="H75" i="10"/>
  <c r="H83" i="10"/>
  <c r="H85" i="10"/>
  <c r="H86" i="10"/>
  <c r="H74" i="10"/>
  <c r="J121" i="3"/>
  <c r="K121" i="3"/>
  <c r="K132" i="3"/>
  <c r="J132" i="3"/>
  <c r="K129" i="3"/>
  <c r="J129" i="3"/>
  <c r="K118" i="3"/>
  <c r="J118" i="3"/>
  <c r="J115" i="3"/>
  <c r="K115" i="3"/>
  <c r="K126" i="3"/>
  <c r="J126" i="3"/>
  <c r="K130" i="3"/>
  <c r="J130" i="3"/>
  <c r="J119" i="3"/>
  <c r="K119" i="3"/>
  <c r="K124" i="3"/>
  <c r="J124" i="3"/>
  <c r="J113" i="3"/>
  <c r="K113" i="3"/>
  <c r="J133" i="3"/>
  <c r="K133" i="3"/>
  <c r="K122" i="3"/>
  <c r="J122" i="3"/>
  <c r="J127" i="3"/>
  <c r="K127" i="3"/>
  <c r="K116" i="3"/>
  <c r="J116" i="3"/>
  <c r="K117" i="3"/>
  <c r="J117" i="3"/>
  <c r="K128" i="3"/>
  <c r="J128" i="3"/>
  <c r="J284" i="8"/>
  <c r="J281" i="8"/>
  <c r="J263" i="8"/>
  <c r="J260" i="8"/>
  <c r="J239" i="8"/>
  <c r="J236" i="8"/>
  <c r="J235" i="8"/>
  <c r="J234" i="8"/>
  <c r="J233" i="8"/>
  <c r="J232" i="8"/>
  <c r="J231" i="8"/>
  <c r="J230" i="8"/>
  <c r="J229" i="8"/>
  <c r="J218" i="8"/>
  <c r="J215" i="8"/>
  <c r="J197" i="8"/>
  <c r="J194" i="8"/>
  <c r="J173" i="8"/>
  <c r="J170" i="8"/>
  <c r="J169" i="8"/>
  <c r="J168" i="8"/>
  <c r="J167" i="8"/>
  <c r="J166" i="8"/>
  <c r="J165" i="8"/>
  <c r="J164" i="8"/>
  <c r="J163" i="8"/>
  <c r="J152" i="8"/>
  <c r="J149" i="8"/>
  <c r="J131" i="8"/>
  <c r="J128" i="8"/>
  <c r="J107" i="8"/>
  <c r="J104" i="8"/>
  <c r="J103" i="8"/>
  <c r="J102" i="8"/>
  <c r="J101" i="8"/>
  <c r="J100" i="8"/>
  <c r="J99" i="8"/>
  <c r="J98" i="8"/>
  <c r="J97" i="8"/>
  <c r="I73" i="8"/>
  <c r="I271" i="8"/>
  <c r="J272" i="8" s="1"/>
  <c r="I205" i="8"/>
  <c r="J206" i="8" s="1"/>
  <c r="I139" i="8"/>
  <c r="J140" i="8" s="1"/>
  <c r="J283" i="8"/>
  <c r="J280" i="8"/>
  <c r="J279" i="8"/>
  <c r="J278" i="8"/>
  <c r="J277" i="8"/>
  <c r="J276" i="8"/>
  <c r="J275" i="8"/>
  <c r="J274" i="8"/>
  <c r="J273" i="8"/>
  <c r="J262" i="8"/>
  <c r="J259" i="8"/>
  <c r="J241" i="8"/>
  <c r="J238" i="8"/>
  <c r="J217" i="8"/>
  <c r="J214" i="8"/>
  <c r="J213" i="8"/>
  <c r="J212" i="8"/>
  <c r="J211" i="8"/>
  <c r="J210" i="8"/>
  <c r="J209" i="8"/>
  <c r="J208" i="8"/>
  <c r="J207" i="8"/>
  <c r="J196" i="8"/>
  <c r="J193" i="8"/>
  <c r="J175" i="8"/>
  <c r="J172" i="8"/>
  <c r="J151" i="8"/>
  <c r="J148" i="8"/>
  <c r="J147" i="8"/>
  <c r="J146" i="8"/>
  <c r="J145" i="8"/>
  <c r="J144" i="8"/>
  <c r="J143" i="8"/>
  <c r="J142" i="8"/>
  <c r="J141" i="8"/>
  <c r="J130" i="8"/>
  <c r="J127" i="8"/>
  <c r="J109" i="8"/>
  <c r="J106" i="8"/>
  <c r="J285" i="8"/>
  <c r="I249" i="8"/>
  <c r="J250" i="8" s="1"/>
  <c r="J216" i="8"/>
  <c r="I161" i="8"/>
  <c r="J162" i="8" s="1"/>
  <c r="J153" i="8"/>
  <c r="I117" i="8"/>
  <c r="J118" i="8" s="1"/>
  <c r="G7" i="8"/>
  <c r="J261" i="8"/>
  <c r="J192" i="8"/>
  <c r="J191" i="8"/>
  <c r="J190" i="8"/>
  <c r="J189" i="8"/>
  <c r="J188" i="8"/>
  <c r="J187" i="8"/>
  <c r="J186" i="8"/>
  <c r="J185" i="8"/>
  <c r="J129" i="8"/>
  <c r="J237" i="8"/>
  <c r="J174" i="8"/>
  <c r="J105" i="8"/>
  <c r="I29" i="8"/>
  <c r="J30" i="8" s="1"/>
  <c r="J258" i="8"/>
  <c r="J257" i="8"/>
  <c r="J256" i="8"/>
  <c r="J255" i="8"/>
  <c r="J254" i="8"/>
  <c r="J253" i="8"/>
  <c r="J252" i="8"/>
  <c r="J251" i="8"/>
  <c r="J195" i="8"/>
  <c r="J126" i="8"/>
  <c r="J125" i="8"/>
  <c r="J124" i="8"/>
  <c r="J123" i="8"/>
  <c r="J122" i="8"/>
  <c r="J121" i="8"/>
  <c r="J120" i="8"/>
  <c r="J119" i="8"/>
  <c r="J240" i="8"/>
  <c r="J171" i="8"/>
  <c r="J108" i="8"/>
  <c r="J8" i="8"/>
  <c r="I227" i="8"/>
  <c r="J228" i="8" s="1"/>
  <c r="I183" i="8"/>
  <c r="J184" i="8" s="1"/>
  <c r="I95" i="8"/>
  <c r="J96" i="8" s="1"/>
  <c r="J282" i="8"/>
  <c r="J150" i="8"/>
  <c r="J219" i="8"/>
  <c r="I51" i="8"/>
  <c r="L85" i="8"/>
  <c r="L82" i="8"/>
  <c r="L81" i="8"/>
  <c r="L80" i="8"/>
  <c r="L79" i="8"/>
  <c r="L78" i="8"/>
  <c r="L77" i="8"/>
  <c r="L76" i="8"/>
  <c r="L75" i="8"/>
  <c r="L86" i="8"/>
  <c r="L74" i="8"/>
  <c r="L83" i="8"/>
  <c r="L84" i="8"/>
  <c r="L64" i="8"/>
  <c r="L61" i="8"/>
  <c r="L63" i="8"/>
  <c r="L60" i="8"/>
  <c r="L59" i="8"/>
  <c r="L58" i="8"/>
  <c r="L57" i="8"/>
  <c r="L56" i="8"/>
  <c r="L55" i="8"/>
  <c r="L54" i="8"/>
  <c r="L53" i="8"/>
  <c r="L62" i="8"/>
  <c r="L87" i="8"/>
  <c r="L65" i="8"/>
  <c r="L52" i="8"/>
  <c r="K71" i="2"/>
  <c r="J71" i="2"/>
  <c r="K68" i="2"/>
  <c r="J68" i="2"/>
  <c r="L72" i="2"/>
  <c r="K72" i="2"/>
  <c r="J72" i="2"/>
  <c r="J69" i="2"/>
  <c r="L69" i="2"/>
  <c r="K69" i="2"/>
  <c r="J70" i="2"/>
  <c r="K70" i="2"/>
  <c r="J190" i="3"/>
  <c r="K190" i="3"/>
  <c r="K201" i="3"/>
  <c r="J201" i="3"/>
  <c r="K204" i="3"/>
  <c r="J204" i="3"/>
  <c r="K193" i="3"/>
  <c r="J193" i="3"/>
  <c r="J20" i="10"/>
  <c r="J17" i="10"/>
  <c r="J8" i="10"/>
  <c r="J19" i="10"/>
  <c r="J16" i="10"/>
  <c r="J15" i="10"/>
  <c r="J14" i="10"/>
  <c r="J13" i="10"/>
  <c r="J12" i="10"/>
  <c r="J11" i="10"/>
  <c r="J10" i="10"/>
  <c r="J9" i="10"/>
  <c r="J18" i="10"/>
  <c r="G7" i="10"/>
  <c r="J21" i="10"/>
  <c r="J108" i="10"/>
  <c r="J105" i="10"/>
  <c r="J96" i="10"/>
  <c r="J107" i="10"/>
  <c r="J104" i="10"/>
  <c r="J103" i="10"/>
  <c r="J102" i="10"/>
  <c r="J101" i="10"/>
  <c r="J100" i="10"/>
  <c r="J99" i="10"/>
  <c r="J98" i="10"/>
  <c r="J97" i="10"/>
  <c r="J106" i="10"/>
  <c r="G95" i="10"/>
  <c r="J109" i="10"/>
  <c r="K198" i="3"/>
  <c r="J198" i="3"/>
  <c r="K187" i="3"/>
  <c r="J187" i="3"/>
  <c r="J196" i="3"/>
  <c r="K196" i="3"/>
  <c r="K207" i="3"/>
  <c r="J207" i="3"/>
  <c r="K18" i="2"/>
  <c r="J18" i="2"/>
  <c r="J44" i="2"/>
  <c r="K44" i="2"/>
  <c r="J41" i="10"/>
  <c r="J38" i="10"/>
  <c r="J37" i="10"/>
  <c r="J36" i="10"/>
  <c r="J35" i="10"/>
  <c r="J34" i="10"/>
  <c r="J33" i="10"/>
  <c r="J32" i="10"/>
  <c r="J31" i="10"/>
  <c r="J30" i="10"/>
  <c r="J42" i="10"/>
  <c r="J43" i="10"/>
  <c r="J39" i="10"/>
  <c r="J40" i="10"/>
  <c r="G29" i="10"/>
  <c r="V9" i="16"/>
  <c r="U9" i="16"/>
  <c r="W9" i="16"/>
  <c r="K42" i="2"/>
  <c r="J42" i="2"/>
  <c r="K45" i="2"/>
  <c r="J45" i="2"/>
  <c r="J64" i="10"/>
  <c r="J61" i="10"/>
  <c r="J52" i="10"/>
  <c r="J63" i="10"/>
  <c r="J60" i="10"/>
  <c r="J59" i="10"/>
  <c r="J58" i="10"/>
  <c r="J57" i="10"/>
  <c r="J56" i="10"/>
  <c r="J55" i="10"/>
  <c r="J54" i="10"/>
  <c r="J53" i="10"/>
  <c r="J65" i="10"/>
  <c r="J62" i="10"/>
  <c r="G51" i="10"/>
  <c r="U20" i="13"/>
  <c r="W20" i="13"/>
  <c r="V20" i="13"/>
  <c r="K186" i="3"/>
  <c r="J186" i="3"/>
  <c r="K197" i="3"/>
  <c r="J197" i="3"/>
  <c r="J200" i="3"/>
  <c r="K200" i="3"/>
  <c r="K189" i="3"/>
  <c r="J189" i="3"/>
  <c r="K192" i="3"/>
  <c r="J192" i="3"/>
  <c r="K203" i="3"/>
  <c r="J203" i="3"/>
  <c r="J206" i="3"/>
  <c r="K206" i="3"/>
  <c r="K195" i="3"/>
  <c r="J195" i="3"/>
  <c r="J160" i="13"/>
  <c r="I160" i="13"/>
  <c r="K160" i="13"/>
  <c r="J132" i="13"/>
  <c r="I132" i="13"/>
  <c r="K132" i="13"/>
  <c r="J104" i="13"/>
  <c r="I104" i="13"/>
  <c r="K104" i="13"/>
  <c r="J76" i="13"/>
  <c r="I76" i="13"/>
  <c r="K76" i="13"/>
  <c r="J48" i="13"/>
  <c r="I48" i="13"/>
  <c r="K48" i="13"/>
  <c r="K146" i="13"/>
  <c r="I146" i="13"/>
  <c r="J146" i="13"/>
  <c r="K118" i="13"/>
  <c r="I118" i="13"/>
  <c r="J118" i="13"/>
  <c r="K90" i="13"/>
  <c r="I90" i="13"/>
  <c r="J90" i="13"/>
  <c r="K62" i="13"/>
  <c r="I62" i="13"/>
  <c r="J62" i="13"/>
  <c r="K34" i="13"/>
  <c r="I34" i="13"/>
  <c r="J34" i="13"/>
  <c r="K20" i="13"/>
  <c r="I20" i="13"/>
  <c r="J20" i="13"/>
  <c r="J17" i="2"/>
  <c r="K17" i="2"/>
  <c r="J46" i="2"/>
  <c r="K46" i="2"/>
  <c r="K43" i="2"/>
  <c r="J43" i="2"/>
  <c r="I55" i="12"/>
  <c r="L55" i="12"/>
  <c r="K55" i="12"/>
  <c r="J55" i="12"/>
  <c r="J91" i="15"/>
  <c r="I91" i="15"/>
  <c r="L91" i="15"/>
  <c r="M91" i="15"/>
  <c r="K91" i="15"/>
  <c r="K105" i="15"/>
  <c r="J105" i="15"/>
  <c r="M105" i="15"/>
  <c r="L105" i="15"/>
  <c r="I105" i="15"/>
  <c r="M147" i="15"/>
  <c r="J147" i="15"/>
  <c r="K147" i="15"/>
  <c r="I147" i="15"/>
  <c r="L147" i="15"/>
  <c r="I77" i="15"/>
  <c r="K77" i="15"/>
  <c r="M77" i="15"/>
  <c r="L77" i="15"/>
  <c r="J77" i="15"/>
  <c r="I161" i="15"/>
  <c r="K161" i="15"/>
  <c r="L161" i="15"/>
  <c r="J161" i="15"/>
  <c r="M161" i="15"/>
  <c r="K54" i="12"/>
  <c r="J54" i="12"/>
  <c r="L54" i="12"/>
  <c r="I54" i="12"/>
  <c r="X21" i="15"/>
  <c r="W21" i="15"/>
  <c r="Y21" i="15"/>
  <c r="M63" i="15"/>
  <c r="J63" i="15"/>
  <c r="L63" i="15"/>
  <c r="K63" i="15"/>
  <c r="I63" i="15"/>
  <c r="M133" i="15"/>
  <c r="L133" i="15"/>
  <c r="I133" i="15"/>
  <c r="J133" i="15"/>
  <c r="K133" i="15"/>
  <c r="V21" i="16"/>
  <c r="U21" i="16"/>
  <c r="W21" i="16"/>
  <c r="K149" i="16"/>
  <c r="J149" i="16"/>
  <c r="I149" i="16"/>
  <c r="J147" i="16"/>
  <c r="K147" i="16"/>
  <c r="I147" i="16"/>
  <c r="K121" i="16"/>
  <c r="J121" i="16"/>
  <c r="I121" i="16"/>
  <c r="K133" i="16"/>
  <c r="J133" i="16"/>
  <c r="I133" i="16"/>
  <c r="Y160" i="18"/>
  <c r="X160" i="18"/>
  <c r="X106" i="18"/>
  <c r="Y106" i="18"/>
  <c r="Y120" i="18"/>
  <c r="X120" i="18"/>
  <c r="X134" i="18"/>
  <c r="Y134" i="18"/>
  <c r="Y104" i="18"/>
  <c r="X104" i="18"/>
  <c r="Y132" i="18"/>
  <c r="X132" i="18"/>
  <c r="X146" i="18"/>
  <c r="Y146" i="18"/>
  <c r="Y92" i="18"/>
  <c r="X92" i="18"/>
  <c r="Y76" i="18"/>
  <c r="X76" i="18"/>
  <c r="X22" i="18"/>
  <c r="Y22" i="18"/>
  <c r="Y90" i="18"/>
  <c r="X90" i="18"/>
  <c r="X50" i="18"/>
  <c r="Y50" i="18"/>
  <c r="Y20" i="18"/>
  <c r="X20" i="18"/>
  <c r="Y148" i="18"/>
  <c r="X148" i="18"/>
  <c r="X118" i="18"/>
  <c r="Y118" i="18"/>
  <c r="X78" i="18"/>
  <c r="Y78" i="18"/>
  <c r="Y48" i="18"/>
  <c r="X48" i="18"/>
  <c r="X62" i="18"/>
  <c r="Y62" i="18"/>
  <c r="Y8" i="18"/>
  <c r="X8" i="18"/>
  <c r="X34" i="18"/>
  <c r="Y34" i="18"/>
  <c r="Y64" i="18"/>
  <c r="X64" i="18"/>
  <c r="I20" i="18"/>
  <c r="J20" i="18"/>
  <c r="Q48" i="18"/>
  <c r="R48" i="18"/>
  <c r="J50" i="18"/>
  <c r="I50" i="18"/>
  <c r="R78" i="18"/>
  <c r="Q78" i="18"/>
  <c r="L161" i="19"/>
  <c r="L149" i="19"/>
  <c r="L147" i="19"/>
  <c r="L135" i="19"/>
  <c r="L133" i="19"/>
  <c r="L121" i="19"/>
  <c r="L119" i="19"/>
  <c r="L107" i="19"/>
  <c r="L105" i="19"/>
  <c r="L93" i="19"/>
  <c r="L91" i="19"/>
  <c r="L79" i="19"/>
  <c r="L77" i="19"/>
  <c r="L65" i="19"/>
  <c r="L63" i="19"/>
  <c r="L51" i="19"/>
  <c r="L49" i="19"/>
  <c r="L37" i="19"/>
  <c r="L35" i="19"/>
  <c r="L23" i="19"/>
  <c r="L21" i="19"/>
  <c r="L9" i="19"/>
  <c r="K7" i="19"/>
  <c r="V9" i="17"/>
  <c r="U9" i="17"/>
  <c r="W9" i="17"/>
  <c r="V21" i="17"/>
  <c r="W21" i="17"/>
  <c r="U21" i="17"/>
  <c r="I23" i="17"/>
  <c r="K23" i="17"/>
  <c r="J23" i="17"/>
  <c r="J49" i="17"/>
  <c r="K49" i="17"/>
  <c r="I49" i="17"/>
  <c r="I51" i="17"/>
  <c r="K51" i="17"/>
  <c r="J51" i="17"/>
  <c r="J77" i="17"/>
  <c r="K77" i="17"/>
  <c r="I77" i="17"/>
  <c r="I79" i="17"/>
  <c r="K79" i="17"/>
  <c r="J79" i="17"/>
  <c r="J105" i="17"/>
  <c r="K105" i="17"/>
  <c r="I105" i="17"/>
  <c r="I107" i="17"/>
  <c r="K107" i="17"/>
  <c r="J107" i="17"/>
  <c r="J133" i="17"/>
  <c r="K133" i="17"/>
  <c r="I133" i="17"/>
  <c r="I135" i="17"/>
  <c r="K135" i="17"/>
  <c r="J135" i="17"/>
  <c r="J161" i="17"/>
  <c r="K161" i="17"/>
  <c r="I161" i="17"/>
  <c r="R146" i="18"/>
  <c r="Q146" i="18"/>
  <c r="Q92" i="18"/>
  <c r="R92" i="18"/>
  <c r="R160" i="18"/>
  <c r="Q160" i="18"/>
  <c r="R106" i="18"/>
  <c r="Q106" i="18"/>
  <c r="Q120" i="18"/>
  <c r="R120" i="18"/>
  <c r="R148" i="18"/>
  <c r="Q148" i="18"/>
  <c r="R118" i="18"/>
  <c r="Q118" i="18"/>
  <c r="Q132" i="18"/>
  <c r="R132" i="18"/>
  <c r="R34" i="18"/>
  <c r="Q34" i="18"/>
  <c r="I36" i="18"/>
  <c r="J36" i="18"/>
  <c r="Q64" i="18"/>
  <c r="R64" i="18"/>
  <c r="I8" i="18"/>
  <c r="J8" i="18"/>
  <c r="Q36" i="18"/>
  <c r="R36" i="18"/>
  <c r="J62" i="18"/>
  <c r="I62" i="18"/>
  <c r="T161" i="19"/>
  <c r="T149" i="19"/>
  <c r="T147" i="19"/>
  <c r="T135" i="19"/>
  <c r="T133" i="19"/>
  <c r="T121" i="19"/>
  <c r="T119" i="19"/>
  <c r="T107" i="19"/>
  <c r="T105" i="19"/>
  <c r="T93" i="19"/>
  <c r="T91" i="19"/>
  <c r="S7" i="19"/>
  <c r="Y7" i="19" s="1"/>
  <c r="T79" i="19"/>
  <c r="T77" i="19"/>
  <c r="T65" i="19"/>
  <c r="T63" i="19"/>
  <c r="T51" i="19"/>
  <c r="T49" i="19"/>
  <c r="T37" i="19"/>
  <c r="T35" i="19"/>
  <c r="T23" i="19"/>
  <c r="T21" i="19"/>
  <c r="T9" i="19"/>
  <c r="U9" i="19"/>
  <c r="Z10" i="19" s="1"/>
  <c r="U21" i="19"/>
  <c r="U23" i="19"/>
  <c r="U35" i="19"/>
  <c r="Z35" i="19" s="1"/>
  <c r="U37" i="19"/>
  <c r="U49" i="19"/>
  <c r="U51" i="19"/>
  <c r="Z51" i="19" s="1"/>
  <c r="U63" i="19"/>
  <c r="U65" i="19"/>
  <c r="U77" i="19"/>
  <c r="Z77" i="19" s="1"/>
  <c r="U79" i="19"/>
  <c r="U91" i="19"/>
  <c r="Z94" i="19"/>
  <c r="U93" i="19"/>
  <c r="U105" i="19"/>
  <c r="U107" i="19"/>
  <c r="Z111" i="19"/>
  <c r="U119" i="19"/>
  <c r="U121" i="19"/>
  <c r="U133" i="19"/>
  <c r="Z136" i="19"/>
  <c r="U135" i="19"/>
  <c r="U147" i="19"/>
  <c r="U149" i="19"/>
  <c r="Z153" i="19"/>
  <c r="U161" i="19"/>
  <c r="I148" i="18"/>
  <c r="J148" i="18"/>
  <c r="J118" i="18"/>
  <c r="I118" i="18"/>
  <c r="J132" i="18"/>
  <c r="I132" i="18"/>
  <c r="J146" i="18"/>
  <c r="I146" i="18"/>
  <c r="I92" i="18"/>
  <c r="J92" i="18"/>
  <c r="J120" i="18"/>
  <c r="I120" i="18"/>
  <c r="J90" i="18"/>
  <c r="I90" i="18"/>
  <c r="J134" i="18"/>
  <c r="I134" i="18"/>
  <c r="I104" i="18"/>
  <c r="J104" i="18"/>
  <c r="J34" i="18"/>
  <c r="I34" i="18"/>
  <c r="R62" i="18"/>
  <c r="Q62" i="18"/>
  <c r="I64" i="18"/>
  <c r="J64" i="18"/>
  <c r="J106" i="18"/>
  <c r="I106" i="18"/>
  <c r="R161" i="19"/>
  <c r="P161" i="19"/>
  <c r="R149" i="19"/>
  <c r="P149" i="19"/>
  <c r="R147" i="19"/>
  <c r="P147" i="19"/>
  <c r="R135" i="19"/>
  <c r="P135" i="19"/>
  <c r="R133" i="19"/>
  <c r="P133" i="19"/>
  <c r="R121" i="19"/>
  <c r="P121" i="19"/>
  <c r="R119" i="19"/>
  <c r="P119" i="19"/>
  <c r="R107" i="19"/>
  <c r="P107" i="19"/>
  <c r="R105" i="19"/>
  <c r="P105" i="19"/>
  <c r="R93" i="19"/>
  <c r="P93" i="19"/>
  <c r="R9" i="19"/>
  <c r="P9" i="19"/>
  <c r="R21" i="19"/>
  <c r="P21" i="19"/>
  <c r="R23" i="19"/>
  <c r="P23" i="19"/>
  <c r="R35" i="19"/>
  <c r="P35" i="19"/>
  <c r="R37" i="19"/>
  <c r="P37" i="19"/>
  <c r="R49" i="19"/>
  <c r="P49" i="19"/>
  <c r="R51" i="19"/>
  <c r="P51" i="19"/>
  <c r="R63" i="19"/>
  <c r="P63" i="19"/>
  <c r="R65" i="19"/>
  <c r="P65" i="19"/>
  <c r="R77" i="19"/>
  <c r="P77" i="19"/>
  <c r="R79" i="19"/>
  <c r="P79" i="19"/>
  <c r="X107" i="19"/>
  <c r="X119" i="19"/>
  <c r="X149" i="19"/>
  <c r="X161" i="19"/>
  <c r="X9" i="19"/>
  <c r="X21" i="19"/>
  <c r="X23" i="19"/>
  <c r="X35" i="19"/>
  <c r="X37" i="19"/>
  <c r="X49" i="19"/>
  <c r="X51" i="19"/>
  <c r="X63" i="19"/>
  <c r="X65" i="19"/>
  <c r="X77" i="19"/>
  <c r="X79" i="19"/>
  <c r="X93" i="19"/>
  <c r="X105" i="19"/>
  <c r="X135" i="19"/>
  <c r="X147" i="19"/>
  <c r="E161" i="19"/>
  <c r="E149" i="19"/>
  <c r="E119" i="19"/>
  <c r="E107" i="19"/>
  <c r="E91" i="19"/>
  <c r="E79" i="19"/>
  <c r="E77" i="19"/>
  <c r="E65" i="19"/>
  <c r="E63" i="19"/>
  <c r="E51" i="19"/>
  <c r="E49" i="19"/>
  <c r="E37" i="19"/>
  <c r="E35" i="19"/>
  <c r="E23" i="19"/>
  <c r="E21" i="19"/>
  <c r="E9" i="19"/>
  <c r="E147" i="19"/>
  <c r="E135" i="19"/>
  <c r="E105" i="19"/>
  <c r="E93" i="19"/>
  <c r="E121" i="19"/>
  <c r="D7" i="19"/>
  <c r="E133" i="19"/>
  <c r="H161" i="19"/>
  <c r="J161" i="19"/>
  <c r="H149" i="19"/>
  <c r="J149" i="19"/>
  <c r="H147" i="19"/>
  <c r="J147" i="19"/>
  <c r="H135" i="19"/>
  <c r="J135" i="19"/>
  <c r="H133" i="19"/>
  <c r="J133" i="19"/>
  <c r="H121" i="19"/>
  <c r="J121" i="19"/>
  <c r="H119" i="19"/>
  <c r="J119" i="19"/>
  <c r="H107" i="19"/>
  <c r="J107" i="19"/>
  <c r="H105" i="19"/>
  <c r="J105" i="19"/>
  <c r="H93" i="19"/>
  <c r="J93" i="19"/>
  <c r="H9" i="19"/>
  <c r="J9" i="19"/>
  <c r="H21" i="19"/>
  <c r="J21" i="19"/>
  <c r="H23" i="19"/>
  <c r="J23" i="19"/>
  <c r="H35" i="19"/>
  <c r="J35" i="19"/>
  <c r="H37" i="19"/>
  <c r="J37" i="19"/>
  <c r="H49" i="19"/>
  <c r="J49" i="19"/>
  <c r="H51" i="19"/>
  <c r="J51" i="19"/>
  <c r="H63" i="19"/>
  <c r="J63" i="19"/>
  <c r="H65" i="19"/>
  <c r="J65" i="19"/>
  <c r="H77" i="19"/>
  <c r="J77" i="19"/>
  <c r="H79" i="19"/>
  <c r="J79" i="19"/>
  <c r="H91" i="19"/>
  <c r="J91" i="19"/>
  <c r="R91" i="19"/>
  <c r="P91" i="19"/>
  <c r="X91" i="19"/>
  <c r="X121" i="19"/>
  <c r="X133" i="19"/>
  <c r="Q22" i="21"/>
  <c r="R22" i="21"/>
  <c r="I78" i="21"/>
  <c r="H78" i="21"/>
  <c r="I162" i="21"/>
  <c r="H162" i="21"/>
  <c r="L49" i="22"/>
  <c r="K49" i="22"/>
  <c r="J49" i="22"/>
  <c r="C95" i="25"/>
  <c r="D96" i="25" s="1"/>
  <c r="C51" i="25"/>
  <c r="D52" i="25" s="1"/>
  <c r="D8" i="25"/>
  <c r="C73" i="25"/>
  <c r="D74" i="25" s="1"/>
  <c r="C29" i="25"/>
  <c r="F30" i="25" s="1"/>
  <c r="F108" i="25"/>
  <c r="F105" i="25"/>
  <c r="F104" i="25"/>
  <c r="F101" i="25"/>
  <c r="F98" i="25"/>
  <c r="F109" i="25"/>
  <c r="F103" i="25"/>
  <c r="F100" i="25"/>
  <c r="F106" i="25"/>
  <c r="F97" i="25"/>
  <c r="F99" i="25"/>
  <c r="F107" i="25"/>
  <c r="F102" i="25"/>
  <c r="I92" i="21"/>
  <c r="H92" i="21"/>
  <c r="L161" i="22"/>
  <c r="K161" i="22"/>
  <c r="J161" i="22"/>
  <c r="L119" i="22"/>
  <c r="K119" i="22"/>
  <c r="J119" i="22"/>
  <c r="L133" i="22"/>
  <c r="K133" i="22"/>
  <c r="J133" i="22"/>
  <c r="K147" i="22"/>
  <c r="J147" i="22"/>
  <c r="L147" i="22"/>
  <c r="K105" i="22"/>
  <c r="J105" i="22"/>
  <c r="L105" i="22"/>
  <c r="K21" i="22"/>
  <c r="J21" i="22"/>
  <c r="L21" i="22"/>
  <c r="I36" i="21"/>
  <c r="H36" i="21"/>
  <c r="I120" i="21"/>
  <c r="H120" i="21"/>
  <c r="H50" i="21"/>
  <c r="I50" i="21"/>
  <c r="H134" i="21"/>
  <c r="I134" i="21"/>
  <c r="X21" i="22"/>
  <c r="V21" i="22"/>
  <c r="W21" i="22"/>
  <c r="L63" i="22"/>
  <c r="J63" i="22"/>
  <c r="K63" i="22"/>
  <c r="I22" i="21"/>
  <c r="H22" i="21"/>
  <c r="I64" i="21"/>
  <c r="H64" i="21"/>
  <c r="I148" i="21"/>
  <c r="H148" i="21"/>
  <c r="J86" i="24"/>
  <c r="J83" i="24"/>
  <c r="J84" i="24"/>
  <c r="J80" i="24"/>
  <c r="J77" i="24"/>
  <c r="J81" i="24"/>
  <c r="J78" i="24"/>
  <c r="J75" i="24"/>
  <c r="J85" i="24"/>
  <c r="J76" i="24"/>
  <c r="J79" i="24"/>
  <c r="J82" i="24"/>
  <c r="G253" i="24"/>
  <c r="G183" i="24"/>
  <c r="G227" i="24"/>
  <c r="G161" i="24"/>
  <c r="G73" i="24"/>
  <c r="G29" i="24"/>
  <c r="G139" i="24"/>
  <c r="G117" i="24"/>
  <c r="G205" i="24"/>
  <c r="G51" i="24"/>
  <c r="G95" i="24"/>
  <c r="E7" i="24"/>
  <c r="H8" i="24" s="1"/>
  <c r="J64" i="24"/>
  <c r="J61" i="24"/>
  <c r="J65" i="24"/>
  <c r="J62" i="24"/>
  <c r="J87" i="24"/>
  <c r="J60" i="24"/>
  <c r="J57" i="24"/>
  <c r="J54" i="24"/>
  <c r="J63" i="24"/>
  <c r="J58" i="24"/>
  <c r="J55" i="24"/>
  <c r="J59" i="24"/>
  <c r="J56" i="24"/>
  <c r="J53" i="24"/>
  <c r="J160" i="26"/>
  <c r="I160" i="26"/>
  <c r="K160" i="26"/>
  <c r="J132" i="26"/>
  <c r="I132" i="26"/>
  <c r="K132" i="26"/>
  <c r="J104" i="26"/>
  <c r="I104" i="26"/>
  <c r="K104" i="26"/>
  <c r="J76" i="26"/>
  <c r="I76" i="26"/>
  <c r="K76" i="26"/>
  <c r="J48" i="26"/>
  <c r="I48" i="26"/>
  <c r="K48" i="26"/>
  <c r="J20" i="26"/>
  <c r="I20" i="26"/>
  <c r="K20" i="26"/>
  <c r="K34" i="26"/>
  <c r="I34" i="26"/>
  <c r="J34" i="26"/>
  <c r="K62" i="26"/>
  <c r="I62" i="26"/>
  <c r="J62" i="26"/>
  <c r="K90" i="26"/>
  <c r="I90" i="26"/>
  <c r="J90" i="26"/>
  <c r="I146" i="27"/>
  <c r="K146" i="27"/>
  <c r="J146" i="27"/>
  <c r="I160" i="27"/>
  <c r="K160" i="27"/>
  <c r="J160" i="27"/>
  <c r="I132" i="27"/>
  <c r="K132" i="27"/>
  <c r="J132" i="27"/>
  <c r="I104" i="27"/>
  <c r="K104" i="27"/>
  <c r="J104" i="27"/>
  <c r="I76" i="27"/>
  <c r="K76" i="27"/>
  <c r="J76" i="27"/>
  <c r="I118" i="27"/>
  <c r="K118" i="27"/>
  <c r="J118" i="27"/>
  <c r="K62" i="27"/>
  <c r="J62" i="27"/>
  <c r="I62" i="27"/>
  <c r="I34" i="27"/>
  <c r="K34" i="27"/>
  <c r="J34" i="27"/>
  <c r="I20" i="28"/>
  <c r="L20" i="28"/>
  <c r="M20" i="28"/>
  <c r="K20" i="28"/>
  <c r="J20" i="28"/>
  <c r="J146" i="28"/>
  <c r="I146" i="28"/>
  <c r="L146" i="28"/>
  <c r="K146" i="28"/>
  <c r="M146" i="28"/>
  <c r="I160" i="28"/>
  <c r="M160" i="28"/>
  <c r="L160" i="28"/>
  <c r="J160" i="28"/>
  <c r="K160" i="28"/>
  <c r="K76" i="28"/>
  <c r="J76" i="28"/>
  <c r="I76" i="28"/>
  <c r="M76" i="28"/>
  <c r="L76" i="28"/>
  <c r="L90" i="28"/>
  <c r="K90" i="28"/>
  <c r="J90" i="28"/>
  <c r="M90" i="28"/>
  <c r="I90" i="28"/>
  <c r="M118" i="28"/>
  <c r="L118" i="28"/>
  <c r="J118" i="28"/>
  <c r="I118" i="28"/>
  <c r="K118" i="28"/>
  <c r="J34" i="28"/>
  <c r="I34" i="28"/>
  <c r="M34" i="28"/>
  <c r="L34" i="28"/>
  <c r="K34" i="28"/>
  <c r="I132" i="28"/>
  <c r="M132" i="28"/>
  <c r="K132" i="28"/>
  <c r="J132" i="28"/>
  <c r="L132" i="28"/>
  <c r="K48" i="28"/>
  <c r="J48" i="28"/>
  <c r="M48" i="28"/>
  <c r="L48" i="28"/>
  <c r="I48" i="28"/>
  <c r="M104" i="28"/>
  <c r="L104" i="28"/>
  <c r="K104" i="28"/>
  <c r="I104" i="28"/>
  <c r="J104" i="28"/>
  <c r="I129" i="39"/>
  <c r="H129" i="39"/>
  <c r="G129" i="39"/>
  <c r="J16" i="43"/>
  <c r="H16" i="43"/>
  <c r="I16" i="43"/>
  <c r="Q16" i="43"/>
  <c r="P16" i="43"/>
  <c r="R16" i="43"/>
  <c r="T16" i="43"/>
  <c r="S16" i="43"/>
  <c r="N16" i="43"/>
  <c r="L16" i="43"/>
  <c r="M16" i="43"/>
  <c r="L146" i="43"/>
  <c r="M146" i="43"/>
  <c r="O146" i="43"/>
  <c r="N146" i="43"/>
  <c r="I146" i="45"/>
  <c r="G146" i="45"/>
  <c r="H146" i="45"/>
  <c r="K146" i="45" s="1"/>
  <c r="O146" i="45"/>
  <c r="L146" i="45"/>
  <c r="M146" i="45"/>
  <c r="N146" i="45"/>
  <c r="Z150" i="19" l="1"/>
  <c r="Z125" i="19"/>
  <c r="Z108" i="19"/>
  <c r="Z83" i="19"/>
  <c r="Z65" i="19"/>
  <c r="Z49" i="19"/>
  <c r="Z23" i="19"/>
  <c r="Z147" i="19"/>
  <c r="Z121" i="19"/>
  <c r="Z105" i="19"/>
  <c r="Z80" i="19"/>
  <c r="Z55" i="19"/>
  <c r="Z38" i="19"/>
  <c r="Z13" i="19"/>
  <c r="Z139" i="19"/>
  <c r="Z122" i="19"/>
  <c r="Z97" i="19"/>
  <c r="Z79" i="19"/>
  <c r="Z63" i="19"/>
  <c r="Z37" i="19"/>
  <c r="Z21" i="19"/>
  <c r="Z161" i="19"/>
  <c r="Z135" i="19"/>
  <c r="Z119" i="19"/>
  <c r="Z93" i="19"/>
  <c r="Z69" i="19"/>
  <c r="Z52" i="19"/>
  <c r="Z27" i="19"/>
  <c r="F96" i="25"/>
  <c r="F74" i="25"/>
  <c r="Z9" i="19"/>
  <c r="Z155" i="19"/>
  <c r="Z144" i="19"/>
  <c r="Z137" i="19"/>
  <c r="Z127" i="19"/>
  <c r="Z116" i="19"/>
  <c r="Z109" i="19"/>
  <c r="Z99" i="19"/>
  <c r="Z88" i="19"/>
  <c r="Z81" i="19"/>
  <c r="Z71" i="19"/>
  <c r="Z60" i="19"/>
  <c r="Z53" i="19"/>
  <c r="Z43" i="19"/>
  <c r="Z32" i="19"/>
  <c r="Z25" i="19"/>
  <c r="Z15" i="19"/>
  <c r="Z160" i="19"/>
  <c r="Z154" i="19"/>
  <c r="Z143" i="19"/>
  <c r="Z132" i="19"/>
  <c r="Z126" i="19"/>
  <c r="Z115" i="19"/>
  <c r="Z104" i="19"/>
  <c r="Z98" i="19"/>
  <c r="Z87" i="19"/>
  <c r="Z76" i="19"/>
  <c r="Z70" i="19"/>
  <c r="Z59" i="19"/>
  <c r="Z48" i="19"/>
  <c r="Z42" i="19"/>
  <c r="Z31" i="19"/>
  <c r="Z20" i="19"/>
  <c r="Z14" i="19"/>
  <c r="Z159" i="19"/>
  <c r="Z152" i="19"/>
  <c r="Z142" i="19"/>
  <c r="Z131" i="19"/>
  <c r="Z124" i="19"/>
  <c r="Z114" i="19"/>
  <c r="Z103" i="19"/>
  <c r="Z96" i="19"/>
  <c r="Z86" i="19"/>
  <c r="Z75" i="19"/>
  <c r="Z68" i="19"/>
  <c r="Z58" i="19"/>
  <c r="Z47" i="19"/>
  <c r="Z40" i="19"/>
  <c r="Z30" i="19"/>
  <c r="Z19" i="19"/>
  <c r="Z12" i="19"/>
  <c r="Z158" i="19"/>
  <c r="Z151" i="19"/>
  <c r="Z141" i="19"/>
  <c r="Z130" i="19"/>
  <c r="Z123" i="19"/>
  <c r="Z113" i="19"/>
  <c r="Z102" i="19"/>
  <c r="Z95" i="19"/>
  <c r="Z85" i="19"/>
  <c r="Z74" i="19"/>
  <c r="Z67" i="19"/>
  <c r="Z57" i="19"/>
  <c r="Z46" i="19"/>
  <c r="Z39" i="19"/>
  <c r="Z29" i="19"/>
  <c r="Z18" i="19"/>
  <c r="Z11" i="19"/>
  <c r="Z157" i="19"/>
  <c r="Z146" i="19"/>
  <c r="Z140" i="19"/>
  <c r="Z129" i="19"/>
  <c r="Z118" i="19"/>
  <c r="Z112" i="19"/>
  <c r="Z101" i="19"/>
  <c r="Z90" i="19"/>
  <c r="Z84" i="19"/>
  <c r="Z73" i="19"/>
  <c r="Z62" i="19"/>
  <c r="Z56" i="19"/>
  <c r="Z45" i="19"/>
  <c r="Z34" i="19"/>
  <c r="Z28" i="19"/>
  <c r="Z17" i="19"/>
  <c r="Z156" i="19"/>
  <c r="Z145" i="19"/>
  <c r="Z138" i="19"/>
  <c r="Z128" i="19"/>
  <c r="Z117" i="19"/>
  <c r="Z110" i="19"/>
  <c r="Z100" i="19"/>
  <c r="Z89" i="19"/>
  <c r="Z82" i="19"/>
  <c r="Z72" i="19"/>
  <c r="Z61" i="19"/>
  <c r="Z54" i="19"/>
  <c r="Z44" i="19"/>
  <c r="Z33" i="19"/>
  <c r="Z26" i="19"/>
  <c r="Z16" i="19"/>
  <c r="Z149" i="19"/>
  <c r="Z133" i="19"/>
  <c r="Z107" i="19"/>
  <c r="Z91" i="19"/>
  <c r="Z66" i="19"/>
  <c r="Z41" i="19"/>
  <c r="Z24" i="19"/>
  <c r="F52" i="25"/>
  <c r="E253" i="24"/>
  <c r="E183" i="24"/>
  <c r="E117" i="24"/>
  <c r="E227" i="24"/>
  <c r="E161" i="24"/>
  <c r="E95" i="24"/>
  <c r="E73" i="24"/>
  <c r="E29" i="24"/>
  <c r="F21" i="24"/>
  <c r="F18" i="24"/>
  <c r="E139" i="24"/>
  <c r="F19" i="24"/>
  <c r="F16" i="24"/>
  <c r="F15" i="24"/>
  <c r="F14" i="24"/>
  <c r="F13" i="24"/>
  <c r="F12" i="24"/>
  <c r="F11" i="24"/>
  <c r="F10" i="24"/>
  <c r="F9" i="24"/>
  <c r="E205" i="24"/>
  <c r="E51" i="24"/>
  <c r="F8" i="24"/>
  <c r="C7" i="24"/>
  <c r="F17" i="24"/>
  <c r="F20" i="24"/>
  <c r="H87" i="24"/>
  <c r="H63" i="24"/>
  <c r="H60" i="24"/>
  <c r="H59" i="24"/>
  <c r="H58" i="24"/>
  <c r="H57" i="24"/>
  <c r="H56" i="24"/>
  <c r="H55" i="24"/>
  <c r="H54" i="24"/>
  <c r="H53" i="24"/>
  <c r="H64" i="24"/>
  <c r="H61" i="24"/>
  <c r="H62" i="24"/>
  <c r="H65" i="24"/>
  <c r="H85" i="24"/>
  <c r="H82" i="24"/>
  <c r="H81" i="24"/>
  <c r="H80" i="24"/>
  <c r="H79" i="24"/>
  <c r="H78" i="24"/>
  <c r="H77" i="24"/>
  <c r="H76" i="24"/>
  <c r="H75" i="24"/>
  <c r="H84" i="24"/>
  <c r="H86" i="24"/>
  <c r="H83" i="24"/>
  <c r="D30" i="25"/>
  <c r="D161" i="19"/>
  <c r="D149" i="19"/>
  <c r="D147" i="19"/>
  <c r="D135" i="19"/>
  <c r="D133" i="19"/>
  <c r="D121" i="19"/>
  <c r="D119" i="19"/>
  <c r="D107" i="19"/>
  <c r="D105" i="19"/>
  <c r="D93" i="19"/>
  <c r="C7" i="19"/>
  <c r="I7" i="19" s="1"/>
  <c r="D91" i="19"/>
  <c r="D79" i="19"/>
  <c r="D49" i="19"/>
  <c r="D37" i="19"/>
  <c r="D63" i="19"/>
  <c r="D51" i="19"/>
  <c r="D21" i="19"/>
  <c r="D9" i="19"/>
  <c r="D77" i="19"/>
  <c r="D65" i="19"/>
  <c r="D35" i="19"/>
  <c r="D23" i="19"/>
  <c r="S161" i="19"/>
  <c r="Y161" i="19" s="1"/>
  <c r="S149" i="19"/>
  <c r="Y149" i="19" s="1"/>
  <c r="S147" i="19"/>
  <c r="Y147" i="19" s="1"/>
  <c r="S135" i="19"/>
  <c r="Y135" i="19" s="1"/>
  <c r="S133" i="19"/>
  <c r="Y133" i="19" s="1"/>
  <c r="S121" i="19"/>
  <c r="Y121" i="19" s="1"/>
  <c r="S119" i="19"/>
  <c r="Y119" i="19" s="1"/>
  <c r="S107" i="19"/>
  <c r="Y107" i="19" s="1"/>
  <c r="S105" i="19"/>
  <c r="Y105" i="19" s="1"/>
  <c r="S93" i="19"/>
  <c r="Y93" i="19" s="1"/>
  <c r="S79" i="19"/>
  <c r="Y79" i="19" s="1"/>
  <c r="S77" i="19"/>
  <c r="Y77" i="19" s="1"/>
  <c r="S65" i="19"/>
  <c r="Y65" i="19" s="1"/>
  <c r="S63" i="19"/>
  <c r="Y63" i="19" s="1"/>
  <c r="S51" i="19"/>
  <c r="Y51" i="19" s="1"/>
  <c r="S49" i="19"/>
  <c r="Y49" i="19" s="1"/>
  <c r="S37" i="19"/>
  <c r="Y37" i="19" s="1"/>
  <c r="S35" i="19"/>
  <c r="Y35" i="19" s="1"/>
  <c r="S23" i="19"/>
  <c r="Y23" i="19" s="1"/>
  <c r="S21" i="19"/>
  <c r="Y21" i="19" s="1"/>
  <c r="S9" i="19"/>
  <c r="Y9" i="19" s="1"/>
  <c r="S91" i="19"/>
  <c r="Y91" i="19" s="1"/>
  <c r="K161" i="19"/>
  <c r="Q161" i="19" s="1"/>
  <c r="K149" i="19"/>
  <c r="Q149" i="19" s="1"/>
  <c r="K119" i="19"/>
  <c r="Q119" i="19" s="1"/>
  <c r="K107" i="19"/>
  <c r="Q107" i="19" s="1"/>
  <c r="K133" i="19"/>
  <c r="Q133" i="19" s="1"/>
  <c r="K121" i="19"/>
  <c r="Q121" i="19" s="1"/>
  <c r="K91" i="19"/>
  <c r="Q91" i="19" s="1"/>
  <c r="K79" i="19"/>
  <c r="Q79" i="19" s="1"/>
  <c r="K77" i="19"/>
  <c r="Q77" i="19" s="1"/>
  <c r="K65" i="19"/>
  <c r="Q65" i="19" s="1"/>
  <c r="K63" i="19"/>
  <c r="Q63" i="19" s="1"/>
  <c r="K51" i="19"/>
  <c r="Q51" i="19" s="1"/>
  <c r="K49" i="19"/>
  <c r="Q49" i="19" s="1"/>
  <c r="K37" i="19"/>
  <c r="Q37" i="19" s="1"/>
  <c r="K35" i="19"/>
  <c r="Q35" i="19" s="1"/>
  <c r="K23" i="19"/>
  <c r="Q23" i="19" s="1"/>
  <c r="K21" i="19"/>
  <c r="Q21" i="19" s="1"/>
  <c r="K9" i="19"/>
  <c r="Q9" i="19" s="1"/>
  <c r="Q7" i="19"/>
  <c r="K147" i="19"/>
  <c r="Q147" i="19" s="1"/>
  <c r="K135" i="19"/>
  <c r="Q135" i="19" s="1"/>
  <c r="K105" i="19"/>
  <c r="Q105" i="19" s="1"/>
  <c r="K93" i="19"/>
  <c r="Q93" i="19" s="1"/>
  <c r="H63" i="10"/>
  <c r="H60" i="10"/>
  <c r="H59" i="10"/>
  <c r="H58" i="10"/>
  <c r="H57" i="10"/>
  <c r="H56" i="10"/>
  <c r="H55" i="10"/>
  <c r="H54" i="10"/>
  <c r="H53" i="10"/>
  <c r="H65" i="10"/>
  <c r="H62" i="10"/>
  <c r="H64" i="10"/>
  <c r="H52" i="10"/>
  <c r="E51" i="10"/>
  <c r="H61" i="10"/>
  <c r="E29" i="10"/>
  <c r="H43" i="10"/>
  <c r="H40" i="10"/>
  <c r="H41" i="10"/>
  <c r="H42" i="10"/>
  <c r="H30" i="10"/>
  <c r="H38" i="10"/>
  <c r="H37" i="10"/>
  <c r="H36" i="10"/>
  <c r="H35" i="10"/>
  <c r="H34" i="10"/>
  <c r="H33" i="10"/>
  <c r="H32" i="10"/>
  <c r="H31" i="10"/>
  <c r="H39" i="10"/>
  <c r="H107" i="10"/>
  <c r="H104" i="10"/>
  <c r="H103" i="10"/>
  <c r="H102" i="10"/>
  <c r="H101" i="10"/>
  <c r="H100" i="10"/>
  <c r="H99" i="10"/>
  <c r="H98" i="10"/>
  <c r="H97" i="10"/>
  <c r="H109" i="10"/>
  <c r="H106" i="10"/>
  <c r="H105" i="10"/>
  <c r="H108" i="10"/>
  <c r="E95" i="10"/>
  <c r="H96" i="10"/>
  <c r="H19" i="10"/>
  <c r="H16" i="10"/>
  <c r="H15" i="10"/>
  <c r="H14" i="10"/>
  <c r="H13" i="10"/>
  <c r="H12" i="10"/>
  <c r="H11" i="10"/>
  <c r="H10" i="10"/>
  <c r="H9" i="10"/>
  <c r="H21" i="10"/>
  <c r="H18" i="10"/>
  <c r="H17" i="10"/>
  <c r="E7" i="10"/>
  <c r="H8" i="10"/>
  <c r="H20" i="10"/>
  <c r="J63" i="8"/>
  <c r="J60" i="8"/>
  <c r="J59" i="8"/>
  <c r="J58" i="8"/>
  <c r="J57" i="8"/>
  <c r="J56" i="8"/>
  <c r="J55" i="8"/>
  <c r="J54" i="8"/>
  <c r="J53" i="8"/>
  <c r="J87" i="8"/>
  <c r="J65" i="8"/>
  <c r="J62" i="8"/>
  <c r="J61" i="8"/>
  <c r="J64" i="8"/>
  <c r="J52" i="8"/>
  <c r="H283" i="8"/>
  <c r="H280" i="8"/>
  <c r="H279" i="8"/>
  <c r="H278" i="8"/>
  <c r="H277" i="8"/>
  <c r="H276" i="8"/>
  <c r="H275" i="8"/>
  <c r="H274" i="8"/>
  <c r="H273" i="8"/>
  <c r="H262" i="8"/>
  <c r="H259" i="8"/>
  <c r="G249" i="8"/>
  <c r="H250" i="8" s="1"/>
  <c r="H241" i="8"/>
  <c r="H238" i="8"/>
  <c r="H217" i="8"/>
  <c r="H214" i="8"/>
  <c r="H213" i="8"/>
  <c r="H212" i="8"/>
  <c r="H211" i="8"/>
  <c r="H210" i="8"/>
  <c r="H209" i="8"/>
  <c r="H208" i="8"/>
  <c r="H207" i="8"/>
  <c r="H196" i="8"/>
  <c r="H193" i="8"/>
  <c r="G183" i="8"/>
  <c r="H184" i="8" s="1"/>
  <c r="H175" i="8"/>
  <c r="H172" i="8"/>
  <c r="H151" i="8"/>
  <c r="H148" i="8"/>
  <c r="H147" i="8"/>
  <c r="H146" i="8"/>
  <c r="H145" i="8"/>
  <c r="H144" i="8"/>
  <c r="H143" i="8"/>
  <c r="H142" i="8"/>
  <c r="H141" i="8"/>
  <c r="H130" i="8"/>
  <c r="H127" i="8"/>
  <c r="G117" i="8"/>
  <c r="H118" i="8" s="1"/>
  <c r="H109" i="8"/>
  <c r="H106" i="8"/>
  <c r="G73" i="8"/>
  <c r="H285" i="8"/>
  <c r="H282" i="8"/>
  <c r="H261" i="8"/>
  <c r="H258" i="8"/>
  <c r="H257" i="8"/>
  <c r="H256" i="8"/>
  <c r="H255" i="8"/>
  <c r="H254" i="8"/>
  <c r="H253" i="8"/>
  <c r="H252" i="8"/>
  <c r="H251" i="8"/>
  <c r="H240" i="8"/>
  <c r="H237" i="8"/>
  <c r="G227" i="8"/>
  <c r="H228" i="8" s="1"/>
  <c r="H219" i="8"/>
  <c r="H216" i="8"/>
  <c r="H195" i="8"/>
  <c r="H192" i="8"/>
  <c r="H191" i="8"/>
  <c r="H190" i="8"/>
  <c r="H189" i="8"/>
  <c r="H188" i="8"/>
  <c r="H187" i="8"/>
  <c r="H186" i="8"/>
  <c r="H185" i="8"/>
  <c r="H174" i="8"/>
  <c r="H171" i="8"/>
  <c r="G161" i="8"/>
  <c r="H162" i="8" s="1"/>
  <c r="H153" i="8"/>
  <c r="H150" i="8"/>
  <c r="H129" i="8"/>
  <c r="H126" i="8"/>
  <c r="H125" i="8"/>
  <c r="H124" i="8"/>
  <c r="H123" i="8"/>
  <c r="H122" i="8"/>
  <c r="H121" i="8"/>
  <c r="H120" i="8"/>
  <c r="H119" i="8"/>
  <c r="H108" i="8"/>
  <c r="H105" i="8"/>
  <c r="G95" i="8"/>
  <c r="H96" i="8" s="1"/>
  <c r="H284" i="8"/>
  <c r="H215" i="8"/>
  <c r="G205" i="8"/>
  <c r="H206" i="8" s="1"/>
  <c r="H152" i="8"/>
  <c r="H8" i="8"/>
  <c r="H260" i="8"/>
  <c r="H197" i="8"/>
  <c r="H128" i="8"/>
  <c r="E7" i="8"/>
  <c r="H236" i="8"/>
  <c r="H235" i="8"/>
  <c r="H234" i="8"/>
  <c r="H233" i="8"/>
  <c r="H232" i="8"/>
  <c r="H231" i="8"/>
  <c r="H230" i="8"/>
  <c r="H229" i="8"/>
  <c r="H173" i="8"/>
  <c r="H104" i="8"/>
  <c r="H103" i="8"/>
  <c r="H102" i="8"/>
  <c r="H101" i="8"/>
  <c r="H100" i="8"/>
  <c r="H99" i="8"/>
  <c r="H98" i="8"/>
  <c r="H97" i="8"/>
  <c r="H263" i="8"/>
  <c r="H194" i="8"/>
  <c r="H131" i="8"/>
  <c r="G51" i="8"/>
  <c r="H239" i="8"/>
  <c r="H170" i="8"/>
  <c r="H169" i="8"/>
  <c r="H168" i="8"/>
  <c r="H167" i="8"/>
  <c r="H166" i="8"/>
  <c r="H165" i="8"/>
  <c r="H164" i="8"/>
  <c r="H163" i="8"/>
  <c r="H107" i="8"/>
  <c r="G271" i="8"/>
  <c r="H272" i="8" s="1"/>
  <c r="G139" i="8"/>
  <c r="H140" i="8" s="1"/>
  <c r="H281" i="8"/>
  <c r="H149" i="8"/>
  <c r="G29" i="8"/>
  <c r="H30" i="8" s="1"/>
  <c r="H218" i="8"/>
  <c r="J74" i="8"/>
  <c r="J84" i="8"/>
  <c r="J85" i="8"/>
  <c r="J86" i="8"/>
  <c r="J82" i="8"/>
  <c r="J81" i="8"/>
  <c r="J80" i="8"/>
  <c r="J79" i="8"/>
  <c r="J78" i="8"/>
  <c r="J77" i="8"/>
  <c r="J76" i="8"/>
  <c r="J75" i="8"/>
  <c r="J83" i="8"/>
  <c r="F74" i="10"/>
  <c r="F86" i="10"/>
  <c r="F83" i="10"/>
  <c r="C73" i="10"/>
  <c r="D74" i="10" s="1"/>
  <c r="F87" i="10"/>
  <c r="F82" i="10"/>
  <c r="F81" i="10"/>
  <c r="F80" i="10"/>
  <c r="F79" i="10"/>
  <c r="F78" i="10"/>
  <c r="F77" i="10"/>
  <c r="F76" i="10"/>
  <c r="F75" i="10"/>
  <c r="F84" i="10"/>
  <c r="F85" i="10"/>
  <c r="H65" i="8" l="1"/>
  <c r="H62" i="8"/>
  <c r="H64" i="8"/>
  <c r="H61" i="8"/>
  <c r="H52" i="8"/>
  <c r="H60" i="8"/>
  <c r="H59" i="8"/>
  <c r="H58" i="8"/>
  <c r="H57" i="8"/>
  <c r="H56" i="8"/>
  <c r="H55" i="8"/>
  <c r="H54" i="8"/>
  <c r="H53" i="8"/>
  <c r="H87" i="8"/>
  <c r="H63" i="8"/>
  <c r="F285" i="8"/>
  <c r="F282" i="8"/>
  <c r="F261" i="8"/>
  <c r="F258" i="8"/>
  <c r="F257" i="8"/>
  <c r="F256" i="8"/>
  <c r="F255" i="8"/>
  <c r="F254" i="8"/>
  <c r="F253" i="8"/>
  <c r="F252" i="8"/>
  <c r="F251" i="8"/>
  <c r="F240" i="8"/>
  <c r="F237" i="8"/>
  <c r="F219" i="8"/>
  <c r="F216" i="8"/>
  <c r="F195" i="8"/>
  <c r="F192" i="8"/>
  <c r="F191" i="8"/>
  <c r="F190" i="8"/>
  <c r="F189" i="8"/>
  <c r="F188" i="8"/>
  <c r="F187" i="8"/>
  <c r="F186" i="8"/>
  <c r="F185" i="8"/>
  <c r="F174" i="8"/>
  <c r="F171" i="8"/>
  <c r="F153" i="8"/>
  <c r="F150" i="8"/>
  <c r="F129" i="8"/>
  <c r="F126" i="8"/>
  <c r="F125" i="8"/>
  <c r="F124" i="8"/>
  <c r="F123" i="8"/>
  <c r="F122" i="8"/>
  <c r="F121" i="8"/>
  <c r="F120" i="8"/>
  <c r="F119" i="8"/>
  <c r="F108" i="8"/>
  <c r="F105" i="8"/>
  <c r="E249" i="8"/>
  <c r="F250" i="8" s="1"/>
  <c r="E183" i="8"/>
  <c r="F184" i="8" s="1"/>
  <c r="E117" i="8"/>
  <c r="F118" i="8" s="1"/>
  <c r="F41" i="8"/>
  <c r="F38" i="8"/>
  <c r="F37" i="8"/>
  <c r="F36" i="8"/>
  <c r="F284" i="8"/>
  <c r="F281" i="8"/>
  <c r="F263" i="8"/>
  <c r="F260" i="8"/>
  <c r="F239" i="8"/>
  <c r="F236" i="8"/>
  <c r="F235" i="8"/>
  <c r="F234" i="8"/>
  <c r="F233" i="8"/>
  <c r="F232" i="8"/>
  <c r="F231" i="8"/>
  <c r="F230" i="8"/>
  <c r="F229" i="8"/>
  <c r="F218" i="8"/>
  <c r="F215" i="8"/>
  <c r="F197" i="8"/>
  <c r="F194" i="8"/>
  <c r="F173" i="8"/>
  <c r="F170" i="8"/>
  <c r="F169" i="8"/>
  <c r="F168" i="8"/>
  <c r="F167" i="8"/>
  <c r="F166" i="8"/>
  <c r="F165" i="8"/>
  <c r="F164" i="8"/>
  <c r="F163" i="8"/>
  <c r="F152" i="8"/>
  <c r="F149" i="8"/>
  <c r="F131" i="8"/>
  <c r="F128" i="8"/>
  <c r="F107" i="8"/>
  <c r="F104" i="8"/>
  <c r="F103" i="8"/>
  <c r="F102" i="8"/>
  <c r="F101" i="8"/>
  <c r="F100" i="8"/>
  <c r="F99" i="8"/>
  <c r="F98" i="8"/>
  <c r="F97" i="8"/>
  <c r="F283" i="8"/>
  <c r="F214" i="8"/>
  <c r="F213" i="8"/>
  <c r="F212" i="8"/>
  <c r="F211" i="8"/>
  <c r="F210" i="8"/>
  <c r="F209" i="8"/>
  <c r="F208" i="8"/>
  <c r="F207" i="8"/>
  <c r="F151" i="8"/>
  <c r="E73" i="8"/>
  <c r="F39" i="8"/>
  <c r="F19" i="8"/>
  <c r="F16" i="8"/>
  <c r="F15" i="8"/>
  <c r="F14" i="8"/>
  <c r="F13" i="8"/>
  <c r="F12" i="8"/>
  <c r="F11" i="8"/>
  <c r="F10" i="8"/>
  <c r="F9" i="8"/>
  <c r="F259" i="8"/>
  <c r="E205" i="8"/>
  <c r="F206" i="8" s="1"/>
  <c r="F196" i="8"/>
  <c r="E161" i="8"/>
  <c r="F162" i="8" s="1"/>
  <c r="F127" i="8"/>
  <c r="F8" i="8"/>
  <c r="F241" i="8"/>
  <c r="F172" i="8"/>
  <c r="F109" i="8"/>
  <c r="F43" i="8"/>
  <c r="F42" i="8"/>
  <c r="F20" i="8"/>
  <c r="F17" i="8"/>
  <c r="C7" i="8"/>
  <c r="E271" i="8"/>
  <c r="F272" i="8" s="1"/>
  <c r="F262" i="8"/>
  <c r="E227" i="8"/>
  <c r="F228" i="8" s="1"/>
  <c r="F193" i="8"/>
  <c r="E139" i="8"/>
  <c r="F140" i="8" s="1"/>
  <c r="F130" i="8"/>
  <c r="E95" i="8"/>
  <c r="F96" i="8" s="1"/>
  <c r="F40" i="8"/>
  <c r="E29" i="8"/>
  <c r="F30" i="8" s="1"/>
  <c r="F21" i="8"/>
  <c r="F18" i="8"/>
  <c r="F238" i="8"/>
  <c r="F175" i="8"/>
  <c r="F106" i="8"/>
  <c r="E51" i="8"/>
  <c r="F278" i="8"/>
  <c r="F146" i="8"/>
  <c r="F277" i="8"/>
  <c r="F145" i="8"/>
  <c r="F35" i="8"/>
  <c r="F32" i="8"/>
  <c r="F276" i="8"/>
  <c r="F144" i="8"/>
  <c r="F275" i="8"/>
  <c r="F143" i="8"/>
  <c r="F34" i="8"/>
  <c r="F31" i="8"/>
  <c r="F33" i="8"/>
  <c r="F280" i="8"/>
  <c r="F274" i="8"/>
  <c r="F148" i="8"/>
  <c r="F142" i="8"/>
  <c r="F279" i="8"/>
  <c r="F273" i="8"/>
  <c r="F217" i="8"/>
  <c r="F147" i="8"/>
  <c r="F141" i="8"/>
  <c r="H86" i="8"/>
  <c r="H83" i="8"/>
  <c r="H74" i="8"/>
  <c r="H84" i="8"/>
  <c r="H85" i="8"/>
  <c r="H82" i="8"/>
  <c r="H81" i="8"/>
  <c r="H80" i="8"/>
  <c r="H79" i="8"/>
  <c r="H78" i="8"/>
  <c r="H77" i="8"/>
  <c r="H76" i="8"/>
  <c r="H75" i="8"/>
  <c r="F21" i="10"/>
  <c r="F18" i="10"/>
  <c r="F20" i="10"/>
  <c r="F17" i="10"/>
  <c r="C7" i="10"/>
  <c r="F16" i="10"/>
  <c r="F15" i="10"/>
  <c r="F14" i="10"/>
  <c r="F13" i="10"/>
  <c r="F12" i="10"/>
  <c r="F11" i="10"/>
  <c r="F10" i="10"/>
  <c r="F9" i="10"/>
  <c r="F19" i="10"/>
  <c r="F8" i="10"/>
  <c r="F109" i="10"/>
  <c r="F106" i="10"/>
  <c r="F108" i="10"/>
  <c r="F105" i="10"/>
  <c r="C95" i="10"/>
  <c r="D96" i="10" s="1"/>
  <c r="F104" i="10"/>
  <c r="F103" i="10"/>
  <c r="F102" i="10"/>
  <c r="F101" i="10"/>
  <c r="F100" i="10"/>
  <c r="F99" i="10"/>
  <c r="F98" i="10"/>
  <c r="F97" i="10"/>
  <c r="F96" i="10"/>
  <c r="F107" i="10"/>
  <c r="F30" i="10"/>
  <c r="F42" i="10"/>
  <c r="F39" i="10"/>
  <c r="C29" i="10"/>
  <c r="F40" i="10"/>
  <c r="F41" i="10"/>
  <c r="F43" i="10"/>
  <c r="F38" i="10"/>
  <c r="F37" i="10"/>
  <c r="F36" i="10"/>
  <c r="F35" i="10"/>
  <c r="F34" i="10"/>
  <c r="F33" i="10"/>
  <c r="F32" i="10"/>
  <c r="F31" i="10"/>
  <c r="F65" i="10"/>
  <c r="F62" i="10"/>
  <c r="F64" i="10"/>
  <c r="F61" i="10"/>
  <c r="C51" i="10"/>
  <c r="D52" i="10" s="1"/>
  <c r="F63" i="10"/>
  <c r="F60" i="10"/>
  <c r="F58" i="10"/>
  <c r="F55" i="10"/>
  <c r="F52" i="10"/>
  <c r="F59" i="10"/>
  <c r="F56" i="10"/>
  <c r="F53" i="10"/>
  <c r="F57" i="10"/>
  <c r="F54" i="10"/>
  <c r="C161" i="19"/>
  <c r="I161" i="19" s="1"/>
  <c r="C149" i="19"/>
  <c r="I149" i="19" s="1"/>
  <c r="C147" i="19"/>
  <c r="I147" i="19" s="1"/>
  <c r="C135" i="19"/>
  <c r="I135" i="19" s="1"/>
  <c r="C133" i="19"/>
  <c r="I133" i="19" s="1"/>
  <c r="C121" i="19"/>
  <c r="I121" i="19" s="1"/>
  <c r="C119" i="19"/>
  <c r="I119" i="19" s="1"/>
  <c r="C107" i="19"/>
  <c r="I107" i="19" s="1"/>
  <c r="C105" i="19"/>
  <c r="I105" i="19" s="1"/>
  <c r="C93" i="19"/>
  <c r="I93" i="19" s="1"/>
  <c r="C91" i="19"/>
  <c r="I91" i="19" s="1"/>
  <c r="C79" i="19"/>
  <c r="I79" i="19" s="1"/>
  <c r="C77" i="19"/>
  <c r="I77" i="19" s="1"/>
  <c r="C65" i="19"/>
  <c r="I65" i="19" s="1"/>
  <c r="C63" i="19"/>
  <c r="I63" i="19" s="1"/>
  <c r="C51" i="19"/>
  <c r="I51" i="19" s="1"/>
  <c r="C49" i="19"/>
  <c r="I49" i="19" s="1"/>
  <c r="C37" i="19"/>
  <c r="I37" i="19" s="1"/>
  <c r="C35" i="19"/>
  <c r="I35" i="19" s="1"/>
  <c r="C23" i="19"/>
  <c r="I23" i="19" s="1"/>
  <c r="C21" i="19"/>
  <c r="I21" i="19" s="1"/>
  <c r="C9" i="19"/>
  <c r="I9" i="19" s="1"/>
  <c r="C227" i="24"/>
  <c r="D228" i="24" s="1"/>
  <c r="C161" i="24"/>
  <c r="D162" i="24" s="1"/>
  <c r="C205" i="24"/>
  <c r="D206" i="24" s="1"/>
  <c r="C139" i="24"/>
  <c r="D140" i="24" s="1"/>
  <c r="C73" i="24"/>
  <c r="D74" i="24" s="1"/>
  <c r="C29" i="24"/>
  <c r="D30" i="24" s="1"/>
  <c r="C253" i="24"/>
  <c r="D254" i="24" s="1"/>
  <c r="C183" i="24"/>
  <c r="D184" i="24" s="1"/>
  <c r="C117" i="24"/>
  <c r="D118" i="24" s="1"/>
  <c r="C95" i="24"/>
  <c r="D96" i="24" s="1"/>
  <c r="C51" i="24"/>
  <c r="D8" i="24"/>
  <c r="F87" i="24"/>
  <c r="F65" i="24"/>
  <c r="F62" i="24"/>
  <c r="F63" i="24"/>
  <c r="F60" i="24"/>
  <c r="F59" i="24"/>
  <c r="F58" i="24"/>
  <c r="F57" i="24"/>
  <c r="F56" i="24"/>
  <c r="F55" i="24"/>
  <c r="F54" i="24"/>
  <c r="F53" i="24"/>
  <c r="F61" i="24"/>
  <c r="F64" i="24"/>
  <c r="F219" i="24"/>
  <c r="F216" i="24"/>
  <c r="F218" i="24"/>
  <c r="F215" i="24"/>
  <c r="F217" i="24"/>
  <c r="F212" i="24"/>
  <c r="F209" i="24"/>
  <c r="F213" i="24"/>
  <c r="F210" i="24"/>
  <c r="F207" i="24"/>
  <c r="F214" i="24"/>
  <c r="F211" i="24"/>
  <c r="F208" i="24"/>
  <c r="F153" i="24"/>
  <c r="F150" i="24"/>
  <c r="F152" i="24"/>
  <c r="F149" i="24"/>
  <c r="F151" i="24"/>
  <c r="F148" i="24"/>
  <c r="F147" i="24"/>
  <c r="F146" i="24"/>
  <c r="F145" i="24"/>
  <c r="F144" i="24"/>
  <c r="F143" i="24"/>
  <c r="F142" i="24"/>
  <c r="F141" i="24"/>
  <c r="F41" i="24"/>
  <c r="F38" i="24"/>
  <c r="F37" i="24"/>
  <c r="F36" i="24"/>
  <c r="F35" i="24"/>
  <c r="F34" i="24"/>
  <c r="F33" i="24"/>
  <c r="F32" i="24"/>
  <c r="F31" i="24"/>
  <c r="F42" i="24"/>
  <c r="F39" i="24"/>
  <c r="F43" i="24"/>
  <c r="F40" i="24"/>
  <c r="F84" i="24"/>
  <c r="F83" i="24"/>
  <c r="F81" i="24"/>
  <c r="F78" i="24"/>
  <c r="F75" i="24"/>
  <c r="F85" i="24"/>
  <c r="F82" i="24"/>
  <c r="F79" i="24"/>
  <c r="F76" i="24"/>
  <c r="F80" i="24"/>
  <c r="F77" i="24"/>
  <c r="F86" i="24"/>
  <c r="F108" i="24"/>
  <c r="F107" i="24"/>
  <c r="F106" i="24"/>
  <c r="F101" i="24"/>
  <c r="F98" i="24"/>
  <c r="F105" i="24"/>
  <c r="F104" i="24"/>
  <c r="F102" i="24"/>
  <c r="F99" i="24"/>
  <c r="F109" i="24"/>
  <c r="F100" i="24"/>
  <c r="F103" i="24"/>
  <c r="F97" i="24"/>
  <c r="F174" i="24"/>
  <c r="F171" i="24"/>
  <c r="F173" i="24"/>
  <c r="F170" i="24"/>
  <c r="F169" i="24"/>
  <c r="F168" i="24"/>
  <c r="F167" i="24"/>
  <c r="F166" i="24"/>
  <c r="F165" i="24"/>
  <c r="F164" i="24"/>
  <c r="F163" i="24"/>
  <c r="F172" i="24"/>
  <c r="F175" i="24"/>
  <c r="F240" i="24"/>
  <c r="F237" i="24"/>
  <c r="F239" i="24"/>
  <c r="F236" i="24"/>
  <c r="F235" i="24"/>
  <c r="F234" i="24"/>
  <c r="F233" i="24"/>
  <c r="F232" i="24"/>
  <c r="F231" i="24"/>
  <c r="F230" i="24"/>
  <c r="F229" i="24"/>
  <c r="F238" i="24"/>
  <c r="F241" i="24"/>
  <c r="F129" i="24"/>
  <c r="F124" i="24"/>
  <c r="F121" i="24"/>
  <c r="F128" i="24"/>
  <c r="F127" i="24"/>
  <c r="F126" i="24"/>
  <c r="F123" i="24"/>
  <c r="F120" i="24"/>
  <c r="F125" i="24"/>
  <c r="F122" i="24"/>
  <c r="F119" i="24"/>
  <c r="F131" i="24"/>
  <c r="F130" i="24"/>
  <c r="F195" i="24"/>
  <c r="F192" i="24"/>
  <c r="F191" i="24"/>
  <c r="F190" i="24"/>
  <c r="F189" i="24"/>
  <c r="F188" i="24"/>
  <c r="F187" i="24"/>
  <c r="F186" i="24"/>
  <c r="F185" i="24"/>
  <c r="F197" i="24"/>
  <c r="F194" i="24"/>
  <c r="F196" i="24"/>
  <c r="F193" i="24"/>
  <c r="F265" i="24"/>
  <c r="F262" i="24"/>
  <c r="F261" i="24"/>
  <c r="F260" i="24"/>
  <c r="F259" i="24"/>
  <c r="F258" i="24"/>
  <c r="F257" i="24"/>
  <c r="F256" i="24"/>
  <c r="F255" i="24"/>
  <c r="F267" i="24"/>
  <c r="F264" i="24"/>
  <c r="F266" i="24"/>
  <c r="F263" i="24"/>
  <c r="D52" i="24" l="1"/>
  <c r="D30" i="10"/>
  <c r="D8" i="10"/>
  <c r="F64" i="8"/>
  <c r="F61" i="8"/>
  <c r="F63" i="8"/>
  <c r="F60" i="8"/>
  <c r="F59" i="8"/>
  <c r="F58" i="8"/>
  <c r="F57" i="8"/>
  <c r="F56" i="8"/>
  <c r="F55" i="8"/>
  <c r="F54" i="8"/>
  <c r="F53" i="8"/>
  <c r="F65" i="8"/>
  <c r="F52" i="8"/>
  <c r="F62" i="8"/>
  <c r="F87" i="8"/>
  <c r="C227" i="8"/>
  <c r="D228" i="8" s="1"/>
  <c r="C161" i="8"/>
  <c r="D162" i="8" s="1"/>
  <c r="C95" i="8"/>
  <c r="D96" i="8" s="1"/>
  <c r="C51" i="8"/>
  <c r="C271" i="8"/>
  <c r="D272" i="8" s="1"/>
  <c r="C205" i="8"/>
  <c r="D206" i="8" s="1"/>
  <c r="C139" i="8"/>
  <c r="D140" i="8" s="1"/>
  <c r="C249" i="8"/>
  <c r="D250" i="8" s="1"/>
  <c r="C117" i="8"/>
  <c r="D118" i="8" s="1"/>
  <c r="C73" i="8"/>
  <c r="D74" i="8" s="1"/>
  <c r="D8" i="8"/>
  <c r="C183" i="8"/>
  <c r="D184" i="8" s="1"/>
  <c r="C29" i="8"/>
  <c r="D30" i="8" s="1"/>
  <c r="F85" i="8"/>
  <c r="F82" i="8"/>
  <c r="F81" i="8"/>
  <c r="F80" i="8"/>
  <c r="F79" i="8"/>
  <c r="F78" i="8"/>
  <c r="F77" i="8"/>
  <c r="F76" i="8"/>
  <c r="F75" i="8"/>
  <c r="F83" i="8"/>
  <c r="F84" i="8"/>
  <c r="F86" i="8"/>
  <c r="F74" i="8"/>
  <c r="D52" i="8" l="1"/>
</calcChain>
</file>

<file path=xl/sharedStrings.xml><?xml version="1.0" encoding="utf-8"?>
<sst xmlns="http://schemas.openxmlformats.org/spreadsheetml/2006/main" count="6237" uniqueCount="322">
  <si>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</si>
  <si>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</si>
  <si>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</si>
  <si>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</si>
  <si>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</si>
  <si>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</si>
  <si>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</si>
  <si>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</si>
  <si>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</si>
  <si>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</si>
  <si>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</si>
  <si>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</si>
  <si>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</si>
  <si>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</si>
  <si>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</si>
  <si>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</si>
  <si>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</si>
  <si>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</si>
  <si>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</si>
  <si>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</si>
  <si>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</si>
  <si>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</si>
  <si>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</si>
  <si>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</si>
  <si>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</si>
  <si>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</si>
  <si>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Tarifa media diaria (ADR) Tenerife y municipios</t>
  </si>
  <si>
    <t>Ingresos medios por habitación (RevPar) Tenerife y municipios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</si>
  <si>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</si>
  <si>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</si>
  <si>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</si>
  <si>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</si>
  <si>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</si>
  <si>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</si>
  <si>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</si>
  <si>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</si>
  <si>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</si>
  <si>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</si>
  <si>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</si>
  <si>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</si>
  <si>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</si>
  <si>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</si>
  <si>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</si>
  <si>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</si>
  <si>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</si>
  <si>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</si>
  <si>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</si>
  <si>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</si>
  <si>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</si>
  <si>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</si>
  <si>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</si>
  <si>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</si>
  <si>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</si>
  <si>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</si>
  <si>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</si>
  <si>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</si>
  <si>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</si>
  <si>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</si>
  <si>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</si>
  <si>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</si>
  <si>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</si>
  <si>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</si>
  <si>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</si>
  <si>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</si>
  <si>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</si>
  <si>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</si>
  <si>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</si>
  <si>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</si>
  <si>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</si>
  <si>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</si>
  <si>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</si>
  <si>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</si>
  <si>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</si>
  <si>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</si>
  <si>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</si>
  <si>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</si>
  <si>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</si>
  <si>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</si>
  <si>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</si>
  <si>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</si>
  <si>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</si>
  <si>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</si>
  <si>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</si>
  <si>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</si>
  <si>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</si>
  <si>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</si>
  <si>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</si>
  <si>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</si>
  <si>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</si>
  <si>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</si>
  <si>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</si>
  <si>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</si>
  <si>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</si>
  <si>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</si>
  <si>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</si>
  <si>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</si>
  <si>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</si>
  <si>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</si>
  <si>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</si>
  <si>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</si>
  <si>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</si>
  <si>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</si>
  <si>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</si>
  <si>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</si>
  <si>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</si>
  <si>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</si>
  <si>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</si>
  <si>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</si>
  <si>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</si>
  <si>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</si>
  <si>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</si>
  <si>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</si>
  <si>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</si>
  <si>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</si>
  <si>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</si>
  <si>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</si>
  <si>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</si>
  <si>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</si>
  <si>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</si>
  <si>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</si>
  <si>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</si>
  <si>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</si>
  <si>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</si>
  <si>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</si>
  <si>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</si>
  <si>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</si>
  <si>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</si>
  <si>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</si>
  <si>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</si>
  <si>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</si>
  <si>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</si>
  <si>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</si>
  <si>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</si>
  <si>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</si>
  <si>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</si>
  <si>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</si>
  <si>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</si>
  <si>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</si>
  <si>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</si>
  <si>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</si>
  <si>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</si>
  <si>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</si>
  <si>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</si>
  <si>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</si>
  <si>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</si>
  <si>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</si>
  <si>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</si>
  <si>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</si>
  <si>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</si>
  <si>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</si>
  <si>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</si>
  <si>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</si>
  <si>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verificar los totales año (2020, 2021) con la publicación porque al no tener plazas en algunos meses por el covid da mal el cálculo del dato, o cuando hay algún mes que no da el dato (probablemente que la muestra sea muy pequeña)</t>
  </si>
  <si>
    <t>cambiar el dato cuando se pase a valores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</si>
  <si>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</si>
  <si>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</si>
  <si>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</si>
  <si>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</si>
  <si>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</si>
  <si>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</si>
  <si>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</si>
  <si>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</si>
  <si>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</si>
  <si>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</si>
  <si>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</si>
  <si>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</si>
  <si>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</si>
  <si>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</si>
  <si>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</si>
  <si>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</si>
  <si>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</si>
  <si>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</si>
  <si>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</si>
  <si>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</si>
  <si>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</si>
  <si>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</si>
  <si>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</si>
  <si>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</si>
  <si>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</si>
  <si>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</si>
  <si>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</si>
  <si>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</si>
  <si>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</si>
  <si>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</si>
  <si>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</si>
  <si>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</si>
  <si>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</si>
  <si>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</si>
  <si>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</si>
  <si>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</si>
  <si>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</si>
  <si>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</si>
  <si>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</si>
  <si>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</si>
  <si>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</si>
  <si>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</si>
  <si>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</si>
  <si>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</si>
  <si>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</si>
  <si>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</si>
  <si>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</si>
  <si>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</si>
  <si>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</si>
  <si>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</si>
  <si>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</si>
  <si>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</si>
  <si>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</si>
  <si>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</si>
  <si>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</si>
  <si>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</si>
  <si>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</si>
  <si>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</si>
  <si>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</si>
  <si>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julio 2025</t>
  </si>
  <si>
    <t>Resumen indicadores San Cristóbal de La Laguna</t>
  </si>
  <si>
    <t>Evolución mensual de viajeros entrados en San Cristóbal de La Laguna según lugar de residencia</t>
  </si>
  <si>
    <t>Evolución mensual de viajeros entrados en San Cristóbal de La Laguna según categoría del establecimiento</t>
  </si>
  <si>
    <t>Evolución anual de viajeros entrados en San Cristóbal de La Laguna según categoría del establecimiento</t>
  </si>
  <si>
    <t>Evolución mensual de pernoctaciones en San Cristóbal de La Laguna según lugar de residencia</t>
  </si>
  <si>
    <t>Evolución mensual de pernoctaciones en San Cristóbal de La Laguna según categoría del establecimiento</t>
  </si>
  <si>
    <t>Evolución mensual de estancia media en San Cristóbal de La Laguna según lugar de residencia</t>
  </si>
  <si>
    <t>Evolución mensual de estancia media en San Cristóbal de La Laguna según categoría del establecimiento</t>
  </si>
  <si>
    <t>Evolución mensual de tasa de ocupación en San Cristóbal de La Laguna según categoría del establecimiento</t>
  </si>
  <si>
    <t>Viajeros españoles entrados en los hoteles y apartamentos de San Cristóbal de La Laguna según lugar de residencia - acumulado</t>
  </si>
  <si>
    <t>Viajeros españoles entrados en los hoteles y apartamentos de San Cristóbal de La Laguna por tipología y categoría de alojamiento - acumulado</t>
  </si>
  <si>
    <t>Viajeros peninsulares entrados en los hoteles y apartamentos de San Cristóbal de La Laguna por tipología y categoría de alojamiento - acumulado</t>
  </si>
  <si>
    <t>Viajeros canarios entrados en los hoteles y apartamentos de San Cristóbal de La Laguna por tipología y categoría de alojamiento - acumulado</t>
  </si>
  <si>
    <t>Resumen de indicadores turísticos de Tenerife-San Cristóbal de La Laguna</t>
  </si>
  <si>
    <t>julio 2021</t>
  </si>
  <si>
    <t>julio 2022</t>
  </si>
  <si>
    <t>julio 2023</t>
  </si>
  <si>
    <t>julio 2024</t>
  </si>
  <si>
    <t>julio 2025</t>
  </si>
  <si>
    <t>-</t>
  </si>
  <si>
    <t>acumulado a julio 2021</t>
  </si>
  <si>
    <t>acumulado a julio 2022</t>
  </si>
  <si>
    <t>acumulado a julio 2023</t>
  </si>
  <si>
    <t>acumulado a julio 2024</t>
  </si>
  <si>
    <t>acumulado a julio 2025</t>
  </si>
  <si>
    <t>Viajeros  entrados en los establecimientos alojativos de San Cristóbal de La Laguna 
(hotel + apartamento)</t>
  </si>
  <si>
    <t>Viajeros españoles entrados en los establecimientos alojativos de San Cristóbal de La Laguna 
(hotel + apartamento)</t>
  </si>
  <si>
    <t>Viajeros peninsulares entrados en los establecimientos alojativos de San Cristóbal de La Laguna 
(hotel + apartamento)</t>
  </si>
  <si>
    <t>Viajeros canarios entrados en los establecimientos alojativos de San Cristóbal de La Laguna 
(hotel + apartamento)</t>
  </si>
  <si>
    <t>Viajeros extranjeros entrados en los establecimientos alojativos de San Cristóbal de La Laguna 
(hotel + apartamento)</t>
  </si>
  <si>
    <t>Viajeros británicos entrados en los establecimientos alojativos de San Cristóbal de La Laguna 
(hotel + apartamento)</t>
  </si>
  <si>
    <t>Viajeros alemanes entrados en los establecimientos alojativos de San Cristóbal de La Laguna 
(hotel + apartamento)</t>
  </si>
  <si>
    <t>Viajeros franceses entrados en los establecimientos alojativos de San Cristóbal de La Laguna 
(hotel + apartamento)</t>
  </si>
  <si>
    <t>Viajeros belgas entrados en los establecimientos alojativos de San Cristóbal de La Laguna 
(hotel + apartamento)</t>
  </si>
  <si>
    <t>Viajeros holandeses entrados en los establecimientos alojativos de San Cristóbal de La Laguna 
(hotel + apartamento)</t>
  </si>
  <si>
    <t>Viajeros daneses entrados en los establecimientos alojativos de San Cristóbal de La Laguna 
(hotel + apartamento)</t>
  </si>
  <si>
    <t>Viajeros suecos entrados en los establecimientos alojativos de San Cristóbal de La Laguna 
(hotel + apartamento)</t>
  </si>
  <si>
    <t>var 23/22</t>
  </si>
  <si>
    <t>var 24/23</t>
  </si>
  <si>
    <t>Viajeros entrados en los establecimientos alojativos de San Cristóbal de La Laguna 
(hotel + apartamento)</t>
  </si>
  <si>
    <t>Viajeros entrados en los hoteles de San Cristóbal de La Laguna</t>
  </si>
  <si>
    <t>Viajeros entrados en los hoteles de 4, 5 estrellas San Cristóbal de La Laguna</t>
  </si>
  <si>
    <t>Viajeros entrados en los hoteles de 1, 2, 3 estrellas San Cristóbal de La Laguna</t>
  </si>
  <si>
    <t>Viajeros entrados en los apartamentos de San Cristóbal de La Laguna</t>
  </si>
  <si>
    <t>Evolución de viajeros entrados en los establecimientos alojativos de San Cristóbal de La Laguna 
(hotel + apartamento)</t>
  </si>
  <si>
    <t>Evolución de viajeros entrados en los hoteles de San Cristóbal de La Laguna</t>
  </si>
  <si>
    <t>Evolución de viajeros entrados en los hoteles de 4, 5 estrellas de San Cristóbal de La Laguna</t>
  </si>
  <si>
    <t>Evolución de viajeros entrados en los apartamentos de San Cristóbal de La Laguna</t>
  </si>
  <si>
    <t>acumulado a julio 2020</t>
  </si>
  <si>
    <t>julio 2020</t>
  </si>
  <si>
    <t>Viajeros entrados en los establecimientos alojativos de San Cristóbal de La Laguna según lugar de residencia (hotel + apartamento)</t>
  </si>
  <si>
    <t>acumulado julio 2020</t>
  </si>
  <si>
    <t>acumulado julio 2021</t>
  </si>
  <si>
    <t>acumulado julio 2022</t>
  </si>
  <si>
    <t>acumulado julio 2023</t>
  </si>
  <si>
    <t>acumulado julio 2024</t>
  </si>
  <si>
    <t>acumulado julio 2025</t>
  </si>
  <si>
    <t>Viajeros entrados en los hoteles de San Cristóbal de La Laguna según lugar de residencia (hotel + apartamento)</t>
  </si>
  <si>
    <t>Viajeros entrados en los apartamentos de San Cristóbal de La Laguna según lugar de residencia (hotel + apartamento)</t>
  </si>
  <si>
    <t>Viajeros alojados en los establecimientos alojativos de San Cristóbal de La Laguna según lugar de residencia (hotel + apartamento)</t>
  </si>
  <si>
    <t>acumulado julio 2019</t>
  </si>
  <si>
    <t>Pernoctaciones realizadas por los turistas en los establecimientos alojativos de San Cristóbal de La Laguna (hotel + apartamento)</t>
  </si>
  <si>
    <t>Pernoctaciones realizadas por los turistas españoles en los establecimientos alojativos de San Cristóbal de La Laguna (hotel + apartamento)</t>
  </si>
  <si>
    <t>var 25/24</t>
  </si>
  <si>
    <t>Pernoctaciones realizadas por los procedentes de Península en los establecimientos alojativos de San Cristóbal de La Laguna (hotel + apartamento)</t>
  </si>
  <si>
    <t>Pernoctaciones realizadas por los procedentes de Canarias en los establecimientos alojativos de San Cristóbal de La Laguna (hotel + apartamento)</t>
  </si>
  <si>
    <t>Pernoctaciones realizadas por los procedentes de Total residentes en el extranjero en los establecimientos alojativos de San Cristóbal de La Laguna (hotel + apartamento)</t>
  </si>
  <si>
    <t>Pernoctaciones realizadas por los procedentes de Reino Unido en los establecimientos alojativos de San Cristóbal de La Laguna (hotel + apartamento)</t>
  </si>
  <si>
    <t>Pernoctaciones realizadas por los procedentes de Alemania en los establecimientos alojativos de San Cristóbal de La Laguna (hotel + apartamento)</t>
  </si>
  <si>
    <t>Pernoctaciones realizadas por los procedentes de Francia en los establecimientos alojativos de San Cristóbal de La Laguna (hotel + apartamento)</t>
  </si>
  <si>
    <t>Pernoctaciones realizadas por los procedentes de Bélgica en los establecimientos alojativos de San Cristóbal de La Laguna (hotel + apartamento)</t>
  </si>
  <si>
    <t>Pernoctaciones realizadas por los procedentes de Países Bajos en los establecimientos alojativos de San Cristóbal de La Laguna (hotel + apartamento)</t>
  </si>
  <si>
    <t>Pernoctaciones realizadas por los procedentes de Dinamarca en los establecimientos alojativos de San Cristóbal de La Laguna (hotel + apartamento)</t>
  </si>
  <si>
    <t>Pernoctaciones realizadas por los procedentes de Suecia en los establecimientos alojativos de San Cristóbal de La Laguna (hotel + apartamento)</t>
  </si>
  <si>
    <t>Pernoctaciones realizadas por los turistas en los hoteles de San Cristóbal de La Laguna</t>
  </si>
  <si>
    <t>Pernoctaciones realizadas por los turistas en los hoteles de 4 y 5 estrellas de San Cristóbal de La Laguna</t>
  </si>
  <si>
    <t>Pernoctaciones realizadas por los turistas en los hoteles de 1, 2, 3 estrellas de San Cristóbal de La Laguna</t>
  </si>
  <si>
    <t>Pernoctaciones realizadas por los turistas en los apartamentos de San Cristóbal de La Laguna</t>
  </si>
  <si>
    <t>Estancia Media en los establecimientos alojativos de San Cristóbal de La Laguna
(hotel + apartamento)</t>
  </si>
  <si>
    <t>Estancia media de los viajeros españoles entrados en los establecimientos alojativos de San Cristóbal de La Laguna (hotel + apartamento)</t>
  </si>
  <si>
    <t>Estancia media de los viajeros peninsulares entrados en los establecimientos alojativos de San Cristóbal de La Laguna (hotel + apartamento)</t>
  </si>
  <si>
    <t>Estancia media de los viajeros canarios entrados en los establecimientos alojativos de San Cristóbal de La Laguna (hotel + apartamento)</t>
  </si>
  <si>
    <t>Estancia media de los viajeros extranjeros entrados en los establecimientos alojativos de San Cristóbal de La Laguna (hotel + apartamento)</t>
  </si>
  <si>
    <t>Estancia media de los viajeros británicos entrados en los establecimientos alojativos de San Cristóbal de La Laguna (hotel + apartamento)</t>
  </si>
  <si>
    <t>Estancia media de los viajeros alemanes entrados en los establecimientos alojativos de San Cristóbal de La Laguna (hotel + apartamento)</t>
  </si>
  <si>
    <t>Estancia media de los viajeros franceses entrados en los establecimientos alojativos de San Cristóbal de La Laguna (hotel + apartamento)</t>
  </si>
  <si>
    <t>Estancia media de los viajeros belgas entrados en los establecimientos alojativos de San Cristóbal de La Laguna (hotel + apartamento)</t>
  </si>
  <si>
    <t>Estancia media de los viajeros holandeses entrados en los establecimientos alojativos de San Cristóbal de La Laguna (hotel + apartamento)</t>
  </si>
  <si>
    <t>Estancia media de los viajeros daneses entrados en los establecimientos alojativos de San Cristóbal de La Laguna (hotel + apartamento)</t>
  </si>
  <si>
    <t>Estancia media de los viajeros suecos entrados en los establecimientos alojativos de San Cristóbal de La Laguna (hotel + apartamento)</t>
  </si>
  <si>
    <t>Estancia Media en los hoteles de San Cristóbal de La Laguna</t>
  </si>
  <si>
    <t>Estancia Media en los hoteles de 4, 5 estrellas de San Cristóbal de La Laguna</t>
  </si>
  <si>
    <t>Estancia Media en los hoteles de 1, 2, 3 Estrellas de San Cristóbal de La Laguna</t>
  </si>
  <si>
    <t>Estancia Media en los apartamentos de San Cristóbal de La Laguna</t>
  </si>
  <si>
    <t>Tasa de ocupación por plaza en los establecimientos alojativos de San Cristóbal de La Laguna
(hotel + apartamento)</t>
  </si>
  <si>
    <t>Tasa de ocupación por plaza en los hoteles de San Cristóbal de La Laguna</t>
  </si>
  <si>
    <t>Tasa de ocupación por plaza en los hoteles de 4, 5 Estrellas de San Cristóbal de La Laguna</t>
  </si>
  <si>
    <t>Tasa de ocupación por plaza en los hoteles de 1, 2, 3 Estrellas de San Cristóbal de La Laguna</t>
  </si>
  <si>
    <t>Tasa de ocupación por plaza en los apartamentos de San Cristóbal de La Laguna</t>
  </si>
  <si>
    <t>Distribución de viajeros españoles entrados en hoteles y apartamentos de San Cristóbal de La Laguna  por lugar de residencia</t>
  </si>
  <si>
    <t>Viajeros españoles entrados en los hoteles y apartamentos de San Cristóbal de La Laguna según lugar de residencia</t>
  </si>
  <si>
    <t>Viajeros españoles entrados en los hoteles y apartamentos de San Cristóbal de La Laguna por tipología y categoría de alojamiento</t>
  </si>
  <si>
    <t>Viajeros peninsulares entrados en los hoteles y apartamentos de San Cristóbal de La Laguna por tipología y categoría de alojamiento</t>
  </si>
  <si>
    <t>Viajeros canarios entrados en los hoteles y apartamentos de San Cristóbal de La Laguna por tipología y categoría de alojamiento</t>
  </si>
  <si>
    <t>Evolución de viajeros españoles entrados en los establecimientos alojativos de San Cristóbal de La Laguna
(hotel + apartamento)</t>
  </si>
  <si>
    <t>Evolución de viajeros peninsulares entrados en los establecimientos alojativos de San Cristóbal de La Laguna
(hotel + apartamento)</t>
  </si>
  <si>
    <t>Evolución de viajeros canarios entrados en los establecimientos alojativos de San Cristóbal de La Laguna
(hotel + apartamento)</t>
  </si>
  <si>
    <t>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</si>
</sst>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%"/>
    <numFmt numFmtId="165" formatCode="#,##0.0\ &quot;€&quot;"/>
    <numFmt numFmtId="166" formatCode="#,##0\ &quot;€&quot;"/>
    <numFmt numFmtId="167" formatCode="#,##0.00\ &quot;€&quot;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1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2"/>
      <color theme="9"/>
      <name val="Calibri"/>
      <family val="2"/>
      <scheme val="minor"/>
    </font>
    <font>
      <sz val="18"/>
      <color rgb="FFFF0000"/>
      <name val="Calibri"/>
      <family val="2"/>
      <scheme val="minor"/>
    </font>
    <font>
      <sz val="12"/>
      <color theme="9"/>
      <name val="Calibri"/>
      <family val="2"/>
      <scheme val="minor"/>
    </font>
    <font>
      <sz val="18"/>
      <color theme="1" tint="0.34998626667073579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color theme="7" tint="-0.249977111117893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22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0" xfId="2" applyFont="1" applyAlignment="1">
      <alignment horizontal="left" indent="3"/>
    </xf>
    <xf numFmtId="0" fontId="10" fillId="0" borderId="2" xfId="2" applyFont="1" applyFill="1" applyBorder="1" applyAlignment="1">
      <alignment horizontal="left" indent="1"/>
    </xf>
    <xf numFmtId="0" fontId="10" fillId="0" borderId="0" xfId="2" applyFont="1" applyFill="1" applyAlignment="1">
      <alignment horizontal="left" indent="1"/>
    </xf>
    <xf numFmtId="0" fontId="4" fillId="0" borderId="0" xfId="2" applyAlignment="1">
      <alignment horizontal="left" indent="3"/>
    </xf>
    <xf numFmtId="0" fontId="9" fillId="2" borderId="0" xfId="2" applyFont="1" applyFill="1" applyAlignment="1">
      <alignment horizontal="left" indent="3"/>
    </xf>
    <xf numFmtId="0" fontId="9" fillId="0" borderId="0" xfId="2" applyFont="1" applyAlignment="1">
      <alignment horizontal="left" wrapText="1" indent="3"/>
    </xf>
    <xf numFmtId="0" fontId="0" fillId="0" borderId="3" xfId="0" applyBorder="1"/>
    <xf numFmtId="17" fontId="7" fillId="3" borderId="4" xfId="0" applyNumberFormat="1" applyFont="1" applyFill="1" applyBorder="1" applyAlignment="1">
      <alignment horizontal="right" vertical="center" wrapText="1"/>
    </xf>
    <xf numFmtId="0" fontId="7" fillId="3" borderId="5" xfId="0" applyFont="1" applyFill="1" applyBorder="1" applyAlignment="1">
      <alignment horizontal="right" vertical="center" wrapText="1"/>
    </xf>
    <xf numFmtId="0" fontId="7" fillId="4" borderId="7" xfId="0" applyFont="1" applyFill="1" applyBorder="1"/>
    <xf numFmtId="3" fontId="7" fillId="4" borderId="7" xfId="0" applyNumberFormat="1" applyFont="1" applyFill="1" applyBorder="1"/>
    <xf numFmtId="164" fontId="7" fillId="4" borderId="7" xfId="1" applyNumberFormat="1" applyFont="1" applyFill="1" applyBorder="1" applyAlignment="1">
      <alignment horizontal="right"/>
    </xf>
    <xf numFmtId="164" fontId="7" fillId="4" borderId="7" xfId="1" applyNumberFormat="1" applyFont="1" applyFill="1" applyBorder="1"/>
    <xf numFmtId="0" fontId="7" fillId="4" borderId="0" xfId="0" applyFont="1" applyFill="1"/>
    <xf numFmtId="3" fontId="7" fillId="4" borderId="0" xfId="0" applyNumberFormat="1" applyFont="1" applyFill="1"/>
    <xf numFmtId="164" fontId="7" fillId="4" borderId="0" xfId="1" applyNumberFormat="1" applyFont="1" applyFill="1" applyAlignment="1">
      <alignment horizontal="right"/>
    </xf>
    <xf numFmtId="164" fontId="7" fillId="4" borderId="0" xfId="1" applyNumberFormat="1" applyFont="1" applyFill="1"/>
    <xf numFmtId="0" fontId="7" fillId="4" borderId="9" xfId="0" applyFont="1" applyFill="1" applyBorder="1"/>
    <xf numFmtId="3" fontId="7" fillId="4" borderId="9" xfId="0" applyNumberFormat="1" applyFont="1" applyFill="1" applyBorder="1" applyAlignment="1">
      <alignment horizontal="right"/>
    </xf>
    <xf numFmtId="164" fontId="7" fillId="4" borderId="9" xfId="1" applyNumberFormat="1" applyFont="1" applyFill="1" applyBorder="1" applyAlignment="1">
      <alignment horizontal="right"/>
    </xf>
    <xf numFmtId="0" fontId="7" fillId="0" borderId="7" xfId="0" applyFont="1" applyBorder="1"/>
    <xf numFmtId="3" fontId="7" fillId="0" borderId="7" xfId="0" applyNumberFormat="1" applyFont="1" applyBorder="1"/>
    <xf numFmtId="164" fontId="7" fillId="0" borderId="7" xfId="1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1" applyNumberFormat="1" applyFont="1" applyAlignment="1">
      <alignment horizontal="right"/>
    </xf>
    <xf numFmtId="164" fontId="7" fillId="0" borderId="0" xfId="1" applyNumberFormat="1" applyFont="1"/>
    <xf numFmtId="0" fontId="7" fillId="0" borderId="9" xfId="0" applyFont="1" applyBorder="1"/>
    <xf numFmtId="3" fontId="7" fillId="0" borderId="9" xfId="0" applyNumberFormat="1" applyFont="1" applyBorder="1" applyAlignment="1">
      <alignment horizontal="right"/>
    </xf>
    <xf numFmtId="164" fontId="7" fillId="0" borderId="9" xfId="1" applyNumberFormat="1" applyFont="1" applyBorder="1" applyAlignment="1">
      <alignment horizontal="right"/>
    </xf>
    <xf numFmtId="2" fontId="7" fillId="0" borderId="7" xfId="0" applyNumberFormat="1" applyFont="1" applyBorder="1"/>
    <xf numFmtId="164" fontId="7" fillId="0" borderId="7" xfId="1" applyNumberFormat="1" applyFont="1" applyFill="1" applyBorder="1" applyAlignment="1">
      <alignment horizontal="right"/>
    </xf>
    <xf numFmtId="4" fontId="7" fillId="0" borderId="7" xfId="0" applyNumberFormat="1" applyFont="1" applyBorder="1"/>
    <xf numFmtId="164" fontId="7" fillId="0" borderId="7" xfId="1" applyNumberFormat="1" applyFont="1" applyFill="1" applyBorder="1"/>
    <xf numFmtId="2" fontId="7" fillId="0" borderId="0" xfId="0" applyNumberFormat="1" applyFont="1"/>
    <xf numFmtId="164" fontId="7" fillId="0" borderId="0" xfId="1" applyNumberFormat="1" applyFont="1" applyFill="1" applyAlignment="1">
      <alignment horizontal="right"/>
    </xf>
    <xf numFmtId="4" fontId="7" fillId="0" borderId="0" xfId="0" applyNumberFormat="1" applyFont="1"/>
    <xf numFmtId="164" fontId="7" fillId="0" borderId="0" xfId="1" applyNumberFormat="1" applyFont="1" applyFill="1"/>
    <xf numFmtId="2" fontId="7" fillId="0" borderId="9" xfId="0" applyNumberFormat="1" applyFont="1" applyBorder="1" applyAlignment="1">
      <alignment horizontal="right"/>
    </xf>
    <xf numFmtId="4" fontId="7" fillId="4" borderId="7" xfId="0" applyNumberFormat="1" applyFont="1" applyFill="1" applyBorder="1"/>
    <xf numFmtId="0" fontId="7" fillId="4" borderId="0" xfId="0" applyFont="1" applyFill="1" applyAlignment="1">
      <alignment horizontal="left" vertical="center" wrapText="1"/>
    </xf>
    <xf numFmtId="4" fontId="7" fillId="4" borderId="0" xfId="0" applyNumberFormat="1" applyFont="1" applyFill="1"/>
    <xf numFmtId="164" fontId="7" fillId="4" borderId="9" xfId="1" applyNumberFormat="1" applyFont="1" applyFill="1" applyBorder="1"/>
    <xf numFmtId="0" fontId="0" fillId="0" borderId="11" xfId="0" applyBorder="1"/>
    <xf numFmtId="0" fontId="12" fillId="0" borderId="0" xfId="0" applyFont="1" applyAlignment="1">
      <alignment horizontal="left"/>
    </xf>
    <xf numFmtId="3" fontId="7" fillId="4" borderId="7" xfId="0" applyNumberFormat="1" applyFont="1" applyFill="1" applyBorder="1" applyAlignment="1">
      <alignment horizontal="right"/>
    </xf>
    <xf numFmtId="3" fontId="7" fillId="4" borderId="0" xfId="0" applyNumberFormat="1" applyFont="1" applyFill="1" applyAlignment="1">
      <alignment horizontal="right"/>
    </xf>
    <xf numFmtId="3" fontId="7" fillId="0" borderId="7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2" fontId="7" fillId="0" borderId="7" xfId="0" applyNumberFormat="1" applyFont="1" applyBorder="1" applyAlignment="1">
      <alignment horizontal="right"/>
    </xf>
    <xf numFmtId="2" fontId="7" fillId="0" borderId="0" xfId="0" applyNumberFormat="1" applyFont="1" applyAlignment="1">
      <alignment horizontal="right"/>
    </xf>
    <xf numFmtId="164" fontId="7" fillId="0" borderId="9" xfId="1" applyNumberFormat="1" applyFont="1" applyFill="1" applyBorder="1"/>
    <xf numFmtId="0" fontId="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164" fontId="13" fillId="4" borderId="0" xfId="1" applyNumberFormat="1" applyFont="1" applyFill="1" applyBorder="1" applyAlignment="1">
      <alignment horizontal="right"/>
    </xf>
    <xf numFmtId="164" fontId="7" fillId="4" borderId="0" xfId="1" applyNumberFormat="1" applyFont="1" applyFill="1" applyBorder="1" applyAlignment="1">
      <alignment horizontal="right"/>
    </xf>
    <xf numFmtId="164" fontId="7" fillId="4" borderId="0" xfId="1" applyNumberFormat="1" applyFont="1" applyFill="1" applyBorder="1"/>
    <xf numFmtId="0" fontId="14" fillId="0" borderId="0" xfId="0" applyFont="1"/>
    <xf numFmtId="164" fontId="7" fillId="0" borderId="9" xfId="1" applyNumberFormat="1" applyFont="1" applyFill="1" applyBorder="1" applyAlignment="1">
      <alignment horizontal="right"/>
    </xf>
    <xf numFmtId="0" fontId="8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7" fillId="2" borderId="7" xfId="0" applyNumberFormat="1" applyFont="1" applyFill="1" applyBorder="1"/>
    <xf numFmtId="164" fontId="7" fillId="2" borderId="7" xfId="1" applyNumberFormat="1" applyFont="1" applyFill="1" applyBorder="1"/>
    <xf numFmtId="0" fontId="0" fillId="0" borderId="0" xfId="0" applyAlignment="1">
      <alignment horizontal="left"/>
    </xf>
    <xf numFmtId="3" fontId="7" fillId="4" borderId="9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3" fontId="7" fillId="0" borderId="9" xfId="0" applyNumberFormat="1" applyFont="1" applyBorder="1"/>
    <xf numFmtId="164" fontId="7" fillId="0" borderId="9" xfId="1" applyNumberFormat="1" applyFont="1" applyBorder="1"/>
    <xf numFmtId="4" fontId="7" fillId="2" borderId="7" xfId="0" applyNumberFormat="1" applyFont="1" applyFill="1" applyBorder="1"/>
    <xf numFmtId="164" fontId="7" fillId="0" borderId="0" xfId="1" applyNumberFormat="1" applyFont="1" applyFill="1" applyBorder="1" applyAlignment="1">
      <alignment horizontal="right"/>
    </xf>
    <xf numFmtId="164" fontId="7" fillId="0" borderId="0" xfId="1" applyNumberFormat="1" applyFont="1" applyFill="1" applyBorder="1"/>
    <xf numFmtId="2" fontId="7" fillId="0" borderId="9" xfId="0" applyNumberFormat="1" applyFont="1" applyBorder="1"/>
    <xf numFmtId="4" fontId="7" fillId="0" borderId="9" xfId="0" applyNumberFormat="1" applyFont="1" applyBorder="1"/>
    <xf numFmtId="4" fontId="7" fillId="4" borderId="9" xfId="0" applyNumberFormat="1" applyFont="1" applyFill="1" applyBorder="1"/>
    <xf numFmtId="164" fontId="0" fillId="0" borderId="0" xfId="1" applyNumberFormat="1" applyFont="1"/>
    <xf numFmtId="164" fontId="7" fillId="0" borderId="7" xfId="1" applyNumberFormat="1" applyFont="1" applyBorder="1"/>
    <xf numFmtId="164" fontId="7" fillId="0" borderId="0" xfId="1" applyNumberFormat="1" applyFont="1" applyBorder="1"/>
    <xf numFmtId="0" fontId="8" fillId="0" borderId="3" xfId="3" applyFont="1" applyBorder="1" applyAlignment="1">
      <alignment vertical="center" readingOrder="1"/>
    </xf>
    <xf numFmtId="0" fontId="8" fillId="0" borderId="0" xfId="0" applyFont="1" applyAlignment="1">
      <alignment horizontal="left" vertical="center" wrapText="1" readingOrder="1"/>
    </xf>
    <xf numFmtId="0" fontId="8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7" fillId="3" borderId="0" xfId="0" applyFont="1" applyFill="1" applyAlignment="1">
      <alignment horizontal="right" vertical="center"/>
    </xf>
    <xf numFmtId="0" fontId="7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7" fillId="3" borderId="18" xfId="0" applyFont="1" applyFill="1" applyBorder="1" applyAlignment="1">
      <alignment horizontal="right" vertical="center"/>
    </xf>
    <xf numFmtId="17" fontId="7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7" fillId="0" borderId="0" xfId="0" applyFont="1" applyAlignment="1">
      <alignment horizontal="left" indent="2"/>
    </xf>
    <xf numFmtId="164" fontId="7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7" fillId="0" borderId="22" xfId="0" applyFont="1" applyBorder="1"/>
    <xf numFmtId="3" fontId="7" fillId="0" borderId="22" xfId="0" applyNumberFormat="1" applyFont="1" applyBorder="1"/>
    <xf numFmtId="3" fontId="7" fillId="0" borderId="23" xfId="0" applyNumberFormat="1" applyFont="1" applyBorder="1"/>
    <xf numFmtId="164" fontId="7" fillId="0" borderId="22" xfId="0" applyNumberFormat="1" applyFont="1" applyBorder="1"/>
    <xf numFmtId="0" fontId="12" fillId="0" borderId="24" xfId="0" applyFont="1" applyBorder="1"/>
    <xf numFmtId="0" fontId="8" fillId="0" borderId="15" xfId="0" applyFont="1" applyBorder="1" applyAlignment="1">
      <alignment vertical="center" readingOrder="1"/>
    </xf>
    <xf numFmtId="3" fontId="8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8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3" fontId="15" fillId="3" borderId="29" xfId="0" applyNumberFormat="1" applyFont="1" applyFill="1" applyBorder="1" applyAlignment="1">
      <alignment horizontal="center" vertical="center" wrapText="1"/>
    </xf>
    <xf numFmtId="0" fontId="7" fillId="3" borderId="30" xfId="0" applyFont="1" applyFill="1" applyBorder="1" applyAlignment="1">
      <alignment horizontal="center" vertical="center" wrapText="1"/>
    </xf>
    <xf numFmtId="3" fontId="15" fillId="3" borderId="31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right"/>
    </xf>
    <xf numFmtId="3" fontId="7" fillId="0" borderId="32" xfId="0" applyNumberFormat="1" applyFont="1" applyBorder="1" applyAlignment="1">
      <alignment horizontal="right"/>
    </xf>
    <xf numFmtId="164" fontId="7" fillId="0" borderId="33" xfId="0" applyNumberFormat="1" applyFont="1" applyBorder="1" applyAlignment="1">
      <alignment horizontal="right"/>
    </xf>
    <xf numFmtId="0" fontId="22" fillId="0" borderId="34" xfId="4" applyNumberFormat="1" applyFont="1" applyBorder="1" applyAlignment="1" applyProtection="1">
      <alignment horizontal="center" vertical="center" wrapText="1"/>
      <protection hidden="1"/>
    </xf>
    <xf numFmtId="3" fontId="22" fillId="0" borderId="35" xfId="1" applyNumberFormat="1" applyFont="1" applyBorder="1" applyAlignment="1" applyProtection="1">
      <alignment vertical="center"/>
      <protection hidden="1"/>
    </xf>
    <xf numFmtId="164" fontId="22" fillId="0" borderId="36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7" fillId="0" borderId="32" xfId="0" applyNumberFormat="1" applyFont="1" applyBorder="1" applyAlignment="1">
      <alignment horizontal="right"/>
    </xf>
    <xf numFmtId="164" fontId="12" fillId="0" borderId="24" xfId="1" applyNumberFormat="1" applyFont="1" applyBorder="1"/>
    <xf numFmtId="0" fontId="23" fillId="0" borderId="0" xfId="0" applyFont="1"/>
    <xf numFmtId="0" fontId="7" fillId="3" borderId="37" xfId="0" applyFont="1" applyFill="1" applyBorder="1" applyAlignment="1">
      <alignment horizontal="right" vertical="center" wrapText="1"/>
    </xf>
    <xf numFmtId="0" fontId="7" fillId="3" borderId="38" xfId="0" applyFont="1" applyFill="1" applyBorder="1" applyAlignment="1">
      <alignment horizontal="right" vertical="center"/>
    </xf>
    <xf numFmtId="0" fontId="7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39" xfId="0" applyNumberFormat="1" applyFont="1" applyFill="1" applyBorder="1" applyAlignment="1">
      <alignment horizontal="right"/>
    </xf>
    <xf numFmtId="0" fontId="24" fillId="0" borderId="40" xfId="0" applyFont="1" applyBorder="1" applyAlignment="1">
      <alignment horizontal="left" indent="1"/>
    </xf>
    <xf numFmtId="3" fontId="24" fillId="0" borderId="40" xfId="0" applyNumberFormat="1" applyFont="1" applyBorder="1" applyAlignment="1">
      <alignment horizontal="right"/>
    </xf>
    <xf numFmtId="164" fontId="24" fillId="0" borderId="40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3" fillId="0" borderId="0" xfId="1" applyNumberFormat="1" applyFont="1"/>
    <xf numFmtId="0" fontId="8" fillId="0" borderId="3" xfId="0" applyFont="1" applyBorder="1" applyAlignment="1">
      <alignment horizontal="left" vertical="center" readingOrder="1"/>
    </xf>
    <xf numFmtId="0" fontId="8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7" fillId="3" borderId="43" xfId="0" applyNumberFormat="1" applyFont="1" applyFill="1" applyBorder="1" applyAlignment="1">
      <alignment horizontal="right" vertical="center" wrapText="1"/>
    </xf>
    <xf numFmtId="1" fontId="7" fillId="3" borderId="44" xfId="0" applyNumberFormat="1" applyFont="1" applyFill="1" applyBorder="1" applyAlignment="1">
      <alignment horizontal="right" vertical="center" wrapText="1"/>
    </xf>
    <xf numFmtId="164" fontId="7" fillId="3" borderId="45" xfId="0" applyNumberFormat="1" applyFont="1" applyFill="1" applyBorder="1" applyAlignment="1">
      <alignment horizontal="right" vertical="center" wrapText="1"/>
    </xf>
    <xf numFmtId="3" fontId="7" fillId="3" borderId="46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7" xfId="0" applyNumberFormat="1" applyFont="1" applyBorder="1" applyAlignment="1">
      <alignment horizontal="right"/>
    </xf>
    <xf numFmtId="164" fontId="17" fillId="0" borderId="48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7" xfId="0" applyNumberFormat="1" applyFont="1" applyBorder="1" applyAlignment="1">
      <alignment horizontal="right"/>
    </xf>
    <xf numFmtId="164" fontId="18" fillId="0" borderId="48" xfId="0" applyNumberFormat="1" applyFont="1" applyBorder="1" applyAlignment="1">
      <alignment horizontal="right"/>
    </xf>
    <xf numFmtId="0" fontId="3" fillId="0" borderId="8" xfId="0" applyFont="1" applyBorder="1"/>
    <xf numFmtId="0" fontId="7" fillId="0" borderId="8" xfId="0" applyFont="1" applyBorder="1"/>
    <xf numFmtId="3" fontId="7" fillId="0" borderId="47" xfId="0" applyNumberFormat="1" applyFont="1" applyBorder="1" applyAlignment="1">
      <alignment horizontal="right"/>
    </xf>
    <xf numFmtId="164" fontId="7" fillId="0" borderId="48" xfId="0" applyNumberFormat="1" applyFont="1" applyBorder="1" applyAlignment="1">
      <alignment horizontal="right"/>
    </xf>
    <xf numFmtId="164" fontId="2" fillId="0" borderId="0" xfId="1" applyNumberFormat="1" applyFont="1"/>
    <xf numFmtId="0" fontId="3" fillId="0" borderId="10" xfId="0" applyFont="1" applyBorder="1"/>
    <xf numFmtId="0" fontId="7" fillId="0" borderId="10" xfId="0" applyFont="1" applyBorder="1"/>
    <xf numFmtId="3" fontId="7" fillId="0" borderId="49" xfId="0" applyNumberFormat="1" applyFont="1" applyBorder="1" applyAlignment="1">
      <alignment horizontal="right"/>
    </xf>
    <xf numFmtId="164" fontId="7" fillId="0" borderId="50" xfId="0" applyNumberFormat="1" applyFont="1" applyBorder="1" applyAlignment="1">
      <alignment horizontal="right"/>
    </xf>
    <xf numFmtId="0" fontId="12" fillId="0" borderId="0" xfId="0" applyFont="1"/>
    <xf numFmtId="3" fontId="7" fillId="3" borderId="53" xfId="0" applyNumberFormat="1" applyFont="1" applyFill="1" applyBorder="1" applyAlignment="1">
      <alignment horizontal="right" vertical="center" wrapText="1"/>
    </xf>
    <xf numFmtId="164" fontId="7" fillId="3" borderId="54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5" xfId="0" applyNumberFormat="1" applyFont="1" applyBorder="1" applyAlignment="1">
      <alignment horizontal="right"/>
    </xf>
    <xf numFmtId="164" fontId="17" fillId="0" borderId="56" xfId="0" applyNumberFormat="1" applyFont="1" applyBorder="1" applyAlignment="1">
      <alignment horizontal="right"/>
    </xf>
    <xf numFmtId="164" fontId="18" fillId="0" borderId="48" xfId="1" applyNumberFormat="1" applyFont="1" applyBorder="1" applyAlignment="1">
      <alignment horizontal="right"/>
    </xf>
    <xf numFmtId="164" fontId="7" fillId="0" borderId="48" xfId="1" applyNumberFormat="1" applyFont="1" applyBorder="1" applyAlignment="1">
      <alignment horizontal="right"/>
    </xf>
    <xf numFmtId="164" fontId="7" fillId="0" borderId="50" xfId="1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7" fillId="0" borderId="8" xfId="0" applyFont="1" applyBorder="1" applyAlignment="1">
      <alignment horizontal="right"/>
    </xf>
    <xf numFmtId="0" fontId="7" fillId="0" borderId="10" xfId="0" applyFont="1" applyBorder="1" applyAlignment="1">
      <alignment horizontal="right"/>
    </xf>
    <xf numFmtId="0" fontId="0" fillId="3" borderId="8" xfId="0" applyFill="1" applyBorder="1"/>
    <xf numFmtId="1" fontId="7" fillId="3" borderId="53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7" fillId="0" borderId="32" xfId="0" applyNumberFormat="1" applyFont="1" applyBorder="1" applyAlignment="1">
      <alignment horizontal="right"/>
    </xf>
    <xf numFmtId="2" fontId="7" fillId="0" borderId="33" xfId="0" applyNumberFormat="1" applyFont="1" applyBorder="1" applyAlignment="1">
      <alignment horizontal="right"/>
    </xf>
    <xf numFmtId="2" fontId="22" fillId="0" borderId="35" xfId="1" applyNumberFormat="1" applyFont="1" applyBorder="1" applyAlignment="1" applyProtection="1">
      <alignment vertical="center"/>
      <protection hidden="1"/>
    </xf>
    <xf numFmtId="2" fontId="22" fillId="0" borderId="36" xfId="4" applyNumberFormat="1" applyFont="1" applyBorder="1" applyAlignment="1" applyProtection="1">
      <alignment horizontal="right" vertical="center" wrapText="1"/>
      <protection hidden="1"/>
    </xf>
    <xf numFmtId="2" fontId="8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2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7" fillId="0" borderId="32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5" xfId="1" applyNumberFormat="1" applyFont="1" applyBorder="1" applyAlignment="1" applyProtection="1">
      <alignment vertical="center"/>
      <protection hidden="1"/>
    </xf>
    <xf numFmtId="164" fontId="0" fillId="0" borderId="0" xfId="0" applyNumberFormat="1"/>
    <xf numFmtId="164" fontId="27" fillId="0" borderId="35" xfId="1" applyNumberFormat="1" applyFont="1" applyBorder="1" applyAlignment="1" applyProtection="1">
      <alignment vertical="center"/>
      <protection hidden="1"/>
    </xf>
    <xf numFmtId="164" fontId="27" fillId="0" borderId="36" xfId="4" applyNumberFormat="1" applyFont="1" applyBorder="1" applyAlignment="1" applyProtection="1">
      <alignment horizontal="right" vertical="center" wrapText="1"/>
      <protection hidden="1"/>
    </xf>
    <xf numFmtId="164" fontId="27" fillId="0" borderId="35" xfId="1" applyNumberFormat="1" applyFont="1" applyBorder="1" applyAlignment="1" applyProtection="1">
      <alignment horizontal="right" vertical="center"/>
      <protection hidden="1"/>
    </xf>
    <xf numFmtId="164" fontId="22" fillId="0" borderId="35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7" fillId="3" borderId="57" xfId="0" applyNumberFormat="1" applyFont="1" applyFill="1" applyBorder="1" applyAlignment="1">
      <alignment horizontal="right" vertical="center" wrapText="1"/>
    </xf>
    <xf numFmtId="17" fontId="7" fillId="3" borderId="58" xfId="0" applyNumberFormat="1" applyFont="1" applyFill="1" applyBorder="1" applyAlignment="1">
      <alignment horizontal="right" vertical="center" wrapText="1"/>
    </xf>
    <xf numFmtId="0" fontId="7" fillId="3" borderId="59" xfId="0" applyFont="1" applyFill="1" applyBorder="1" applyAlignment="1">
      <alignment horizontal="right" vertical="center" wrapText="1"/>
    </xf>
    <xf numFmtId="164" fontId="7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0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39" xfId="1" applyNumberFormat="1" applyFont="1" applyFill="1" applyBorder="1" applyAlignment="1">
      <alignment horizontal="right"/>
    </xf>
    <xf numFmtId="3" fontId="24" fillId="2" borderId="60" xfId="0" applyNumberFormat="1" applyFont="1" applyFill="1" applyBorder="1" applyAlignment="1">
      <alignment horizontal="right"/>
    </xf>
    <xf numFmtId="166" fontId="24" fillId="2" borderId="60" xfId="1" applyNumberFormat="1" applyFont="1" applyFill="1" applyBorder="1" applyAlignment="1">
      <alignment horizontal="right"/>
    </xf>
    <xf numFmtId="166" fontId="24" fillId="2" borderId="39" xfId="1" applyNumberFormat="1" applyFont="1" applyFill="1" applyBorder="1" applyAlignment="1">
      <alignment horizontal="right"/>
    </xf>
    <xf numFmtId="165" fontId="7" fillId="0" borderId="13" xfId="1" applyNumberFormat="1" applyFont="1" applyBorder="1" applyAlignment="1">
      <alignment horizontal="right"/>
    </xf>
    <xf numFmtId="165" fontId="7" fillId="0" borderId="0" xfId="1" applyNumberFormat="1" applyFont="1" applyBorder="1" applyAlignment="1">
      <alignment horizontal="right"/>
    </xf>
    <xf numFmtId="3" fontId="7" fillId="0" borderId="13" xfId="0" applyNumberFormat="1" applyFont="1" applyBorder="1" applyAlignment="1">
      <alignment horizontal="right"/>
    </xf>
    <xf numFmtId="166" fontId="7" fillId="0" borderId="13" xfId="1" applyNumberFormat="1" applyFont="1" applyBorder="1" applyAlignment="1">
      <alignment horizontal="right"/>
    </xf>
    <xf numFmtId="166" fontId="7" fillId="0" borderId="0" xfId="1" applyNumberFormat="1" applyFont="1" applyBorder="1" applyAlignment="1">
      <alignment horizontal="right"/>
    </xf>
    <xf numFmtId="164" fontId="7" fillId="0" borderId="0" xfId="0" applyNumberFormat="1" applyFont="1"/>
    <xf numFmtId="0" fontId="12" fillId="0" borderId="0" xfId="0" applyFont="1" applyAlignment="1">
      <alignment wrapText="1"/>
    </xf>
    <xf numFmtId="0" fontId="16" fillId="0" borderId="0" xfId="0" applyFont="1" applyAlignment="1">
      <alignment wrapText="1"/>
    </xf>
    <xf numFmtId="0" fontId="7" fillId="0" borderId="0" xfId="0" applyFont="1" applyAlignment="1">
      <alignment wrapText="1"/>
    </xf>
    <xf numFmtId="167" fontId="17" fillId="2" borderId="21" xfId="0" applyNumberFormat="1" applyFont="1" applyFill="1" applyBorder="1" applyAlignment="1">
      <alignment horizontal="right"/>
    </xf>
    <xf numFmtId="167" fontId="17" fillId="2" borderId="21" xfId="1" applyNumberFormat="1" applyFont="1" applyFill="1" applyBorder="1" applyAlignment="1">
      <alignment horizontal="right"/>
    </xf>
    <xf numFmtId="167" fontId="18" fillId="0" borderId="20" xfId="0" applyNumberFormat="1" applyFont="1" applyBorder="1" applyAlignment="1">
      <alignment horizontal="right"/>
    </xf>
    <xf numFmtId="167" fontId="18" fillId="0" borderId="20" xfId="1" applyNumberFormat="1" applyFont="1" applyBorder="1" applyAlignment="1">
      <alignment horizontal="right"/>
    </xf>
    <xf numFmtId="167" fontId="7" fillId="0" borderId="0" xfId="0" applyNumberFormat="1" applyFont="1" applyAlignment="1">
      <alignment horizontal="right"/>
    </xf>
    <xf numFmtId="167" fontId="7" fillId="0" borderId="0" xfId="1" applyNumberFormat="1" applyFont="1" applyAlignment="1">
      <alignment horizontal="right"/>
    </xf>
    <xf numFmtId="167" fontId="17" fillId="2" borderId="20" xfId="0" applyNumberFormat="1" applyFont="1" applyFill="1" applyBorder="1" applyAlignment="1">
      <alignment horizontal="right"/>
    </xf>
    <xf numFmtId="167" fontId="17" fillId="2" borderId="20" xfId="1" applyNumberFormat="1" applyFont="1" applyFill="1" applyBorder="1" applyAlignment="1">
      <alignment horizontal="right"/>
    </xf>
    <xf numFmtId="0" fontId="0" fillId="0" borderId="0" xfId="0" applyAlignment="1">
      <alignment horizontal="center"/>
    </xf>
    <xf numFmtId="0" fontId="10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7" fillId="0" borderId="0" xfId="0" applyFont="1" applyAlignment="1">
      <alignment horizontal="left" indent="1"/>
    </xf>
    <xf numFmtId="0" fontId="7" fillId="0" borderId="61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7" fillId="3" borderId="6" xfId="0" applyNumberFormat="1" applyFont="1" applyFill="1" applyBorder="1" applyAlignment="1">
      <alignment horizontal="right" vertical="center" wrapText="1"/>
    </xf>
    <xf numFmtId="164" fontId="7" fillId="3" borderId="6" xfId="0" applyNumberFormat="1" applyFont="1" applyFill="1" applyBorder="1" applyAlignment="1">
      <alignment horizontal="right" vertical="center" wrapText="1"/>
    </xf>
    <xf numFmtId="3" fontId="22" fillId="4" borderId="62" xfId="0" applyNumberFormat="1" applyFont="1" applyFill="1" applyBorder="1" applyAlignment="1">
      <alignment horizontal="right" vertical="center" wrapText="1"/>
    </xf>
    <xf numFmtId="164" fontId="22" fillId="4" borderId="62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7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7" fillId="4" borderId="8" xfId="1" applyNumberFormat="1" applyFont="1" applyFill="1" applyBorder="1" applyAlignment="1">
      <alignment horizontal="right"/>
    </xf>
    <xf numFmtId="3" fontId="7" fillId="4" borderId="8" xfId="0" applyNumberFormat="1" applyFont="1" applyFill="1" applyBorder="1" applyAlignment="1">
      <alignment horizontal="right"/>
    </xf>
    <xf numFmtId="164" fontId="7" fillId="0" borderId="8" xfId="1" applyNumberFormat="1" applyFont="1" applyBorder="1"/>
    <xf numFmtId="3" fontId="7" fillId="4" borderId="8" xfId="0" applyNumberFormat="1" applyFont="1" applyFill="1" applyBorder="1"/>
    <xf numFmtId="164" fontId="7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7" fillId="0" borderId="61" xfId="0" applyFont="1" applyBorder="1" applyAlignment="1">
      <alignment horizontal="right"/>
    </xf>
    <xf numFmtId="164" fontId="15" fillId="4" borderId="8" xfId="1" applyNumberFormat="1" applyFont="1" applyFill="1" applyBorder="1"/>
    <xf numFmtId="3" fontId="7" fillId="4" borderId="8" xfId="1" applyNumberFormat="1" applyFont="1" applyFill="1" applyBorder="1"/>
    <xf numFmtId="3" fontId="15" fillId="4" borderId="8" xfId="1" applyNumberFormat="1" applyFont="1" applyFill="1" applyBorder="1"/>
    <xf numFmtId="0" fontId="7" fillId="0" borderId="11" xfId="0" applyFont="1" applyBorder="1" applyAlignment="1">
      <alignment horizontal="center"/>
    </xf>
    <xf numFmtId="0" fontId="12" fillId="0" borderId="0" xfId="0" applyFont="1" applyAlignment="1">
      <alignment horizontal="left" wrapText="1"/>
    </xf>
    <xf numFmtId="0" fontId="12" fillId="0" borderId="0" xfId="0" applyFont="1" applyAlignment="1">
      <alignment horizontal="left"/>
    </xf>
    <xf numFmtId="0" fontId="8" fillId="0" borderId="3" xfId="0" applyFont="1" applyBorder="1" applyAlignment="1">
      <alignment horizontal="left" vertical="center" wrapText="1" readingOrder="1"/>
    </xf>
    <xf numFmtId="0" fontId="11" fillId="4" borderId="8" xfId="0" applyFont="1" applyFill="1" applyBorder="1" applyAlignment="1">
      <alignment horizontal="center" vertical="center" textRotation="90"/>
    </xf>
    <xf numFmtId="0" fontId="11" fillId="4" borderId="10" xfId="0" applyFont="1" applyFill="1" applyBorder="1" applyAlignment="1">
      <alignment horizontal="center" vertical="center" textRotation="90"/>
    </xf>
    <xf numFmtId="0" fontId="7" fillId="4" borderId="0" xfId="0" applyFont="1" applyFill="1" applyAlignment="1">
      <alignment horizontal="left" vertical="center"/>
    </xf>
    <xf numFmtId="0" fontId="7" fillId="4" borderId="9" xfId="0" applyFont="1" applyFill="1" applyBorder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0" borderId="9" xfId="0" applyFont="1" applyBorder="1" applyAlignment="1">
      <alignment horizontal="left" vertical="center"/>
    </xf>
    <xf numFmtId="0" fontId="7" fillId="4" borderId="7" xfId="0" applyFont="1" applyFill="1" applyBorder="1" applyAlignment="1">
      <alignment horizontal="left" vertical="center"/>
    </xf>
    <xf numFmtId="0" fontId="7" fillId="4" borderId="7" xfId="0" applyFont="1" applyFill="1" applyBorder="1" applyAlignment="1">
      <alignment horizontal="left" vertical="center" wrapText="1"/>
    </xf>
    <xf numFmtId="0" fontId="7" fillId="4" borderId="0" xfId="0" applyFont="1" applyFill="1" applyAlignment="1">
      <alignment horizontal="left" vertical="center" wrapText="1"/>
    </xf>
    <xf numFmtId="0" fontId="7" fillId="4" borderId="9" xfId="0" applyFont="1" applyFill="1" applyBorder="1" applyAlignment="1">
      <alignment horizontal="left" vertical="center" wrapText="1"/>
    </xf>
    <xf numFmtId="0" fontId="7" fillId="0" borderId="7" xfId="0" applyFont="1" applyBorder="1" applyAlignment="1">
      <alignment horizontal="left" vertical="center" wrapText="1"/>
    </xf>
    <xf numFmtId="0" fontId="11" fillId="4" borderId="6" xfId="0" applyFont="1" applyFill="1" applyBorder="1" applyAlignment="1">
      <alignment horizontal="center" vertical="center" textRotation="90"/>
    </xf>
    <xf numFmtId="0" fontId="7" fillId="0" borderId="0" xfId="0" applyFont="1" applyAlignment="1">
      <alignment horizontal="left" vertical="center" wrapText="1"/>
    </xf>
    <xf numFmtId="0" fontId="7" fillId="0" borderId="9" xfId="0" applyFont="1" applyBorder="1" applyAlignment="1">
      <alignment horizontal="left" vertical="center" wrapText="1"/>
    </xf>
    <xf numFmtId="0" fontId="2" fillId="0" borderId="0" xfId="0" applyFont="1" applyAlignment="1">
      <alignment horizontal="left" wrapText="1"/>
    </xf>
    <xf numFmtId="0" fontId="7" fillId="0" borderId="12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3" borderId="16" xfId="0" applyFont="1" applyFill="1" applyBorder="1" applyAlignment="1">
      <alignment horizontal="center" vertical="center" wrapText="1"/>
    </xf>
    <xf numFmtId="17" fontId="7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9" fillId="3" borderId="41" xfId="0" applyFont="1" applyFill="1" applyBorder="1" applyAlignment="1">
      <alignment horizontal="center"/>
    </xf>
    <xf numFmtId="0" fontId="9" fillId="3" borderId="42" xfId="0" applyFont="1" applyFill="1" applyBorder="1" applyAlignment="1">
      <alignment horizontal="center"/>
    </xf>
    <xf numFmtId="0" fontId="9" fillId="3" borderId="51" xfId="0" applyFont="1" applyFill="1" applyBorder="1" applyAlignment="1">
      <alignment horizontal="center"/>
    </xf>
    <xf numFmtId="0" fontId="9" fillId="3" borderId="52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2" fillId="0" borderId="24" xfId="0" applyFont="1" applyBorder="1" applyAlignment="1">
      <alignment horizontal="left"/>
    </xf>
    <xf numFmtId="0" fontId="12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2" fillId="0" borderId="63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7C1DE6AF-71B5-49CB-9834-A27C3B5E85C1}"/>
    <cellStyle name="Normal 2 6" xfId="3" xr:uid="{0F5ABA4C-0282-49DB-A721-570DB5F087F8}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55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4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8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69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0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1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2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3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4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9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100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101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9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2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5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8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70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3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5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71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7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5.xml"/><Relationship Id="rId1" Type="http://schemas.microsoft.com/office/2011/relationships/chartStyle" Target="style75.xml"/><Relationship Id="rId4" Type="http://schemas.openxmlformats.org/officeDocument/2006/relationships/chartUserShapes" Target="../drawings/drawing133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76.xml"/><Relationship Id="rId1" Type="http://schemas.microsoft.com/office/2011/relationships/chartStyle" Target="style76.xml"/><Relationship Id="rId4" Type="http://schemas.openxmlformats.org/officeDocument/2006/relationships/chartUserShapes" Target="../drawings/drawing135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5.xml"/><Relationship Id="rId2" Type="http://schemas.microsoft.com/office/2011/relationships/chartColorStyle" Target="colors77.xml"/><Relationship Id="rId1" Type="http://schemas.microsoft.com/office/2011/relationships/chartStyle" Target="style77.xml"/><Relationship Id="rId4" Type="http://schemas.openxmlformats.org/officeDocument/2006/relationships/chartUserShapes" Target="../drawings/drawing137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5C3-465A-96E0-67DC3F4A1C41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5390</c:v>
                </c:pt>
                <c:pt idx="1">
                  <c:v>5270</c:v>
                </c:pt>
                <c:pt idx="2">
                  <c:v>5659</c:v>
                </c:pt>
                <c:pt idx="3">
                  <c:v>5170</c:v>
                </c:pt>
                <c:pt idx="4">
                  <c:v>5013</c:v>
                </c:pt>
                <c:pt idx="5">
                  <c:v>4181</c:v>
                </c:pt>
                <c:pt idx="6">
                  <c:v>4340</c:v>
                </c:pt>
                <c:pt idx="7">
                  <c:v>4645</c:v>
                </c:pt>
                <c:pt idx="8">
                  <c:v>4521</c:v>
                </c:pt>
                <c:pt idx="9">
                  <c:v>4419</c:v>
                </c:pt>
                <c:pt idx="10">
                  <c:v>4964</c:v>
                </c:pt>
                <c:pt idx="11">
                  <c:v>4585</c:v>
                </c:pt>
                <c:pt idx="12">
                  <c:v>58157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C3-465A-96E0-67DC3F4A1C41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5C3-465A-96E0-67DC3F4A1C4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5217</c:v>
                </c:pt>
                <c:pt idx="1">
                  <c:v>4803</c:v>
                </c:pt>
                <c:pt idx="2">
                  <c:v>5168</c:v>
                </c:pt>
                <c:pt idx="3">
                  <c:v>5054</c:v>
                </c:pt>
                <c:pt idx="4">
                  <c:v>4992</c:v>
                </c:pt>
                <c:pt idx="5">
                  <c:v>3964</c:v>
                </c:pt>
                <c:pt idx="6">
                  <c:v>4593</c:v>
                </c:pt>
                <c:pt idx="7">
                  <c:v>2899</c:v>
                </c:pt>
                <c:pt idx="8">
                  <c:v>5087</c:v>
                </c:pt>
                <c:pt idx="9">
                  <c:v>4919</c:v>
                </c:pt>
                <c:pt idx="10">
                  <c:v>5464</c:v>
                </c:pt>
                <c:pt idx="11">
                  <c:v>5228</c:v>
                </c:pt>
                <c:pt idx="12">
                  <c:v>57388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C3-465A-96E0-67DC3F4A1C41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5C3-465A-96E0-67DC3F4A1C4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5C3-465A-96E0-67DC3F4A1C4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5311</c:v>
                </c:pt>
                <c:pt idx="1">
                  <c:v>4194</c:v>
                </c:pt>
                <c:pt idx="2">
                  <c:v>5342</c:v>
                </c:pt>
                <c:pt idx="3">
                  <c:v>4308</c:v>
                </c:pt>
                <c:pt idx="4">
                  <c:v>4998</c:v>
                </c:pt>
                <c:pt idx="5">
                  <c:v>4119</c:v>
                </c:pt>
                <c:pt idx="6">
                  <c:v>3637</c:v>
                </c:pt>
                <c:pt idx="12">
                  <c:v>31909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5C3-465A-96E0-67DC3F4A1C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5C3-465A-96E0-67DC3F4A1C4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5197</c:v>
                      </c:pt>
                      <c:pt idx="1">
                        <c:v>5359</c:v>
                      </c:pt>
                      <c:pt idx="2">
                        <c:v>2198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2777</c:v>
                      </c:pt>
                      <c:pt idx="8">
                        <c:v>1764</c:v>
                      </c:pt>
                      <c:pt idx="9">
                        <c:v>1764</c:v>
                      </c:pt>
                      <c:pt idx="10">
                        <c:v>1763</c:v>
                      </c:pt>
                      <c:pt idx="11">
                        <c:v>1794</c:v>
                      </c:pt>
                      <c:pt idx="12">
                        <c:v>24221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5C3-465A-96E0-67DC3F4A1C4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5C3-465A-96E0-67DC3F4A1C4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5C3-465A-96E0-67DC3F4A1C4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5C3-465A-96E0-67DC3F4A1C4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5C3-465A-96E0-67DC3F4A1C4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5C3-465A-96E0-67DC3F4A1C4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5C3-465A-96E0-67DC3F4A1C4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C3-465A-96E0-67DC3F4A1C4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C3-465A-96E0-67DC3F4A1C4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5C3-465A-96E0-67DC3F4A1C4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5C3-465A-96E0-67DC3F4A1C4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5C3-465A-96E0-67DC3F4A1C4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5C3-465A-96E0-67DC3F4A1C4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5C3-465A-96E0-67DC3F4A1C41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1.8018018018018056E-2</c:v>
                </c:pt>
                <c:pt idx="1">
                  <c:v>-0.12679575265459087</c:v>
                </c:pt>
                <c:pt idx="2">
                  <c:v>3.3668730650154854E-2</c:v>
                </c:pt>
                <c:pt idx="3">
                  <c:v>-0.147605856747131</c:v>
                </c:pt>
                <c:pt idx="4">
                  <c:v>1.2019230769231282E-3</c:v>
                </c:pt>
                <c:pt idx="5">
                  <c:v>3.9101917255297769E-2</c:v>
                </c:pt>
                <c:pt idx="6">
                  <c:v>-0.20814282603962553</c:v>
                </c:pt>
                <c:pt idx="12">
                  <c:v>-5.5695303483175973E-2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5C3-465A-96E0-67DC3F4A1C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0C8-454A-9266-C2BE8F0B3DA7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137</c:v>
                </c:pt>
                <c:pt idx="1">
                  <c:v>88</c:v>
                </c:pt>
                <c:pt idx="2">
                  <c:v>155</c:v>
                </c:pt>
                <c:pt idx="3">
                  <c:v>80</c:v>
                </c:pt>
                <c:pt idx="4">
                  <c:v>41</c:v>
                </c:pt>
                <c:pt idx="5">
                  <c:v>30</c:v>
                </c:pt>
                <c:pt idx="6">
                  <c:v>38</c:v>
                </c:pt>
                <c:pt idx="7">
                  <c:v>46</c:v>
                </c:pt>
                <c:pt idx="8">
                  <c:v>31</c:v>
                </c:pt>
                <c:pt idx="9">
                  <c:v>65</c:v>
                </c:pt>
                <c:pt idx="10">
                  <c:v>114</c:v>
                </c:pt>
                <c:pt idx="11">
                  <c:v>113</c:v>
                </c:pt>
                <c:pt idx="12">
                  <c:v>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C8-454A-9266-C2BE8F0B3DA7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0C8-454A-9266-C2BE8F0B3DA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154</c:v>
                </c:pt>
                <c:pt idx="1">
                  <c:v>146</c:v>
                </c:pt>
                <c:pt idx="2">
                  <c:v>158</c:v>
                </c:pt>
                <c:pt idx="3">
                  <c:v>62</c:v>
                </c:pt>
                <c:pt idx="4">
                  <c:v>42</c:v>
                </c:pt>
                <c:pt idx="5">
                  <c:v>36</c:v>
                </c:pt>
                <c:pt idx="6">
                  <c:v>29</c:v>
                </c:pt>
                <c:pt idx="7">
                  <c:v>43</c:v>
                </c:pt>
                <c:pt idx="8">
                  <c:v>31</c:v>
                </c:pt>
                <c:pt idx="9">
                  <c:v>79</c:v>
                </c:pt>
                <c:pt idx="10">
                  <c:v>78</c:v>
                </c:pt>
                <c:pt idx="11">
                  <c:v>75</c:v>
                </c:pt>
                <c:pt idx="12">
                  <c:v>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0C8-454A-9266-C2BE8F0B3DA7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0C8-454A-9266-C2BE8F0B3DA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0C8-454A-9266-C2BE8F0B3DA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182</c:v>
                </c:pt>
                <c:pt idx="1">
                  <c:v>134</c:v>
                </c:pt>
                <c:pt idx="2">
                  <c:v>109</c:v>
                </c:pt>
                <c:pt idx="3">
                  <c:v>48</c:v>
                </c:pt>
                <c:pt idx="4">
                  <c:v>70</c:v>
                </c:pt>
                <c:pt idx="5">
                  <c:v>33</c:v>
                </c:pt>
                <c:pt idx="6">
                  <c:v>46</c:v>
                </c:pt>
                <c:pt idx="12">
                  <c:v>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0C8-454A-9266-C2BE8F0B3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0C8-454A-9266-C2BE8F0B3DA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89</c:v>
                      </c:pt>
                      <c:pt idx="1">
                        <c:v>153</c:v>
                      </c:pt>
                      <c:pt idx="2">
                        <c:v>23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</c:v>
                      </c:pt>
                      <c:pt idx="8">
                        <c:v>6</c:v>
                      </c:pt>
                      <c:pt idx="9">
                        <c:v>4</c:v>
                      </c:pt>
                      <c:pt idx="10">
                        <c:v>18</c:v>
                      </c:pt>
                      <c:pt idx="11">
                        <c:v>14</c:v>
                      </c:pt>
                      <c:pt idx="12">
                        <c:v>323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0C8-454A-9266-C2BE8F0B3DA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0C8-454A-9266-C2BE8F0B3DA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0C8-454A-9266-C2BE8F0B3DA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0C8-454A-9266-C2BE8F0B3DA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0C8-454A-9266-C2BE8F0B3DA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0C8-454A-9266-C2BE8F0B3DA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0C8-454A-9266-C2BE8F0B3DA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0C8-454A-9266-C2BE8F0B3DA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0C8-454A-9266-C2BE8F0B3DA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0C8-454A-9266-C2BE8F0B3DA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0C8-454A-9266-C2BE8F0B3DA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0C8-454A-9266-C2BE8F0B3DA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0C8-454A-9266-C2BE8F0B3DA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0C8-454A-9266-C2BE8F0B3DA7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0.18181818181818188</c:v>
                </c:pt>
                <c:pt idx="1">
                  <c:v>-8.2191780821917804E-2</c:v>
                </c:pt>
                <c:pt idx="2">
                  <c:v>-0.310126582278481</c:v>
                </c:pt>
                <c:pt idx="3">
                  <c:v>-0.22580645161290325</c:v>
                </c:pt>
                <c:pt idx="4">
                  <c:v>0.66666666666666674</c:v>
                </c:pt>
                <c:pt idx="5">
                  <c:v>-8.333333333333337E-2</c:v>
                </c:pt>
                <c:pt idx="6">
                  <c:v>0.5862068965517242</c:v>
                </c:pt>
                <c:pt idx="12">
                  <c:v>-7.9744816586921896E-3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0C8-454A-9266-C2BE8F0B3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911-4E89-885F-E9E6CBE11E73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81</c:v>
                </c:pt>
                <c:pt idx="1">
                  <c:v>33</c:v>
                </c:pt>
                <c:pt idx="2">
                  <c:v>71</c:v>
                </c:pt>
                <c:pt idx="3">
                  <c:v>44</c:v>
                </c:pt>
                <c:pt idx="4">
                  <c:v>32</c:v>
                </c:pt>
                <c:pt idx="5">
                  <c:v>32</c:v>
                </c:pt>
                <c:pt idx="6">
                  <c:v>43</c:v>
                </c:pt>
                <c:pt idx="7">
                  <c:v>49</c:v>
                </c:pt>
                <c:pt idx="8">
                  <c:v>41</c:v>
                </c:pt>
                <c:pt idx="9">
                  <c:v>40</c:v>
                </c:pt>
                <c:pt idx="10">
                  <c:v>105</c:v>
                </c:pt>
                <c:pt idx="11">
                  <c:v>79</c:v>
                </c:pt>
                <c:pt idx="12">
                  <c:v>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11-4E89-885F-E9E6CBE11E73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11-4E89-885F-E9E6CBE11E7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171</c:v>
                </c:pt>
                <c:pt idx="1">
                  <c:v>95</c:v>
                </c:pt>
                <c:pt idx="2">
                  <c:v>93</c:v>
                </c:pt>
                <c:pt idx="3">
                  <c:v>87</c:v>
                </c:pt>
                <c:pt idx="4">
                  <c:v>49</c:v>
                </c:pt>
                <c:pt idx="5">
                  <c:v>19</c:v>
                </c:pt>
                <c:pt idx="6">
                  <c:v>25</c:v>
                </c:pt>
                <c:pt idx="7">
                  <c:v>59</c:v>
                </c:pt>
                <c:pt idx="8">
                  <c:v>41</c:v>
                </c:pt>
                <c:pt idx="9">
                  <c:v>57</c:v>
                </c:pt>
                <c:pt idx="10">
                  <c:v>64</c:v>
                </c:pt>
                <c:pt idx="11">
                  <c:v>143</c:v>
                </c:pt>
                <c:pt idx="12">
                  <c:v>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911-4E89-885F-E9E6CBE11E73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911-4E89-885F-E9E6CBE11E7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911-4E89-885F-E9E6CBE11E7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130</c:v>
                </c:pt>
                <c:pt idx="1">
                  <c:v>92</c:v>
                </c:pt>
                <c:pt idx="2">
                  <c:v>112</c:v>
                </c:pt>
                <c:pt idx="3">
                  <c:v>94</c:v>
                </c:pt>
                <c:pt idx="4">
                  <c:v>38</c:v>
                </c:pt>
                <c:pt idx="5">
                  <c:v>18</c:v>
                </c:pt>
                <c:pt idx="6">
                  <c:v>39</c:v>
                </c:pt>
                <c:pt idx="12">
                  <c:v>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911-4E89-885F-E9E6CBE11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911-4E89-885F-E9E6CBE11E7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71</c:v>
                      </c:pt>
                      <c:pt idx="1">
                        <c:v>29</c:v>
                      </c:pt>
                      <c:pt idx="2">
                        <c:v>32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45</c:v>
                      </c:pt>
                      <c:pt idx="8">
                        <c:v>40</c:v>
                      </c:pt>
                      <c:pt idx="9">
                        <c:v>39</c:v>
                      </c:pt>
                      <c:pt idx="10">
                        <c:v>51</c:v>
                      </c:pt>
                      <c:pt idx="11">
                        <c:v>20</c:v>
                      </c:pt>
                      <c:pt idx="12">
                        <c:v>351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911-4E89-885F-E9E6CBE11E7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911-4E89-885F-E9E6CBE11E7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911-4E89-885F-E9E6CBE11E7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911-4E89-885F-E9E6CBE11E7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911-4E89-885F-E9E6CBE11E7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911-4E89-885F-E9E6CBE11E7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911-4E89-885F-E9E6CBE11E7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911-4E89-885F-E9E6CBE11E7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911-4E89-885F-E9E6CBE11E7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911-4E89-885F-E9E6CBE11E7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911-4E89-885F-E9E6CBE11E7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911-4E89-885F-E9E6CBE11E7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911-4E89-885F-E9E6CBE11E7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911-4E89-885F-E9E6CBE11E73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-0.23976608187134507</c:v>
                </c:pt>
                <c:pt idx="1">
                  <c:v>-3.157894736842104E-2</c:v>
                </c:pt>
                <c:pt idx="2">
                  <c:v>0.20430107526881724</c:v>
                </c:pt>
                <c:pt idx="3">
                  <c:v>8.0459770114942541E-2</c:v>
                </c:pt>
                <c:pt idx="4">
                  <c:v>-0.22448979591836737</c:v>
                </c:pt>
                <c:pt idx="5">
                  <c:v>-5.2631578947368474E-2</c:v>
                </c:pt>
                <c:pt idx="6">
                  <c:v>0.56000000000000005</c:v>
                </c:pt>
                <c:pt idx="12">
                  <c:v>-2.9684601113172504E-2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911-4E89-885F-E9E6CBE11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363-4054-848A-ED4E7E6EEEB2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36</c:v>
                </c:pt>
                <c:pt idx="1">
                  <c:v>17</c:v>
                </c:pt>
                <c:pt idx="2">
                  <c:v>14</c:v>
                </c:pt>
                <c:pt idx="3">
                  <c:v>16</c:v>
                </c:pt>
                <c:pt idx="4">
                  <c:v>2</c:v>
                </c:pt>
                <c:pt idx="5">
                  <c:v>2</c:v>
                </c:pt>
                <c:pt idx="6">
                  <c:v>9</c:v>
                </c:pt>
                <c:pt idx="7">
                  <c:v>6</c:v>
                </c:pt>
                <c:pt idx="8">
                  <c:v>4</c:v>
                </c:pt>
                <c:pt idx="9">
                  <c:v>6</c:v>
                </c:pt>
                <c:pt idx="10">
                  <c:v>24</c:v>
                </c:pt>
                <c:pt idx="11">
                  <c:v>17</c:v>
                </c:pt>
                <c:pt idx="12">
                  <c:v>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63-4054-848A-ED4E7E6EEEB2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363-4054-848A-ED4E7E6EEEB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58</c:v>
                </c:pt>
                <c:pt idx="1">
                  <c:v>33</c:v>
                </c:pt>
                <c:pt idx="2">
                  <c:v>13</c:v>
                </c:pt>
                <c:pt idx="3">
                  <c:v>0</c:v>
                </c:pt>
                <c:pt idx="4">
                  <c:v>0</c:v>
                </c:pt>
                <c:pt idx="5">
                  <c:v>47</c:v>
                </c:pt>
                <c:pt idx="6">
                  <c:v>10</c:v>
                </c:pt>
                <c:pt idx="7">
                  <c:v>4</c:v>
                </c:pt>
                <c:pt idx="8">
                  <c:v>13</c:v>
                </c:pt>
                <c:pt idx="9">
                  <c:v>10</c:v>
                </c:pt>
                <c:pt idx="10">
                  <c:v>38</c:v>
                </c:pt>
                <c:pt idx="11">
                  <c:v>4</c:v>
                </c:pt>
                <c:pt idx="12">
                  <c:v>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63-4054-848A-ED4E7E6EEEB2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363-4054-848A-ED4E7E6EEEB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363-4054-848A-ED4E7E6EEEB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22</c:v>
                </c:pt>
                <c:pt idx="1">
                  <c:v>78</c:v>
                </c:pt>
                <c:pt idx="2">
                  <c:v>10</c:v>
                </c:pt>
                <c:pt idx="3">
                  <c:v>12</c:v>
                </c:pt>
                <c:pt idx="4">
                  <c:v>4</c:v>
                </c:pt>
                <c:pt idx="5">
                  <c:v>2</c:v>
                </c:pt>
                <c:pt idx="6">
                  <c:v>25</c:v>
                </c:pt>
                <c:pt idx="12">
                  <c:v>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363-4054-848A-ED4E7E6EE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363-4054-848A-ED4E7E6EEEB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TF'!$C$251:$C$263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87</c:v>
                      </c:pt>
                      <c:pt idx="1">
                        <c:v>17</c:v>
                      </c:pt>
                      <c:pt idx="2">
                        <c:v>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</c:v>
                      </c:pt>
                      <c:pt idx="8">
                        <c:v>1</c:v>
                      </c:pt>
                      <c:pt idx="9">
                        <c:v>0</c:v>
                      </c:pt>
                      <c:pt idx="10">
                        <c:v>4</c:v>
                      </c:pt>
                      <c:pt idx="11">
                        <c:v>2</c:v>
                      </c:pt>
                      <c:pt idx="12">
                        <c:v>124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363-4054-848A-ED4E7E6EEEB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363-4054-848A-ED4E7E6EEEB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363-4054-848A-ED4E7E6EEEB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363-4054-848A-ED4E7E6EEEB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363-4054-848A-ED4E7E6EEEB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363-4054-848A-ED4E7E6EEEB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363-4054-848A-ED4E7E6EEEB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363-4054-848A-ED4E7E6EEEB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363-4054-848A-ED4E7E6EEEB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363-4054-848A-ED4E7E6EEEB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363-4054-848A-ED4E7E6EEEB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363-4054-848A-ED4E7E6EEEB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363-4054-848A-ED4E7E6EEEB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363-4054-848A-ED4E7E6EEEB2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-0.62068965517241381</c:v>
                </c:pt>
                <c:pt idx="1">
                  <c:v>1.3636363636363638</c:v>
                </c:pt>
                <c:pt idx="2">
                  <c:v>-0.23076923076923073</c:v>
                </c:pt>
                <c:pt idx="3">
                  <c:v>0</c:v>
                </c:pt>
                <c:pt idx="4">
                  <c:v>0</c:v>
                </c:pt>
                <c:pt idx="5">
                  <c:v>-0.95744680851063835</c:v>
                </c:pt>
                <c:pt idx="6">
                  <c:v>1.5</c:v>
                </c:pt>
                <c:pt idx="12">
                  <c:v>-4.9689440993788803E-2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363-4054-848A-ED4E7E6EE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FF1-4A1D-90EE-C052E392455A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64</c:v>
                </c:pt>
                <c:pt idx="1">
                  <c:v>16</c:v>
                </c:pt>
                <c:pt idx="2">
                  <c:v>38</c:v>
                </c:pt>
                <c:pt idx="3">
                  <c:v>22</c:v>
                </c:pt>
                <c:pt idx="4">
                  <c:v>6</c:v>
                </c:pt>
                <c:pt idx="5">
                  <c:v>9</c:v>
                </c:pt>
                <c:pt idx="6">
                  <c:v>9</c:v>
                </c:pt>
                <c:pt idx="7">
                  <c:v>14</c:v>
                </c:pt>
                <c:pt idx="8">
                  <c:v>12</c:v>
                </c:pt>
                <c:pt idx="9">
                  <c:v>16</c:v>
                </c:pt>
                <c:pt idx="10">
                  <c:v>32</c:v>
                </c:pt>
                <c:pt idx="11">
                  <c:v>32</c:v>
                </c:pt>
                <c:pt idx="12">
                  <c:v>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F1-4A1D-90EE-C052E392455A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FF1-4A1D-90EE-C052E392455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161</c:v>
                </c:pt>
                <c:pt idx="1">
                  <c:v>45</c:v>
                </c:pt>
                <c:pt idx="2">
                  <c:v>35</c:v>
                </c:pt>
                <c:pt idx="3">
                  <c:v>20</c:v>
                </c:pt>
                <c:pt idx="4">
                  <c:v>4</c:v>
                </c:pt>
                <c:pt idx="5">
                  <c:v>0</c:v>
                </c:pt>
                <c:pt idx="6">
                  <c:v>2</c:v>
                </c:pt>
                <c:pt idx="7">
                  <c:v>5</c:v>
                </c:pt>
                <c:pt idx="8">
                  <c:v>10</c:v>
                </c:pt>
                <c:pt idx="9">
                  <c:v>26</c:v>
                </c:pt>
                <c:pt idx="10">
                  <c:v>34</c:v>
                </c:pt>
                <c:pt idx="11">
                  <c:v>42</c:v>
                </c:pt>
                <c:pt idx="12">
                  <c:v>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F1-4A1D-90EE-C052E392455A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FF1-4A1D-90EE-C052E392455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FF1-4A1D-90EE-C052E392455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83</c:v>
                </c:pt>
                <c:pt idx="1">
                  <c:v>11</c:v>
                </c:pt>
                <c:pt idx="2">
                  <c:v>29</c:v>
                </c:pt>
                <c:pt idx="3">
                  <c:v>6</c:v>
                </c:pt>
                <c:pt idx="4">
                  <c:v>10</c:v>
                </c:pt>
                <c:pt idx="5">
                  <c:v>4</c:v>
                </c:pt>
                <c:pt idx="6">
                  <c:v>6</c:v>
                </c:pt>
                <c:pt idx="12">
                  <c:v>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FF1-4A1D-90EE-C052E39245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FF1-4A1D-90EE-C052E392455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TF'!$C$273:$C$285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30</c:v>
                      </c:pt>
                      <c:pt idx="1">
                        <c:v>26</c:v>
                      </c:pt>
                      <c:pt idx="2">
                        <c:v>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</c:v>
                      </c:pt>
                      <c:pt idx="8">
                        <c:v>2</c:v>
                      </c:pt>
                      <c:pt idx="9">
                        <c:v>4</c:v>
                      </c:pt>
                      <c:pt idx="10">
                        <c:v>12</c:v>
                      </c:pt>
                      <c:pt idx="11">
                        <c:v>5</c:v>
                      </c:pt>
                      <c:pt idx="12">
                        <c:v>89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FF1-4A1D-90EE-C052E392455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FF1-4A1D-90EE-C052E392455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FF1-4A1D-90EE-C052E392455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FF1-4A1D-90EE-C052E392455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FF1-4A1D-90EE-C052E392455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FF1-4A1D-90EE-C052E392455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FF1-4A1D-90EE-C052E392455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FF1-4A1D-90EE-C052E392455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F1-4A1D-90EE-C052E392455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F1-4A1D-90EE-C052E392455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F1-4A1D-90EE-C052E392455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F1-4A1D-90EE-C052E392455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FF1-4A1D-90EE-C052E392455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FF1-4A1D-90EE-C052E392455A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-0.48447204968944102</c:v>
                </c:pt>
                <c:pt idx="1">
                  <c:v>-0.75555555555555554</c:v>
                </c:pt>
                <c:pt idx="2">
                  <c:v>-0.17142857142857137</c:v>
                </c:pt>
                <c:pt idx="3">
                  <c:v>-0.7</c:v>
                </c:pt>
                <c:pt idx="4">
                  <c:v>1.5</c:v>
                </c:pt>
                <c:pt idx="5">
                  <c:v>0</c:v>
                </c:pt>
                <c:pt idx="6">
                  <c:v>2</c:v>
                </c:pt>
                <c:pt idx="12">
                  <c:v>-0.44194756554307113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FF1-4A1D-90EE-C052E39245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9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DBD-44CA-9F68-F59C893C6E51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5390</c:v>
                </c:pt>
                <c:pt idx="1">
                  <c:v>5270</c:v>
                </c:pt>
                <c:pt idx="2">
                  <c:v>5659</c:v>
                </c:pt>
                <c:pt idx="3">
                  <c:v>5170</c:v>
                </c:pt>
                <c:pt idx="4">
                  <c:v>5013</c:v>
                </c:pt>
                <c:pt idx="5">
                  <c:v>4181</c:v>
                </c:pt>
                <c:pt idx="6">
                  <c:v>4340</c:v>
                </c:pt>
                <c:pt idx="7">
                  <c:v>4645</c:v>
                </c:pt>
                <c:pt idx="8">
                  <c:v>4521</c:v>
                </c:pt>
                <c:pt idx="9">
                  <c:v>4419</c:v>
                </c:pt>
                <c:pt idx="10">
                  <c:v>4964</c:v>
                </c:pt>
                <c:pt idx="11">
                  <c:v>4585</c:v>
                </c:pt>
                <c:pt idx="12">
                  <c:v>58157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BD-44CA-9F68-F59C893C6E51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DBD-44CA-9F68-F59C893C6E5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5217</c:v>
                </c:pt>
                <c:pt idx="1">
                  <c:v>4803</c:v>
                </c:pt>
                <c:pt idx="2">
                  <c:v>5168</c:v>
                </c:pt>
                <c:pt idx="3">
                  <c:v>5054</c:v>
                </c:pt>
                <c:pt idx="4">
                  <c:v>4992</c:v>
                </c:pt>
                <c:pt idx="5">
                  <c:v>3964</c:v>
                </c:pt>
                <c:pt idx="6">
                  <c:v>4593</c:v>
                </c:pt>
                <c:pt idx="7">
                  <c:v>2899</c:v>
                </c:pt>
                <c:pt idx="8">
                  <c:v>5087</c:v>
                </c:pt>
                <c:pt idx="9">
                  <c:v>4919</c:v>
                </c:pt>
                <c:pt idx="10">
                  <c:v>5464</c:v>
                </c:pt>
                <c:pt idx="11">
                  <c:v>5228</c:v>
                </c:pt>
                <c:pt idx="12">
                  <c:v>57388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BD-44CA-9F68-F59C893C6E51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DBD-44CA-9F68-F59C893C6E5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DBD-44CA-9F68-F59C893C6E5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5311</c:v>
                </c:pt>
                <c:pt idx="1">
                  <c:v>4194</c:v>
                </c:pt>
                <c:pt idx="2">
                  <c:v>5342</c:v>
                </c:pt>
                <c:pt idx="3">
                  <c:v>4308</c:v>
                </c:pt>
                <c:pt idx="4">
                  <c:v>4998</c:v>
                </c:pt>
                <c:pt idx="5">
                  <c:v>4119</c:v>
                </c:pt>
                <c:pt idx="6">
                  <c:v>3637</c:v>
                </c:pt>
                <c:pt idx="12">
                  <c:v>31909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DBD-44CA-9F68-F59C893C6E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DBD-44CA-9F68-F59C893C6E5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5197</c:v>
                      </c:pt>
                      <c:pt idx="1">
                        <c:v>5359</c:v>
                      </c:pt>
                      <c:pt idx="2">
                        <c:v>2198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2777</c:v>
                      </c:pt>
                      <c:pt idx="8">
                        <c:v>1764</c:v>
                      </c:pt>
                      <c:pt idx="9">
                        <c:v>1764</c:v>
                      </c:pt>
                      <c:pt idx="10">
                        <c:v>1763</c:v>
                      </c:pt>
                      <c:pt idx="11">
                        <c:v>1794</c:v>
                      </c:pt>
                      <c:pt idx="12">
                        <c:v>24221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DBD-44CA-9F68-F59C893C6E5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DBD-44CA-9F68-F59C893C6E5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DBD-44CA-9F68-F59C893C6E5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DBD-44CA-9F68-F59C893C6E5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DBD-44CA-9F68-F59C893C6E5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DBD-44CA-9F68-F59C893C6E5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BD-44CA-9F68-F59C893C6E5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BD-44CA-9F68-F59C893C6E5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DBD-44CA-9F68-F59C893C6E5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DBD-44CA-9F68-F59C893C6E5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DBD-44CA-9F68-F59C893C6E5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DBD-44CA-9F68-F59C893C6E5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DBD-44CA-9F68-F59C893C6E5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DBD-44CA-9F68-F59C893C6E51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1.8018018018018056E-2</c:v>
                </c:pt>
                <c:pt idx="1">
                  <c:v>-0.12679575265459087</c:v>
                </c:pt>
                <c:pt idx="2">
                  <c:v>3.3668730650154854E-2</c:v>
                </c:pt>
                <c:pt idx="3">
                  <c:v>-0.147605856747131</c:v>
                </c:pt>
                <c:pt idx="4">
                  <c:v>1.2019230769231282E-3</c:v>
                </c:pt>
                <c:pt idx="5">
                  <c:v>3.9101917255297769E-2</c:v>
                </c:pt>
                <c:pt idx="6">
                  <c:v>-0.20814282603962553</c:v>
                </c:pt>
                <c:pt idx="12">
                  <c:v>-5.5695303483175973E-2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DBD-44CA-9F68-F59C893C6E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6DC-4B6B-BDF9-FC5C81004CF8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5390</c:v>
                </c:pt>
                <c:pt idx="1">
                  <c:v>5270</c:v>
                </c:pt>
                <c:pt idx="2">
                  <c:v>5659</c:v>
                </c:pt>
                <c:pt idx="3">
                  <c:v>5170</c:v>
                </c:pt>
                <c:pt idx="4">
                  <c:v>5013</c:v>
                </c:pt>
                <c:pt idx="5">
                  <c:v>4181</c:v>
                </c:pt>
                <c:pt idx="6">
                  <c:v>4340</c:v>
                </c:pt>
                <c:pt idx="7">
                  <c:v>4645</c:v>
                </c:pt>
                <c:pt idx="8">
                  <c:v>4521</c:v>
                </c:pt>
                <c:pt idx="9">
                  <c:v>4419</c:v>
                </c:pt>
                <c:pt idx="10">
                  <c:v>4964</c:v>
                </c:pt>
                <c:pt idx="11">
                  <c:v>4585</c:v>
                </c:pt>
                <c:pt idx="12">
                  <c:v>58157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DC-4B6B-BDF9-FC5C81004CF8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6DC-4B6B-BDF9-FC5C81004CF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5217</c:v>
                </c:pt>
                <c:pt idx="1">
                  <c:v>4803</c:v>
                </c:pt>
                <c:pt idx="2">
                  <c:v>5168</c:v>
                </c:pt>
                <c:pt idx="3">
                  <c:v>5054</c:v>
                </c:pt>
                <c:pt idx="4">
                  <c:v>4992</c:v>
                </c:pt>
                <c:pt idx="5">
                  <c:v>3964</c:v>
                </c:pt>
                <c:pt idx="6">
                  <c:v>4593</c:v>
                </c:pt>
                <c:pt idx="7">
                  <c:v>2899</c:v>
                </c:pt>
                <c:pt idx="8">
                  <c:v>5087</c:v>
                </c:pt>
                <c:pt idx="9">
                  <c:v>4919</c:v>
                </c:pt>
                <c:pt idx="10">
                  <c:v>5464</c:v>
                </c:pt>
                <c:pt idx="11">
                  <c:v>5228</c:v>
                </c:pt>
                <c:pt idx="12">
                  <c:v>57388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6DC-4B6B-BDF9-FC5C81004CF8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6DC-4B6B-BDF9-FC5C81004CF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6DC-4B6B-BDF9-FC5C81004CF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5311</c:v>
                </c:pt>
                <c:pt idx="1">
                  <c:v>4194</c:v>
                </c:pt>
                <c:pt idx="2">
                  <c:v>5342</c:v>
                </c:pt>
                <c:pt idx="3">
                  <c:v>4308</c:v>
                </c:pt>
                <c:pt idx="4">
                  <c:v>4998</c:v>
                </c:pt>
                <c:pt idx="5">
                  <c:v>4119</c:v>
                </c:pt>
                <c:pt idx="6">
                  <c:v>3637</c:v>
                </c:pt>
                <c:pt idx="12">
                  <c:v>31909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6DC-4B6B-BDF9-FC5C81004C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6DC-4B6B-BDF9-FC5C81004CF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5197</c:v>
                      </c:pt>
                      <c:pt idx="1">
                        <c:v>5359</c:v>
                      </c:pt>
                      <c:pt idx="2">
                        <c:v>2198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2777</c:v>
                      </c:pt>
                      <c:pt idx="8">
                        <c:v>1764</c:v>
                      </c:pt>
                      <c:pt idx="9">
                        <c:v>1764</c:v>
                      </c:pt>
                      <c:pt idx="10">
                        <c:v>1763</c:v>
                      </c:pt>
                      <c:pt idx="11">
                        <c:v>1794</c:v>
                      </c:pt>
                      <c:pt idx="12">
                        <c:v>24221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6DC-4B6B-BDF9-FC5C81004CF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6DC-4B6B-BDF9-FC5C81004CF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6DC-4B6B-BDF9-FC5C81004CF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6DC-4B6B-BDF9-FC5C81004CF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6DC-4B6B-BDF9-FC5C81004CF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6DC-4B6B-BDF9-FC5C81004CF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6DC-4B6B-BDF9-FC5C81004CF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6DC-4B6B-BDF9-FC5C81004CF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6DC-4B6B-BDF9-FC5C81004CF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6DC-4B6B-BDF9-FC5C81004CF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6DC-4B6B-BDF9-FC5C81004CF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6DC-4B6B-BDF9-FC5C81004CF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6DC-4B6B-BDF9-FC5C81004CF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6DC-4B6B-BDF9-FC5C81004CF8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1.8018018018018056E-2</c:v>
                </c:pt>
                <c:pt idx="1">
                  <c:v>-0.12679575265459087</c:v>
                </c:pt>
                <c:pt idx="2">
                  <c:v>3.3668730650154854E-2</c:v>
                </c:pt>
                <c:pt idx="3">
                  <c:v>-0.147605856747131</c:v>
                </c:pt>
                <c:pt idx="4">
                  <c:v>1.2019230769231282E-3</c:v>
                </c:pt>
                <c:pt idx="5">
                  <c:v>3.9101917255297769E-2</c:v>
                </c:pt>
                <c:pt idx="6">
                  <c:v>-0.20814282603962553</c:v>
                </c:pt>
                <c:pt idx="12">
                  <c:v>-5.5695303483175973E-2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6DC-4B6B-BDF9-FC5C81004C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A7B-4A18-B461-0E96BC2A0ECA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4641</c:v>
                </c:pt>
                <c:pt idx="1">
                  <c:v>4493</c:v>
                </c:pt>
                <c:pt idx="2">
                  <c:v>4830</c:v>
                </c:pt>
                <c:pt idx="3">
                  <c:v>4467</c:v>
                </c:pt>
                <c:pt idx="4">
                  <c:v>4524</c:v>
                </c:pt>
                <c:pt idx="5">
                  <c:v>3719</c:v>
                </c:pt>
                <c:pt idx="6">
                  <c:v>0</c:v>
                </c:pt>
                <c:pt idx="7">
                  <c:v>0</c:v>
                </c:pt>
                <c:pt idx="8">
                  <c:v>4039</c:v>
                </c:pt>
                <c:pt idx="9">
                  <c:v>3716</c:v>
                </c:pt>
                <c:pt idx="10">
                  <c:v>4138</c:v>
                </c:pt>
                <c:pt idx="11">
                  <c:v>3751</c:v>
                </c:pt>
                <c:pt idx="12">
                  <c:v>50550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7B-4A18-B461-0E96BC2A0ECA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A7B-4A18-B461-0E96BC2A0EC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4486</c:v>
                </c:pt>
                <c:pt idx="1">
                  <c:v>4023</c:v>
                </c:pt>
                <c:pt idx="2">
                  <c:v>4388</c:v>
                </c:pt>
                <c:pt idx="3">
                  <c:v>4407</c:v>
                </c:pt>
                <c:pt idx="4">
                  <c:v>4496</c:v>
                </c:pt>
                <c:pt idx="5">
                  <c:v>3480</c:v>
                </c:pt>
                <c:pt idx="6">
                  <c:v>3932</c:v>
                </c:pt>
                <c:pt idx="7">
                  <c:v>2669</c:v>
                </c:pt>
                <c:pt idx="8">
                  <c:v>4491</c:v>
                </c:pt>
                <c:pt idx="9">
                  <c:v>4146</c:v>
                </c:pt>
                <c:pt idx="10">
                  <c:v>4532</c:v>
                </c:pt>
                <c:pt idx="11">
                  <c:v>4415</c:v>
                </c:pt>
                <c:pt idx="12">
                  <c:v>49465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7B-4A18-B461-0E96BC2A0ECA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A7B-4A18-B461-0E96BC2A0EC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A7B-4A18-B461-0E96BC2A0EC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4485</c:v>
                </c:pt>
                <c:pt idx="1">
                  <c:v>3377</c:v>
                </c:pt>
                <c:pt idx="2">
                  <c:v>4503</c:v>
                </c:pt>
                <c:pt idx="3">
                  <c:v>3648</c:v>
                </c:pt>
                <c:pt idx="4">
                  <c:v>4275</c:v>
                </c:pt>
                <c:pt idx="5">
                  <c:v>3490</c:v>
                </c:pt>
                <c:pt idx="6">
                  <c:v>3156</c:v>
                </c:pt>
                <c:pt idx="12">
                  <c:v>26934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A7B-4A18-B461-0E96BC2A0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A7B-4A18-B461-0E96BC2A0EC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3703</c:v>
                      </c:pt>
                      <c:pt idx="1">
                        <c:v>3601</c:v>
                      </c:pt>
                      <c:pt idx="2">
                        <c:v>1389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A7B-4A18-B461-0E96BC2A0EC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A7B-4A18-B461-0E96BC2A0EC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A7B-4A18-B461-0E96BC2A0EC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A7B-4A18-B461-0E96BC2A0EC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A7B-4A18-B461-0E96BC2A0EC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A7B-4A18-B461-0E96BC2A0EC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A7B-4A18-B461-0E96BC2A0EC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A7B-4A18-B461-0E96BC2A0EC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A7B-4A18-B461-0E96BC2A0EC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A7B-4A18-B461-0E96BC2A0EC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A7B-4A18-B461-0E96BC2A0EC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A7B-4A18-B461-0E96BC2A0EC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A7B-4A18-B461-0E96BC2A0EC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A7B-4A18-B461-0E96BC2A0ECA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-2.2291573785104823E-4</c:v>
                </c:pt>
                <c:pt idx="1">
                  <c:v>-0.16057668406661696</c:v>
                </c:pt>
                <c:pt idx="2">
                  <c:v>2.6207839562442992E-2</c:v>
                </c:pt>
                <c:pt idx="3">
                  <c:v>-0.17222600408441113</c:v>
                </c:pt>
                <c:pt idx="4">
                  <c:v>-4.9154804270462593E-2</c:v>
                </c:pt>
                <c:pt idx="5">
                  <c:v>2.8735632183907178E-3</c:v>
                </c:pt>
                <c:pt idx="6">
                  <c:v>-0.19735503560528989</c:v>
                </c:pt>
                <c:pt idx="12">
                  <c:v>-7.7981651376146766E-2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A7B-4A18-B461-0E96BC2A0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760-448F-A956-0D12B1C96F60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749</c:v>
                </c:pt>
                <c:pt idx="1">
                  <c:v>777</c:v>
                </c:pt>
                <c:pt idx="2">
                  <c:v>829</c:v>
                </c:pt>
                <c:pt idx="3">
                  <c:v>703</c:v>
                </c:pt>
                <c:pt idx="4">
                  <c:v>489</c:v>
                </c:pt>
                <c:pt idx="5">
                  <c:v>462</c:v>
                </c:pt>
                <c:pt idx="6">
                  <c:v>0</c:v>
                </c:pt>
                <c:pt idx="7">
                  <c:v>0</c:v>
                </c:pt>
                <c:pt idx="8">
                  <c:v>482</c:v>
                </c:pt>
                <c:pt idx="9">
                  <c:v>703</c:v>
                </c:pt>
                <c:pt idx="10">
                  <c:v>826</c:v>
                </c:pt>
                <c:pt idx="11">
                  <c:v>834</c:v>
                </c:pt>
                <c:pt idx="12">
                  <c:v>7607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60-448F-A956-0D12B1C96F60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760-448F-A956-0D12B1C96F6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731</c:v>
                </c:pt>
                <c:pt idx="1">
                  <c:v>780</c:v>
                </c:pt>
                <c:pt idx="2">
                  <c:v>780</c:v>
                </c:pt>
                <c:pt idx="3">
                  <c:v>647</c:v>
                </c:pt>
                <c:pt idx="4">
                  <c:v>496</c:v>
                </c:pt>
                <c:pt idx="5">
                  <c:v>484</c:v>
                </c:pt>
                <c:pt idx="6">
                  <c:v>661</c:v>
                </c:pt>
                <c:pt idx="7">
                  <c:v>230</c:v>
                </c:pt>
                <c:pt idx="8">
                  <c:v>596</c:v>
                </c:pt>
                <c:pt idx="9">
                  <c:v>773</c:v>
                </c:pt>
                <c:pt idx="10">
                  <c:v>932</c:v>
                </c:pt>
                <c:pt idx="11">
                  <c:v>813</c:v>
                </c:pt>
                <c:pt idx="12">
                  <c:v>7923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60-448F-A956-0D12B1C96F60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760-448F-A956-0D12B1C96F6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760-448F-A956-0D12B1C96F6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826</c:v>
                </c:pt>
                <c:pt idx="1">
                  <c:v>817</c:v>
                </c:pt>
                <c:pt idx="2">
                  <c:v>839</c:v>
                </c:pt>
                <c:pt idx="3">
                  <c:v>660</c:v>
                </c:pt>
                <c:pt idx="4">
                  <c:v>723</c:v>
                </c:pt>
                <c:pt idx="5">
                  <c:v>629</c:v>
                </c:pt>
                <c:pt idx="6">
                  <c:v>481</c:v>
                </c:pt>
                <c:pt idx="12">
                  <c:v>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760-448F-A956-0D12B1C96F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760-448F-A956-0D12B1C96F6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1494</c:v>
                      </c:pt>
                      <c:pt idx="1">
                        <c:v>1758</c:v>
                      </c:pt>
                      <c:pt idx="2">
                        <c:v>809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760-448F-A956-0D12B1C96F6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760-448F-A956-0D12B1C96F6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760-448F-A956-0D12B1C96F6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760-448F-A956-0D12B1C96F6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760-448F-A956-0D12B1C96F6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760-448F-A956-0D12B1C96F6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760-448F-A956-0D12B1C96F6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760-448F-A956-0D12B1C96F6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760-448F-A956-0D12B1C96F6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760-448F-A956-0D12B1C96F6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760-448F-A956-0D12B1C96F6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760-448F-A956-0D12B1C96F6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760-448F-A956-0D12B1C96F6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760-448F-A956-0D12B1C96F60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0.12995896032831733</c:v>
                </c:pt>
                <c:pt idx="1">
                  <c:v>4.7435897435897489E-2</c:v>
                </c:pt>
                <c:pt idx="2">
                  <c:v>7.5641025641025594E-2</c:v>
                </c:pt>
                <c:pt idx="3">
                  <c:v>2.0092735703245657E-2</c:v>
                </c:pt>
                <c:pt idx="4">
                  <c:v>0.45766129032258074</c:v>
                </c:pt>
                <c:pt idx="5">
                  <c:v>0.29958677685950419</c:v>
                </c:pt>
                <c:pt idx="6">
                  <c:v>-0.27231467473524962</c:v>
                </c:pt>
                <c:pt idx="12">
                  <c:v>8.648176457741874E-2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760-448F-A956-0D12B1C96F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ED6-4446-82D5-08F7FEA7E97D}"/>
              </c:ext>
            </c:extLst>
          </c:dP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D6-4446-82D5-08F7FEA7E97D}"/>
            </c:ext>
          </c:extLst>
        </c:ser>
        <c:ser>
          <c:idx val="0"/>
          <c:order val="2"/>
          <c:tx>
            <c:strRef>
              <c:f>'Viajeros entr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ED6-4446-82D5-08F7FEA7E97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D6-4446-82D5-08F7FEA7E97D}"/>
            </c:ext>
          </c:extLst>
        </c:ser>
        <c:ser>
          <c:idx val="1"/>
          <c:order val="3"/>
          <c:tx>
            <c:strRef>
              <c:f>'Viajeros entr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ED6-4446-82D5-08F7FEA7E97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ED6-4446-82D5-08F7FEA7E97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cat'!$M$97:$M$109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ED6-4446-82D5-08F7FEA7E9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ED6-4446-82D5-08F7FEA7E97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ED6-4446-82D5-08F7FEA7E97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ED6-4446-82D5-08F7FEA7E97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ED6-4446-82D5-08F7FEA7E97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ED6-4446-82D5-08F7FEA7E97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ED6-4446-82D5-08F7FEA7E97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ED6-4446-82D5-08F7FEA7E97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D6-4446-82D5-08F7FEA7E97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D6-4446-82D5-08F7FEA7E97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D6-4446-82D5-08F7FEA7E97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D6-4446-82D5-08F7FEA7E97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ED6-4446-82D5-08F7FEA7E97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ED6-4446-82D5-08F7FEA7E97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ED6-4446-82D5-08F7FEA7E97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ED6-4446-82D5-08F7FEA7E97D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cat'!$N$97:$N$109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ED6-4446-82D5-08F7FEA7E9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cat'!$C$8:$C$22</c:f>
              <c:numCache>
                <c:formatCode>#,##0</c:formatCode>
                <c:ptCount val="15"/>
                <c:pt idx="0">
                  <c:v>57388</c:v>
                </c:pt>
                <c:pt idx="1">
                  <c:v>58157</c:v>
                </c:pt>
                <c:pt idx="2">
                  <c:v>51485</c:v>
                </c:pt>
                <c:pt idx="3">
                  <c:v>33444</c:v>
                </c:pt>
                <c:pt idx="4">
                  <c:v>24221</c:v>
                </c:pt>
                <c:pt idx="5">
                  <c:v>55887</c:v>
                </c:pt>
                <c:pt idx="6">
                  <c:v>53986</c:v>
                </c:pt>
                <c:pt idx="7">
                  <c:v>57715</c:v>
                </c:pt>
                <c:pt idx="8">
                  <c:v>53747</c:v>
                </c:pt>
                <c:pt idx="9">
                  <c:v>41224</c:v>
                </c:pt>
                <c:pt idx="10">
                  <c:v>33774</c:v>
                </c:pt>
                <c:pt idx="11">
                  <c:v>30178</c:v>
                </c:pt>
                <c:pt idx="12">
                  <c:v>31795</c:v>
                </c:pt>
                <c:pt idx="13">
                  <c:v>32263</c:v>
                </c:pt>
                <c:pt idx="14">
                  <c:v>40105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E0-4FAE-B443-ACF23A136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cat'!$D$8:$D$22</c:f>
              <c:numCache>
                <c:formatCode>0.0%</c:formatCode>
                <c:ptCount val="15"/>
                <c:pt idx="0">
                  <c:v>-1.3222827862510056E-2</c:v>
                </c:pt>
                <c:pt idx="1">
                  <c:v>0.12959114305137409</c:v>
                </c:pt>
                <c:pt idx="2">
                  <c:v>0.53943906231312044</c:v>
                </c:pt>
                <c:pt idx="3">
                  <c:v>0.38078526898146237</c:v>
                </c:pt>
                <c:pt idx="4">
                  <c:v>-0.56660761894537193</c:v>
                </c:pt>
                <c:pt idx="5">
                  <c:v>3.521283295669253E-2</c:v>
                </c:pt>
                <c:pt idx="6">
                  <c:v>-6.4610586502642287E-2</c:v>
                </c:pt>
                <c:pt idx="7">
                  <c:v>7.382737641170678E-2</c:v>
                </c:pt>
                <c:pt idx="8">
                  <c:v>0.30377935183388316</c:v>
                </c:pt>
                <c:pt idx="9">
                  <c:v>0.22058388109196425</c:v>
                </c:pt>
                <c:pt idx="10">
                  <c:v>0.11915965272715212</c:v>
                </c:pt>
                <c:pt idx="11">
                  <c:v>-5.0857052995754048E-2</c:v>
                </c:pt>
                <c:pt idx="12">
                  <c:v>-1.4505780615565844E-2</c:v>
                </c:pt>
                <c:pt idx="13">
                  <c:v>-0.19553671612018453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E0-4FAE-B443-ACF23A136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8A3-41E6-B170-CC990006981C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3042</c:v>
                </c:pt>
                <c:pt idx="1">
                  <c:v>3101</c:v>
                </c:pt>
                <c:pt idx="2">
                  <c:v>3421</c:v>
                </c:pt>
                <c:pt idx="3">
                  <c:v>3521</c:v>
                </c:pt>
                <c:pt idx="4">
                  <c:v>3551</c:v>
                </c:pt>
                <c:pt idx="5">
                  <c:v>3284</c:v>
                </c:pt>
                <c:pt idx="6">
                  <c:v>3186</c:v>
                </c:pt>
                <c:pt idx="7">
                  <c:v>3372</c:v>
                </c:pt>
                <c:pt idx="8">
                  <c:v>3382</c:v>
                </c:pt>
                <c:pt idx="9">
                  <c:v>2825</c:v>
                </c:pt>
                <c:pt idx="10">
                  <c:v>2455</c:v>
                </c:pt>
                <c:pt idx="11">
                  <c:v>2582</c:v>
                </c:pt>
                <c:pt idx="12">
                  <c:v>37722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A3-41E6-B170-CC990006981C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8A3-41E6-B170-CC990006981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2177</c:v>
                </c:pt>
                <c:pt idx="1">
                  <c:v>2167</c:v>
                </c:pt>
                <c:pt idx="2">
                  <c:v>2632</c:v>
                </c:pt>
                <c:pt idx="3">
                  <c:v>3276</c:v>
                </c:pt>
                <c:pt idx="4">
                  <c:v>3636</c:v>
                </c:pt>
                <c:pt idx="5">
                  <c:v>3008</c:v>
                </c:pt>
                <c:pt idx="6">
                  <c:v>3447</c:v>
                </c:pt>
                <c:pt idx="7">
                  <c:v>1718</c:v>
                </c:pt>
                <c:pt idx="8">
                  <c:v>4092</c:v>
                </c:pt>
                <c:pt idx="9">
                  <c:v>3162</c:v>
                </c:pt>
                <c:pt idx="10">
                  <c:v>3284</c:v>
                </c:pt>
                <c:pt idx="11">
                  <c:v>3222</c:v>
                </c:pt>
                <c:pt idx="12">
                  <c:v>35821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8A3-41E6-B170-CC990006981C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8A3-41E6-B170-CC990006981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8A3-41E6-B170-CC990006981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2652</c:v>
                </c:pt>
                <c:pt idx="1">
                  <c:v>1760</c:v>
                </c:pt>
                <c:pt idx="2">
                  <c:v>2763</c:v>
                </c:pt>
                <c:pt idx="3">
                  <c:v>2835</c:v>
                </c:pt>
                <c:pt idx="4">
                  <c:v>3517</c:v>
                </c:pt>
                <c:pt idx="5">
                  <c:v>3117</c:v>
                </c:pt>
                <c:pt idx="6">
                  <c:v>2446</c:v>
                </c:pt>
                <c:pt idx="12">
                  <c:v>19090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8A3-41E6-B170-CC99000698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8A3-41E6-B170-CC990006981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3059</c:v>
                      </c:pt>
                      <c:pt idx="1">
                        <c:v>3061</c:v>
                      </c:pt>
                      <c:pt idx="2">
                        <c:v>1334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2135</c:v>
                      </c:pt>
                      <c:pt idx="8">
                        <c:v>1442</c:v>
                      </c:pt>
                      <c:pt idx="9">
                        <c:v>1351</c:v>
                      </c:pt>
                      <c:pt idx="10">
                        <c:v>1256</c:v>
                      </c:pt>
                      <c:pt idx="11">
                        <c:v>1139</c:v>
                      </c:pt>
                      <c:pt idx="12">
                        <c:v>16023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8A3-41E6-B170-CC990006981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8A3-41E6-B170-CC990006981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8A3-41E6-B170-CC990006981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8A3-41E6-B170-CC990006981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8A3-41E6-B170-CC990006981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8A3-41E6-B170-CC990006981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8A3-41E6-B170-CC990006981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8A3-41E6-B170-CC990006981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8A3-41E6-B170-CC990006981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8A3-41E6-B170-CC990006981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8A3-41E6-B170-CC990006981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8A3-41E6-B170-CC990006981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8A3-41E6-B170-CC990006981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8A3-41E6-B170-CC990006981C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0.21819016995865881</c:v>
                </c:pt>
                <c:pt idx="1">
                  <c:v>-0.18781725888324874</c:v>
                </c:pt>
                <c:pt idx="2">
                  <c:v>4.9772036474164061E-2</c:v>
                </c:pt>
                <c:pt idx="3">
                  <c:v>-0.13461538461538458</c:v>
                </c:pt>
                <c:pt idx="4">
                  <c:v>-3.2728272827282745E-2</c:v>
                </c:pt>
                <c:pt idx="5">
                  <c:v>3.6236702127659504E-2</c:v>
                </c:pt>
                <c:pt idx="6">
                  <c:v>-0.29039744705541048</c:v>
                </c:pt>
                <c:pt idx="12">
                  <c:v>-6.1593668583788008E-2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8A3-41E6-B170-CC99000698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cat'!$C$31:$C$45</c:f>
              <c:numCache>
                <c:formatCode>#,##0</c:formatCode>
                <c:ptCount val="15"/>
                <c:pt idx="0">
                  <c:v>57388</c:v>
                </c:pt>
                <c:pt idx="1">
                  <c:v>58157</c:v>
                </c:pt>
                <c:pt idx="2">
                  <c:v>51485</c:v>
                </c:pt>
                <c:pt idx="3">
                  <c:v>33444</c:v>
                </c:pt>
                <c:pt idx="4">
                  <c:v>24221</c:v>
                </c:pt>
                <c:pt idx="5">
                  <c:v>55887</c:v>
                </c:pt>
                <c:pt idx="6">
                  <c:v>53986</c:v>
                </c:pt>
                <c:pt idx="7">
                  <c:v>57664</c:v>
                </c:pt>
                <c:pt idx="8">
                  <c:v>53591</c:v>
                </c:pt>
                <c:pt idx="9">
                  <c:v>40936</c:v>
                </c:pt>
                <c:pt idx="10">
                  <c:v>33476</c:v>
                </c:pt>
                <c:pt idx="11">
                  <c:v>29983</c:v>
                </c:pt>
                <c:pt idx="12">
                  <c:v>31642</c:v>
                </c:pt>
                <c:pt idx="13">
                  <c:v>30281</c:v>
                </c:pt>
                <c:pt idx="14">
                  <c:v>36948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23-427D-9178-53D239C91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cat'!$D$30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cat'!$D$31:$D$45</c:f>
              <c:numCache>
                <c:formatCode>0.0%</c:formatCode>
                <c:ptCount val="15"/>
                <c:pt idx="0">
                  <c:v>-1.3222827862510056E-2</c:v>
                </c:pt>
                <c:pt idx="1">
                  <c:v>0.12959114305137409</c:v>
                </c:pt>
                <c:pt idx="2">
                  <c:v>0.53943906231312044</c:v>
                </c:pt>
                <c:pt idx="3">
                  <c:v>0.38078526898146237</c:v>
                </c:pt>
                <c:pt idx="4">
                  <c:v>-0.56660761894537193</c:v>
                </c:pt>
                <c:pt idx="5">
                  <c:v>3.521283295669253E-2</c:v>
                </c:pt>
                <c:pt idx="6">
                  <c:v>-6.3783296337402873E-2</c:v>
                </c:pt>
                <c:pt idx="7">
                  <c:v>7.6001567427366634E-2</c:v>
                </c:pt>
                <c:pt idx="8">
                  <c:v>0.30914109829978509</c:v>
                </c:pt>
                <c:pt idx="9">
                  <c:v>0.22284621818616324</c:v>
                </c:pt>
                <c:pt idx="10">
                  <c:v>0.11649934963145792</c:v>
                </c:pt>
                <c:pt idx="11">
                  <c:v>-5.2430314139434886E-2</c:v>
                </c:pt>
                <c:pt idx="12">
                  <c:v>4.4945675506092853E-2</c:v>
                </c:pt>
                <c:pt idx="13">
                  <c:v>-0.180442784453827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23-427D-9178-53D239C91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cat'!$C$54:$C$68</c:f>
              <c:numCache>
                <c:formatCode>#,##0</c:formatCode>
                <c:ptCount val="15"/>
                <c:pt idx="0">
                  <c:v>49465</c:v>
                </c:pt>
                <c:pt idx="1">
                  <c:v>50550</c:v>
                </c:pt>
                <c:pt idx="2">
                  <c:v>46354</c:v>
                </c:pt>
                <c:pt idx="3">
                  <c:v>0</c:v>
                </c:pt>
                <c:pt idx="4">
                  <c:v>0</c:v>
                </c:pt>
                <c:pt idx="5">
                  <c:v>42488</c:v>
                </c:pt>
                <c:pt idx="6">
                  <c:v>39356</c:v>
                </c:pt>
                <c:pt idx="7">
                  <c:v>25778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77-4CB5-B9E9-EF74593027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cat'!$D$53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cat'!$D$54:$D$68</c:f>
              <c:numCache>
                <c:formatCode>0.0%</c:formatCode>
                <c:ptCount val="15"/>
                <c:pt idx="0">
                  <c:v>-2.1463897131552945E-2</c:v>
                </c:pt>
                <c:pt idx="1">
                  <c:v>9.0520774906156953E-2</c:v>
                </c:pt>
                <c:pt idx="2">
                  <c:v>0</c:v>
                </c:pt>
                <c:pt idx="3">
                  <c:v>0</c:v>
                </c:pt>
                <c:pt idx="4">
                  <c:v>-1</c:v>
                </c:pt>
                <c:pt idx="5">
                  <c:v>7.9581258257953147E-2</c:v>
                </c:pt>
                <c:pt idx="6">
                  <c:v>0.52672821786019086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77-4CB5-B9E9-EF74593027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'!$T$6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F4E-4EC0-8B0B-1AB527FF6CD7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F4E-4EC0-8B0B-1AB527FF6CD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F4E-4EC0-8B0B-1AB527FF6CD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F4E-4EC0-8B0B-1AB527FF6CD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F4E-4EC0-8B0B-1AB527FF6CD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F4E-4EC0-8B0B-1AB527FF6CD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F4E-4EC0-8B0B-1AB527FF6CD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F4E-4EC0-8B0B-1AB527FF6CD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'!$T$8:$T$9,'viaj entrados lugar resid años '!$T$12:$T$20)</c:f>
              <c:numCache>
                <c:formatCode>#,##0</c:formatCode>
                <c:ptCount val="11"/>
                <c:pt idx="0">
                  <c:v>57388</c:v>
                </c:pt>
                <c:pt idx="1">
                  <c:v>35821</c:v>
                </c:pt>
                <c:pt idx="2">
                  <c:v>21567</c:v>
                </c:pt>
                <c:pt idx="3">
                  <c:v>3030</c:v>
                </c:pt>
                <c:pt idx="4">
                  <c:v>4234</c:v>
                </c:pt>
                <c:pt idx="5">
                  <c:v>3685</c:v>
                </c:pt>
                <c:pt idx="6">
                  <c:v>933</c:v>
                </c:pt>
                <c:pt idx="7">
                  <c:v>903</c:v>
                </c:pt>
                <c:pt idx="8">
                  <c:v>230</c:v>
                </c:pt>
                <c:pt idx="9">
                  <c:v>384</c:v>
                </c:pt>
                <c:pt idx="10">
                  <c:v>8168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F4E-4EC0-8B0B-1AB527FF6CD7}"/>
            </c:ext>
          </c:extLst>
        </c:ser>
        <c:ser>
          <c:idx val="1"/>
          <c:order val="1"/>
          <c:tx>
            <c:strRef>
              <c:f>'viaj entrados lugar resid años '!$U$6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'!$U$8:$U$9,'viaj entrados lugar resid años '!$U$12:$U$20)</c:f>
              <c:numCache>
                <c:formatCode>0.0%</c:formatCode>
                <c:ptCount val="11"/>
                <c:pt idx="0">
                  <c:v>-1.3222827862510056E-2</c:v>
                </c:pt>
                <c:pt idx="1">
                  <c:v>-5.0394994963151474E-2</c:v>
                </c:pt>
                <c:pt idx="2">
                  <c:v>5.539515537068751E-2</c:v>
                </c:pt>
                <c:pt idx="3">
                  <c:v>8.4078711985688726E-2</c:v>
                </c:pt>
                <c:pt idx="4">
                  <c:v>0.11012060828526482</c:v>
                </c:pt>
                <c:pt idx="5">
                  <c:v>-5.1480051480051525E-2</c:v>
                </c:pt>
                <c:pt idx="6">
                  <c:v>-5.3304904051172386E-3</c:v>
                </c:pt>
                <c:pt idx="7">
                  <c:v>0.38923076923076927</c:v>
                </c:pt>
                <c:pt idx="8">
                  <c:v>0.50326797385620914</c:v>
                </c:pt>
                <c:pt idx="9">
                  <c:v>0.42222222222222228</c:v>
                </c:pt>
                <c:pt idx="10">
                  <c:v>3.0012610340479196E-2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F4E-4EC0-8B0B-1AB527FF6CD7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F4E-4EC0-8B0B-1AB527FF6CD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F4E-4EC0-8B0B-1AB527FF6CD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F4E-4EC0-8B0B-1AB527FF6CD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F4E-4EC0-8B0B-1AB527FF6CD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CF4E-4EC0-8B0B-1AB527FF6CD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CF4E-4EC0-8B0B-1AB527FF6CD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CF4E-4EC0-8B0B-1AB527FF6CD7}"/>
              </c:ext>
            </c:extLst>
          </c:dPt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1</c:v>
                </c:pt>
                <c:pt idx="1">
                  <c:v>0.62418972607513767</c:v>
                </c:pt>
                <c:pt idx="2">
                  <c:v>0.37581027392486233</c:v>
                </c:pt>
                <c:pt idx="3">
                  <c:v>5.2798494458771869E-2</c:v>
                </c:pt>
                <c:pt idx="4">
                  <c:v>7.3778490276712905E-2</c:v>
                </c:pt>
                <c:pt idx="5">
                  <c:v>6.4212030389628499E-2</c:v>
                </c:pt>
                <c:pt idx="6">
                  <c:v>1.6257754234334704E-2</c:v>
                </c:pt>
                <c:pt idx="7">
                  <c:v>1.5734996863455773E-2</c:v>
                </c:pt>
                <c:pt idx="8">
                  <c:v>4.0078065100717921E-3</c:v>
                </c:pt>
                <c:pt idx="9">
                  <c:v>6.6912943472502966E-3</c:v>
                </c:pt>
                <c:pt idx="10">
                  <c:v>0.14232940684463652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F4E-4EC0-8B0B-1AB527FF6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residencia'!$R$9</c:f>
              <c:strCache>
                <c:ptCount val="1"/>
                <c:pt idx="0">
                  <c:v>julio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477-4ECF-9136-7249D4FE3DE6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477-4ECF-9136-7249D4FE3DE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477-4ECF-9136-7249D4FE3DE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477-4ECF-9136-7249D4FE3DE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477-4ECF-9136-7249D4FE3DE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477-4ECF-9136-7249D4FE3DE6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477-4ECF-9136-7249D4FE3DE6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477-4ECF-9136-7249D4FE3DE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residencia'!$R$11:$R$23</c:f>
              <c:numCache>
                <c:formatCode>#,##0</c:formatCode>
                <c:ptCount val="13"/>
                <c:pt idx="0">
                  <c:v>4593</c:v>
                </c:pt>
                <c:pt idx="1">
                  <c:v>3447</c:v>
                </c:pt>
                <c:pt idx="2">
                  <c:v>1616</c:v>
                </c:pt>
                <c:pt idx="3">
                  <c:v>1831</c:v>
                </c:pt>
                <c:pt idx="4">
                  <c:v>1146</c:v>
                </c:pt>
                <c:pt idx="5">
                  <c:v>156</c:v>
                </c:pt>
                <c:pt idx="6">
                  <c:v>124</c:v>
                </c:pt>
                <c:pt idx="7">
                  <c:v>184</c:v>
                </c:pt>
                <c:pt idx="8">
                  <c:v>29</c:v>
                </c:pt>
                <c:pt idx="9">
                  <c:v>25</c:v>
                </c:pt>
                <c:pt idx="10">
                  <c:v>10</c:v>
                </c:pt>
                <c:pt idx="11">
                  <c:v>2</c:v>
                </c:pt>
                <c:pt idx="12">
                  <c:v>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477-4ECF-9136-7249D4FE3DE6}"/>
            </c:ext>
          </c:extLst>
        </c:ser>
        <c:ser>
          <c:idx val="1"/>
          <c:order val="1"/>
          <c:tx>
            <c:strRef>
              <c:f>'viaj entrados lugar residencia'!$S$9</c:f>
              <c:strCache>
                <c:ptCount val="1"/>
                <c:pt idx="0">
                  <c:v>julio 2025</c:v>
                </c:pt>
              </c:strCache>
            </c:strRef>
          </c:tx>
          <c:invertIfNegative val="0"/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residencia'!$S$11:$S$23</c:f>
              <c:numCache>
                <c:formatCode>0.0%</c:formatCode>
                <c:ptCount val="13"/>
                <c:pt idx="0">
                  <c:v>5.8294930875576023E-2</c:v>
                </c:pt>
                <c:pt idx="1">
                  <c:v>8.1920903954802338E-2</c:v>
                </c:pt>
                <c:pt idx="2">
                  <c:v>0.33664185277088499</c:v>
                </c:pt>
                <c:pt idx="3">
                  <c:v>-7.384926656550328E-2</c:v>
                </c:pt>
                <c:pt idx="4">
                  <c:v>-6.9324090121317683E-3</c:v>
                </c:pt>
                <c:pt idx="5">
                  <c:v>-2.5000000000000022E-2</c:v>
                </c:pt>
                <c:pt idx="6">
                  <c:v>0.14814814814814814</c:v>
                </c:pt>
                <c:pt idx="7">
                  <c:v>-1.0752688172043001E-2</c:v>
                </c:pt>
                <c:pt idx="8">
                  <c:v>-0.23684210526315785</c:v>
                </c:pt>
                <c:pt idx="9">
                  <c:v>-0.41860465116279066</c:v>
                </c:pt>
                <c:pt idx="10">
                  <c:v>0.11111111111111116</c:v>
                </c:pt>
                <c:pt idx="11">
                  <c:v>-0.77777777777777779</c:v>
                </c:pt>
                <c:pt idx="12">
                  <c:v>2.4958402662229595E-2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477-4ECF-9136-7249D4FE3DE6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477-4ECF-9136-7249D4FE3DE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477-4ECF-9136-7249D4FE3DE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477-4ECF-9136-7249D4FE3DE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477-4ECF-9136-7249D4FE3DE6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477-4ECF-9136-7249D4FE3DE6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E477-4ECF-9136-7249D4FE3DE6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477-4ECF-9136-7249D4FE3DE6}"/>
              </c:ext>
            </c:extLst>
          </c:dPt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residencia'!$T$11:$T$23</c:f>
              <c:numCache>
                <c:formatCode>0.0%</c:formatCode>
                <c:ptCount val="13"/>
                <c:pt idx="0">
                  <c:v>1</c:v>
                </c:pt>
                <c:pt idx="1">
                  <c:v>0.75048987589810578</c:v>
                </c:pt>
                <c:pt idx="2">
                  <c:v>0.35183975615066404</c:v>
                </c:pt>
                <c:pt idx="3">
                  <c:v>0.39865011974744174</c:v>
                </c:pt>
                <c:pt idx="4">
                  <c:v>0.24951012410189419</c:v>
                </c:pt>
                <c:pt idx="5">
                  <c:v>3.3964728935336384E-2</c:v>
                </c:pt>
                <c:pt idx="6">
                  <c:v>2.6997605051164816E-2</c:v>
                </c:pt>
                <c:pt idx="7">
                  <c:v>4.0060962333986504E-2</c:v>
                </c:pt>
                <c:pt idx="8">
                  <c:v>6.3139560200304815E-3</c:v>
                </c:pt>
                <c:pt idx="9">
                  <c:v>5.4430655345090355E-3</c:v>
                </c:pt>
                <c:pt idx="10">
                  <c:v>2.1772262138036141E-3</c:v>
                </c:pt>
                <c:pt idx="11">
                  <c:v>4.3544524276072284E-4</c:v>
                </c:pt>
                <c:pt idx="12">
                  <c:v>0.13411713477030263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477-4ECF-9136-7249D4FE3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13-4307-9A82-D9B3BA840678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613-4307-9A82-D9B3BA84067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613-4307-9A82-D9B3BA84067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613-4307-9A82-D9B3BA84067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613-4307-9A82-D9B3BA84067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613-4307-9A82-D9B3BA84067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613-4307-9A82-D9B3BA840678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613-4307-9A82-D9B3BA84067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31909</c:v>
                </c:pt>
                <c:pt idx="1">
                  <c:v>19090</c:v>
                </c:pt>
                <c:pt idx="2">
                  <c:v>12819</c:v>
                </c:pt>
                <c:pt idx="3">
                  <c:v>1690</c:v>
                </c:pt>
                <c:pt idx="4">
                  <c:v>2297</c:v>
                </c:pt>
                <c:pt idx="5">
                  <c:v>2173</c:v>
                </c:pt>
                <c:pt idx="6">
                  <c:v>622</c:v>
                </c:pt>
                <c:pt idx="7">
                  <c:v>523</c:v>
                </c:pt>
                <c:pt idx="8">
                  <c:v>153</c:v>
                </c:pt>
                <c:pt idx="9">
                  <c:v>149</c:v>
                </c:pt>
                <c:pt idx="10">
                  <c:v>5212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613-4307-9A82-D9B3BA840678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-5.5695303483175973E-2</c:v>
                </c:pt>
                <c:pt idx="1">
                  <c:v>-6.1593668583788008E-2</c:v>
                </c:pt>
                <c:pt idx="2">
                  <c:v>-4.6772754312908948E-2</c:v>
                </c:pt>
                <c:pt idx="3">
                  <c:v>-0.15542228885557219</c:v>
                </c:pt>
                <c:pt idx="4">
                  <c:v>-0.12093379257558357</c:v>
                </c:pt>
                <c:pt idx="5">
                  <c:v>-4.1041482789055617E-2</c:v>
                </c:pt>
                <c:pt idx="6">
                  <c:v>-7.9744816586921896E-3</c:v>
                </c:pt>
                <c:pt idx="7">
                  <c:v>-2.9684601113172504E-2</c:v>
                </c:pt>
                <c:pt idx="8">
                  <c:v>-4.9689440993788803E-2</c:v>
                </c:pt>
                <c:pt idx="9">
                  <c:v>-0.44194756554307113</c:v>
                </c:pt>
                <c:pt idx="10">
                  <c:v>4.7848813831925963E-2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613-4307-9A82-D9B3BA840678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613-4307-9A82-D9B3BA84067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613-4307-9A82-D9B3BA84067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613-4307-9A82-D9B3BA84067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613-4307-9A82-D9B3BA84067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3613-4307-9A82-D9B3BA84067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3613-4307-9A82-D9B3BA840678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3613-4307-9A82-D9B3BA840678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acu'!$Y$9:$Y$10,'viaj entrados lugar residen acu'!$Y$13:$Y$21)</c:f>
              <c:numCache>
                <c:formatCode>0.0%</c:formatCode>
                <c:ptCount val="11"/>
                <c:pt idx="0">
                  <c:v>1</c:v>
                </c:pt>
                <c:pt idx="1">
                  <c:v>0.59826381271741513</c:v>
                </c:pt>
                <c:pt idx="2">
                  <c:v>0.40173618728258487</c:v>
                </c:pt>
                <c:pt idx="3">
                  <c:v>5.296311385502523E-2</c:v>
                </c:pt>
                <c:pt idx="4">
                  <c:v>7.1985960073960326E-2</c:v>
                </c:pt>
                <c:pt idx="5">
                  <c:v>6.8099909116550186E-2</c:v>
                </c:pt>
                <c:pt idx="6">
                  <c:v>1.9492933028299225E-2</c:v>
                </c:pt>
                <c:pt idx="7">
                  <c:v>1.6390360086495973E-2</c:v>
                </c:pt>
                <c:pt idx="8">
                  <c:v>4.7948854555141182E-3</c:v>
                </c:pt>
                <c:pt idx="9">
                  <c:v>4.6695289730170168E-3</c:v>
                </c:pt>
                <c:pt idx="10">
                  <c:v>0.16333949669372277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613-4307-9A82-D9B3BA8406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hot'!$T$7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15-4F7E-A81E-10E17DDD69C9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15-4F7E-A81E-10E17DDD69C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515-4F7E-A81E-10E17DDD69C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515-4F7E-A81E-10E17DDD69C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515-4F7E-A81E-10E17DDD69C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515-4F7E-A81E-10E17DDD69C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515-4F7E-A81E-10E17DDD69C9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9515-4F7E-A81E-10E17DDD69C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hot'!$T$9:$T$10,'viaj entrados lugar residen hot'!$T$13:$T$21)</c:f>
              <c:numCache>
                <c:formatCode>#,##0</c:formatCode>
                <c:ptCount val="11"/>
                <c:pt idx="0">
                  <c:v>31909</c:v>
                </c:pt>
                <c:pt idx="1">
                  <c:v>19090</c:v>
                </c:pt>
                <c:pt idx="2">
                  <c:v>12819</c:v>
                </c:pt>
                <c:pt idx="3">
                  <c:v>1690</c:v>
                </c:pt>
                <c:pt idx="4">
                  <c:v>2297</c:v>
                </c:pt>
                <c:pt idx="5">
                  <c:v>2173</c:v>
                </c:pt>
                <c:pt idx="6">
                  <c:v>622</c:v>
                </c:pt>
                <c:pt idx="7">
                  <c:v>523</c:v>
                </c:pt>
                <c:pt idx="8">
                  <c:v>153</c:v>
                </c:pt>
                <c:pt idx="9">
                  <c:v>149</c:v>
                </c:pt>
                <c:pt idx="10">
                  <c:v>5212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515-4F7E-A81E-10E17DDD69C9}"/>
            </c:ext>
          </c:extLst>
        </c:ser>
        <c:ser>
          <c:idx val="1"/>
          <c:order val="1"/>
          <c:tx>
            <c:strRef>
              <c:f>'viaj entrados lugar residen hot'!$U$7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hot'!$U$9:$U$10,'viaj entrados lugar residen hot'!$U$13:$U$21)</c:f>
              <c:numCache>
                <c:formatCode>0.0%</c:formatCode>
                <c:ptCount val="11"/>
                <c:pt idx="0">
                  <c:v>-5.5695303483175973E-2</c:v>
                </c:pt>
                <c:pt idx="1">
                  <c:v>-6.1593668583788008E-2</c:v>
                </c:pt>
                <c:pt idx="2">
                  <c:v>-4.6772754312908948E-2</c:v>
                </c:pt>
                <c:pt idx="3">
                  <c:v>-0.15542228885557219</c:v>
                </c:pt>
                <c:pt idx="4">
                  <c:v>-0.12093379257558357</c:v>
                </c:pt>
                <c:pt idx="5">
                  <c:v>-4.1041482789055617E-2</c:v>
                </c:pt>
                <c:pt idx="6">
                  <c:v>-7.9744816586921896E-3</c:v>
                </c:pt>
                <c:pt idx="7">
                  <c:v>-2.9684601113172504E-2</c:v>
                </c:pt>
                <c:pt idx="8">
                  <c:v>-4.9689440993788803E-2</c:v>
                </c:pt>
                <c:pt idx="9">
                  <c:v>-0.44194756554307113</c:v>
                </c:pt>
                <c:pt idx="10">
                  <c:v>4.7848813831925963E-2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515-4F7E-A81E-10E17DDD69C9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515-4F7E-A81E-10E17DDD69C9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515-4F7E-A81E-10E17DDD69C9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515-4F7E-A81E-10E17DDD69C9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9515-4F7E-A81E-10E17DDD69C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9515-4F7E-A81E-10E17DDD69C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9515-4F7E-A81E-10E17DDD69C9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9515-4F7E-A81E-10E17DDD69C9}"/>
              </c:ext>
            </c:extLst>
          </c:dPt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1</c:v>
                </c:pt>
                <c:pt idx="1">
                  <c:v>0.59826381271741513</c:v>
                </c:pt>
                <c:pt idx="2">
                  <c:v>0.40173618728258487</c:v>
                </c:pt>
                <c:pt idx="3">
                  <c:v>5.296311385502523E-2</c:v>
                </c:pt>
                <c:pt idx="4">
                  <c:v>7.1985960073960326E-2</c:v>
                </c:pt>
                <c:pt idx="5">
                  <c:v>6.8099909116550186E-2</c:v>
                </c:pt>
                <c:pt idx="6">
                  <c:v>1.9492933028299225E-2</c:v>
                </c:pt>
                <c:pt idx="7">
                  <c:v>1.6390360086495973E-2</c:v>
                </c:pt>
                <c:pt idx="8">
                  <c:v>4.7948854555141182E-3</c:v>
                </c:pt>
                <c:pt idx="9">
                  <c:v>4.6695289730170168E-3</c:v>
                </c:pt>
                <c:pt idx="10">
                  <c:v>0.16333949669372277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9515-4F7E-A81E-10E17DDD6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3973976937093389"/>
          <c:w val="0.95795330741250462"/>
          <c:h val="0.341939400432088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apt'!$T$7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E3F-4936-95A8-7D36CA79CFAB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E3F-4936-95A8-7D36CA79CFA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E3F-4936-95A8-7D36CA79CFA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E3F-4936-95A8-7D36CA79CFA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E3F-4936-95A8-7D36CA79CFA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E3F-4936-95A8-7D36CA79CFA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E3F-4936-95A8-7D36CA79CFAB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E3F-4936-95A8-7D36CA79CFA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apt'!$T$9:$T$10,'viaj entrados lugar residen apt'!$T$13:$T$21)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E3F-4936-95A8-7D36CA79CFAB}"/>
            </c:ext>
          </c:extLst>
        </c:ser>
        <c:ser>
          <c:idx val="1"/>
          <c:order val="1"/>
          <c:tx>
            <c:strRef>
              <c:f>'viaj entrados lugar residen apt'!$U$7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apt'!$U$9:$U$10,'viaj entrados lugar residen apt'!$U$13:$U$21)</c:f>
              <c:numCache>
                <c:formatCode>0.0%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E3F-4936-95A8-7D36CA79CFAB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E3F-4936-95A8-7D36CA79CFA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E3F-4936-95A8-7D36CA79CFA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E3F-4936-95A8-7D36CA79CFA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E3F-4936-95A8-7D36CA79CFA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DE3F-4936-95A8-7D36CA79CFA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DE3F-4936-95A8-7D36CA79CFA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DE3F-4936-95A8-7D36CA79CFAB}"/>
              </c:ext>
            </c:extLst>
          </c:dPt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DE3F-4936-95A8-7D36CA79CF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mes'!$P$8</c:f>
              <c:strCache>
                <c:ptCount val="1"/>
                <c:pt idx="0">
                  <c:v>julio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2E-4229-89E5-8083417D6C7A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A2E-4229-89E5-8083417D6C7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A2E-4229-89E5-8083417D6C7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A2E-4229-89E5-8083417D6C7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A2E-4229-89E5-8083417D6C7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A2E-4229-89E5-8083417D6C7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A2E-4229-89E5-8083417D6C7A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A2E-4229-89E5-8083417D6C7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mes'!$P$10,'viaj aloj lugar residen mes'!$P$11,'viaj aloj lugar residen mes'!$P$14:$P$22)</c:f>
              <c:numCache>
                <c:formatCode>#,##0</c:formatCode>
                <c:ptCount val="11"/>
                <c:pt idx="0">
                  <c:v>3825</c:v>
                </c:pt>
                <c:pt idx="1">
                  <c:v>2586</c:v>
                </c:pt>
                <c:pt idx="2">
                  <c:v>1239</c:v>
                </c:pt>
                <c:pt idx="3">
                  <c:v>140</c:v>
                </c:pt>
                <c:pt idx="4">
                  <c:v>130</c:v>
                </c:pt>
                <c:pt idx="5">
                  <c:v>146</c:v>
                </c:pt>
                <c:pt idx="6">
                  <c:v>46</c:v>
                </c:pt>
                <c:pt idx="7">
                  <c:v>41</c:v>
                </c:pt>
                <c:pt idx="8">
                  <c:v>27</c:v>
                </c:pt>
                <c:pt idx="9">
                  <c:v>6</c:v>
                </c:pt>
                <c:pt idx="10">
                  <c:v>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A2E-4229-89E5-8083417D6C7A}"/>
            </c:ext>
          </c:extLst>
        </c:ser>
        <c:ser>
          <c:idx val="1"/>
          <c:order val="1"/>
          <c:tx>
            <c:strRef>
              <c:f>'viaj aloj lugar residen mes'!$Q$8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0.0%</c:formatCode>
                <c:ptCount val="11"/>
                <c:pt idx="0">
                  <c:v>-0.18703506907545164</c:v>
                </c:pt>
                <c:pt idx="1">
                  <c:v>-0.26575809199318567</c:v>
                </c:pt>
                <c:pt idx="2">
                  <c:v>4.7337278106508895E-2</c:v>
                </c:pt>
                <c:pt idx="3">
                  <c:v>-0.125</c:v>
                </c:pt>
                <c:pt idx="4">
                  <c:v>3.1746031746031855E-2</c:v>
                </c:pt>
                <c:pt idx="5">
                  <c:v>-0.22340425531914898</c:v>
                </c:pt>
                <c:pt idx="6">
                  <c:v>0.31428571428571428</c:v>
                </c:pt>
                <c:pt idx="7">
                  <c:v>0.6399999999999999</c:v>
                </c:pt>
                <c:pt idx="8">
                  <c:v>1.25</c:v>
                </c:pt>
                <c:pt idx="9">
                  <c:v>2</c:v>
                </c:pt>
                <c:pt idx="10">
                  <c:v>0.10708661417322829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A2E-4229-89E5-8083417D6C7A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A2E-4229-89E5-8083417D6C7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A2E-4229-89E5-8083417D6C7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A2E-4229-89E5-8083417D6C7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A2E-4229-89E5-8083417D6C7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FA2E-4229-89E5-8083417D6C7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FA2E-4229-89E5-8083417D6C7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FA2E-4229-89E5-8083417D6C7A}"/>
              </c:ext>
            </c:extLst>
          </c:dPt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mes'!$R$10:$R$11,'viaj aloj lugar residen mes'!$R$14:$R$22)</c:f>
              <c:numCache>
                <c:formatCode>0.0%</c:formatCode>
                <c:ptCount val="11"/>
                <c:pt idx="0">
                  <c:v>1</c:v>
                </c:pt>
                <c:pt idx="1">
                  <c:v>0.67607843137254897</c:v>
                </c:pt>
                <c:pt idx="2">
                  <c:v>0.32392156862745097</c:v>
                </c:pt>
                <c:pt idx="3">
                  <c:v>3.6601307189542485E-2</c:v>
                </c:pt>
                <c:pt idx="4">
                  <c:v>3.3986928104575161E-2</c:v>
                </c:pt>
                <c:pt idx="5">
                  <c:v>3.8169934640522873E-2</c:v>
                </c:pt>
                <c:pt idx="6">
                  <c:v>1.2026143790849673E-2</c:v>
                </c:pt>
                <c:pt idx="7">
                  <c:v>1.0718954248366013E-2</c:v>
                </c:pt>
                <c:pt idx="8">
                  <c:v>7.058823529411765E-3</c:v>
                </c:pt>
                <c:pt idx="9">
                  <c:v>1.5686274509803921E-3</c:v>
                </c:pt>
                <c:pt idx="10">
                  <c:v>0.18379084967320261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A2E-4229-89E5-8083417D6C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acu'!$U$7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0B-4411-944B-F4E59A3F68E1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60B-4411-944B-F4E59A3F68E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60B-4411-944B-F4E59A3F68E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60B-4411-944B-F4E59A3F68E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60B-4411-944B-F4E59A3F68E1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60B-4411-944B-F4E59A3F68E1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60B-4411-944B-F4E59A3F68E1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60B-4411-944B-F4E59A3F68E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acu'!$U$9:$U$21</c:f>
              <c:numCache>
                <c:formatCode>#,##0</c:formatCode>
                <c:ptCount val="13"/>
                <c:pt idx="0">
                  <c:v>33664</c:v>
                </c:pt>
                <c:pt idx="1">
                  <c:v>19727</c:v>
                </c:pt>
                <c:pt idx="2">
                  <c:v>6435</c:v>
                </c:pt>
                <c:pt idx="3">
                  <c:v>13292</c:v>
                </c:pt>
                <c:pt idx="4">
                  <c:v>13937</c:v>
                </c:pt>
                <c:pt idx="5">
                  <c:v>1831</c:v>
                </c:pt>
                <c:pt idx="6">
                  <c:v>2731</c:v>
                </c:pt>
                <c:pt idx="7">
                  <c:v>2269</c:v>
                </c:pt>
                <c:pt idx="8">
                  <c:v>652</c:v>
                </c:pt>
                <c:pt idx="9">
                  <c:v>568</c:v>
                </c:pt>
                <c:pt idx="10">
                  <c:v>155</c:v>
                </c:pt>
                <c:pt idx="11">
                  <c:v>158</c:v>
                </c:pt>
                <c:pt idx="12">
                  <c:v>5573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60B-4411-944B-F4E59A3F68E1}"/>
            </c:ext>
          </c:extLst>
        </c:ser>
        <c:ser>
          <c:idx val="1"/>
          <c:order val="1"/>
          <c:tx>
            <c:strRef>
              <c:f>'viaj alojados lugar residen acu'!$V$7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acu'!$V$9:$V$21</c:f>
              <c:numCache>
                <c:formatCode>0.0%</c:formatCode>
                <c:ptCount val="13"/>
                <c:pt idx="0">
                  <c:v>-5.2518998029833952E-2</c:v>
                </c:pt>
                <c:pt idx="1">
                  <c:v>-5.4223799021957952E-2</c:v>
                </c:pt>
                <c:pt idx="2">
                  <c:v>1.0680069106329571E-2</c:v>
                </c:pt>
                <c:pt idx="3">
                  <c:v>-8.2741011662411101E-2</c:v>
                </c:pt>
                <c:pt idx="4">
                  <c:v>-5.0095419847328237E-2</c:v>
                </c:pt>
                <c:pt idx="5">
                  <c:v>-0.16772727272727272</c:v>
                </c:pt>
                <c:pt idx="6">
                  <c:v>-9.569536423841063E-2</c:v>
                </c:pt>
                <c:pt idx="7">
                  <c:v>-4.5033670033669981E-2</c:v>
                </c:pt>
                <c:pt idx="8">
                  <c:v>-6.3218390804597679E-2</c:v>
                </c:pt>
                <c:pt idx="9">
                  <c:v>-2.0689655172413834E-2</c:v>
                </c:pt>
                <c:pt idx="10">
                  <c:v>-0.11428571428571432</c:v>
                </c:pt>
                <c:pt idx="11">
                  <c:v>-0.48701298701298701</c:v>
                </c:pt>
                <c:pt idx="12">
                  <c:v>4.8147451570434541E-2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60B-4411-944B-F4E59A3F68E1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60B-4411-944B-F4E59A3F68E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60B-4411-944B-F4E59A3F68E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60B-4411-944B-F4E59A3F68E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60B-4411-944B-F4E59A3F68E1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C60B-4411-944B-F4E59A3F68E1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C60B-4411-944B-F4E59A3F68E1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C60B-4411-944B-F4E59A3F68E1}"/>
              </c:ext>
            </c:extLst>
          </c:dPt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1</c:v>
                </c:pt>
                <c:pt idx="1">
                  <c:v>0.58599691064638781</c:v>
                </c:pt>
                <c:pt idx="2">
                  <c:v>0.19115375475285171</c:v>
                </c:pt>
                <c:pt idx="3">
                  <c:v>0.39484315589353614</c:v>
                </c:pt>
                <c:pt idx="4">
                  <c:v>0.41400308935361219</c:v>
                </c:pt>
                <c:pt idx="5">
                  <c:v>5.4390446768060839E-2</c:v>
                </c:pt>
                <c:pt idx="6">
                  <c:v>8.1125237642585557E-2</c:v>
                </c:pt>
                <c:pt idx="7">
                  <c:v>6.7401378326996192E-2</c:v>
                </c:pt>
                <c:pt idx="8">
                  <c:v>1.9367870722433459E-2</c:v>
                </c:pt>
                <c:pt idx="9">
                  <c:v>1.6872623574144485E-2</c:v>
                </c:pt>
                <c:pt idx="10">
                  <c:v>4.6043250950570346E-3</c:v>
                </c:pt>
                <c:pt idx="11">
                  <c:v>4.6934410646387835E-3</c:v>
                </c:pt>
                <c:pt idx="12">
                  <c:v>0.16554776615969582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60B-4411-944B-F4E59A3F68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3FC-4BE7-AC85-203E0F10D76C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14353</c:v>
                </c:pt>
                <c:pt idx="1">
                  <c:v>14251</c:v>
                </c:pt>
                <c:pt idx="2">
                  <c:v>15603</c:v>
                </c:pt>
                <c:pt idx="3">
                  <c:v>12703</c:v>
                </c:pt>
                <c:pt idx="4">
                  <c:v>12793</c:v>
                </c:pt>
                <c:pt idx="5">
                  <c:v>10373</c:v>
                </c:pt>
                <c:pt idx="6">
                  <c:v>9594</c:v>
                </c:pt>
                <c:pt idx="7">
                  <c:v>11871</c:v>
                </c:pt>
                <c:pt idx="8">
                  <c:v>10606</c:v>
                </c:pt>
                <c:pt idx="9">
                  <c:v>11107</c:v>
                </c:pt>
                <c:pt idx="10">
                  <c:v>13216</c:v>
                </c:pt>
                <c:pt idx="11">
                  <c:v>11864</c:v>
                </c:pt>
                <c:pt idx="12">
                  <c:v>148334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FC-4BE7-AC85-203E0F10D76C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3FC-4BE7-AC85-203E0F10D76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14581</c:v>
                </c:pt>
                <c:pt idx="1">
                  <c:v>15138</c:v>
                </c:pt>
                <c:pt idx="2">
                  <c:v>15292</c:v>
                </c:pt>
                <c:pt idx="3">
                  <c:v>13439</c:v>
                </c:pt>
                <c:pt idx="4">
                  <c:v>12513</c:v>
                </c:pt>
                <c:pt idx="5">
                  <c:v>10115</c:v>
                </c:pt>
                <c:pt idx="6">
                  <c:v>10140</c:v>
                </c:pt>
                <c:pt idx="7">
                  <c:v>9259</c:v>
                </c:pt>
                <c:pt idx="8">
                  <c:v>11345</c:v>
                </c:pt>
                <c:pt idx="9">
                  <c:v>12187</c:v>
                </c:pt>
                <c:pt idx="10">
                  <c:v>14972</c:v>
                </c:pt>
                <c:pt idx="11">
                  <c:v>13319</c:v>
                </c:pt>
                <c:pt idx="12">
                  <c:v>152300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FC-4BE7-AC85-203E0F10D76C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3FC-4BE7-AC85-203E0F10D76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3FC-4BE7-AC85-203E0F10D76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14255</c:v>
                </c:pt>
                <c:pt idx="1">
                  <c:v>13111</c:v>
                </c:pt>
                <c:pt idx="2">
                  <c:v>14094</c:v>
                </c:pt>
                <c:pt idx="3">
                  <c:v>11979</c:v>
                </c:pt>
                <c:pt idx="4">
                  <c:v>13411</c:v>
                </c:pt>
                <c:pt idx="5">
                  <c:v>11658</c:v>
                </c:pt>
                <c:pt idx="6">
                  <c:v>9995</c:v>
                </c:pt>
                <c:pt idx="12">
                  <c:v>88503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3FC-4BE7-AC85-203E0F10D7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3FC-4BE7-AC85-203E0F10D76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13603</c:v>
                      </c:pt>
                      <c:pt idx="1">
                        <c:v>14342</c:v>
                      </c:pt>
                      <c:pt idx="2">
                        <c:v>5714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6941</c:v>
                      </c:pt>
                      <c:pt idx="8">
                        <c:v>3767</c:v>
                      </c:pt>
                      <c:pt idx="9">
                        <c:v>3603</c:v>
                      </c:pt>
                      <c:pt idx="10">
                        <c:v>3555</c:v>
                      </c:pt>
                      <c:pt idx="11">
                        <c:v>4049</c:v>
                      </c:pt>
                      <c:pt idx="12">
                        <c:v>59047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3FC-4BE7-AC85-203E0F10D76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3FC-4BE7-AC85-203E0F10D76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3FC-4BE7-AC85-203E0F10D76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3FC-4BE7-AC85-203E0F10D76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3FC-4BE7-AC85-203E0F10D76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3FC-4BE7-AC85-203E0F10D76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3FC-4BE7-AC85-203E0F10D76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3FC-4BE7-AC85-203E0F10D76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3FC-4BE7-AC85-203E0F10D76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3FC-4BE7-AC85-203E0F10D76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3FC-4BE7-AC85-203E0F10D76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3FC-4BE7-AC85-203E0F10D76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3FC-4BE7-AC85-203E0F10D76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3FC-4BE7-AC85-203E0F10D76C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-2.2357862972361309E-2</c:v>
                </c:pt>
                <c:pt idx="1">
                  <c:v>-0.1339014400845554</c:v>
                </c:pt>
                <c:pt idx="2">
                  <c:v>-7.834161653151972E-2</c:v>
                </c:pt>
                <c:pt idx="3">
                  <c:v>-0.10863903564253297</c:v>
                </c:pt>
                <c:pt idx="4">
                  <c:v>7.1765364021417755E-2</c:v>
                </c:pt>
                <c:pt idx="5">
                  <c:v>0.15254572417202183</c:v>
                </c:pt>
                <c:pt idx="6">
                  <c:v>-1.429980276134124E-2</c:v>
                </c:pt>
                <c:pt idx="12">
                  <c:v>-2.9763862395579821E-2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3FC-4BE7-AC85-203E0F10D7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9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35-4075-ACC9-2BEA789CF749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1557</c:v>
                </c:pt>
                <c:pt idx="1">
                  <c:v>2612</c:v>
                </c:pt>
                <c:pt idx="2">
                  <c:v>2794</c:v>
                </c:pt>
                <c:pt idx="3">
                  <c:v>2342</c:v>
                </c:pt>
                <c:pt idx="4">
                  <c:v>2194</c:v>
                </c:pt>
                <c:pt idx="5">
                  <c:v>2466</c:v>
                </c:pt>
                <c:pt idx="6">
                  <c:v>1977</c:v>
                </c:pt>
                <c:pt idx="7">
                  <c:v>1933</c:v>
                </c:pt>
                <c:pt idx="8">
                  <c:v>2450</c:v>
                </c:pt>
                <c:pt idx="9">
                  <c:v>2164</c:v>
                </c:pt>
                <c:pt idx="10">
                  <c:v>1784</c:v>
                </c:pt>
                <c:pt idx="11">
                  <c:v>1425</c:v>
                </c:pt>
                <c:pt idx="12">
                  <c:v>25698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35-4075-ACC9-2BEA789CF749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35-4075-ACC9-2BEA789CF74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1445</c:v>
                </c:pt>
                <c:pt idx="1">
                  <c:v>1852</c:v>
                </c:pt>
                <c:pt idx="2">
                  <c:v>1883</c:v>
                </c:pt>
                <c:pt idx="3">
                  <c:v>2557</c:v>
                </c:pt>
                <c:pt idx="4">
                  <c:v>2203</c:v>
                </c:pt>
                <c:pt idx="5">
                  <c:v>2292</c:v>
                </c:pt>
                <c:pt idx="6">
                  <c:v>1831</c:v>
                </c:pt>
                <c:pt idx="7">
                  <c:v>1542</c:v>
                </c:pt>
                <c:pt idx="8">
                  <c:v>2346</c:v>
                </c:pt>
                <c:pt idx="9">
                  <c:v>2197</c:v>
                </c:pt>
                <c:pt idx="10">
                  <c:v>2044</c:v>
                </c:pt>
                <c:pt idx="11">
                  <c:v>1752</c:v>
                </c:pt>
                <c:pt idx="12">
                  <c:v>23944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35-4075-ACC9-2BEA789CF749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35-4075-ACC9-2BEA789CF74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935-4075-ACC9-2BEA789CF74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1752</c:v>
                </c:pt>
                <c:pt idx="1">
                  <c:v>1371</c:v>
                </c:pt>
                <c:pt idx="2">
                  <c:v>1927</c:v>
                </c:pt>
                <c:pt idx="3">
                  <c:v>2005</c:v>
                </c:pt>
                <c:pt idx="4">
                  <c:v>2100</c:v>
                </c:pt>
                <c:pt idx="5">
                  <c:v>2095</c:v>
                </c:pt>
                <c:pt idx="6">
                  <c:v>1628</c:v>
                </c:pt>
                <c:pt idx="12">
                  <c:v>12878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935-4075-ACC9-2BEA789CF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935-4075-ACC9-2BEA789CF74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1208</c:v>
                      </c:pt>
                      <c:pt idx="1">
                        <c:v>1387</c:v>
                      </c:pt>
                      <c:pt idx="2">
                        <c:v>620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1123</c:v>
                      </c:pt>
                      <c:pt idx="8">
                        <c:v>763</c:v>
                      </c:pt>
                      <c:pt idx="9">
                        <c:v>792</c:v>
                      </c:pt>
                      <c:pt idx="10">
                        <c:v>488</c:v>
                      </c:pt>
                      <c:pt idx="11">
                        <c:v>371</c:v>
                      </c:pt>
                      <c:pt idx="12">
                        <c:v>7339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935-4075-ACC9-2BEA789CF74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935-4075-ACC9-2BEA789CF74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935-4075-ACC9-2BEA789CF74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935-4075-ACC9-2BEA789CF74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935-4075-ACC9-2BEA789CF74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935-4075-ACC9-2BEA789CF74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935-4075-ACC9-2BEA789CF74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935-4075-ACC9-2BEA789CF74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935-4075-ACC9-2BEA789CF74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935-4075-ACC9-2BEA789CF74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935-4075-ACC9-2BEA789CF74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935-4075-ACC9-2BEA789CF74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935-4075-ACC9-2BEA789CF74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935-4075-ACC9-2BEA789CF749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0.21245674740484422</c:v>
                </c:pt>
                <c:pt idx="1">
                  <c:v>-0.25971922246220303</c:v>
                </c:pt>
                <c:pt idx="2">
                  <c:v>2.3366967604885769E-2</c:v>
                </c:pt>
                <c:pt idx="3">
                  <c:v>-0.21587798201016817</c:v>
                </c:pt>
                <c:pt idx="4">
                  <c:v>-4.6754425783023135E-2</c:v>
                </c:pt>
                <c:pt idx="5">
                  <c:v>-8.5951134380453764E-2</c:v>
                </c:pt>
                <c:pt idx="6">
                  <c:v>-0.11086837793555437</c:v>
                </c:pt>
                <c:pt idx="12">
                  <c:v>-8.4263670625044473E-2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935-4075-ACC9-2BEA789CF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9F2-4E6B-A601-98870DC2A741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5640</c:v>
                </c:pt>
                <c:pt idx="1">
                  <c:v>5737</c:v>
                </c:pt>
                <c:pt idx="2">
                  <c:v>6448</c:v>
                </c:pt>
                <c:pt idx="3">
                  <c:v>6231</c:v>
                </c:pt>
                <c:pt idx="4">
                  <c:v>7187</c:v>
                </c:pt>
                <c:pt idx="5">
                  <c:v>6546</c:v>
                </c:pt>
                <c:pt idx="6">
                  <c:v>6308</c:v>
                </c:pt>
                <c:pt idx="7">
                  <c:v>7150</c:v>
                </c:pt>
                <c:pt idx="8">
                  <c:v>6420</c:v>
                </c:pt>
                <c:pt idx="9">
                  <c:v>5517</c:v>
                </c:pt>
                <c:pt idx="10">
                  <c:v>4448</c:v>
                </c:pt>
                <c:pt idx="11">
                  <c:v>4800</c:v>
                </c:pt>
                <c:pt idx="12">
                  <c:v>72432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F2-4E6B-A601-98870DC2A741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9F2-4E6B-A601-98870DC2A74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3830</c:v>
                </c:pt>
                <c:pt idx="1">
                  <c:v>4983</c:v>
                </c:pt>
                <c:pt idx="2">
                  <c:v>5213</c:v>
                </c:pt>
                <c:pt idx="3">
                  <c:v>5955</c:v>
                </c:pt>
                <c:pt idx="4">
                  <c:v>6735</c:v>
                </c:pt>
                <c:pt idx="5">
                  <c:v>6147</c:v>
                </c:pt>
                <c:pt idx="6">
                  <c:v>6741</c:v>
                </c:pt>
                <c:pt idx="7">
                  <c:v>4695</c:v>
                </c:pt>
                <c:pt idx="8">
                  <c:v>7407</c:v>
                </c:pt>
                <c:pt idx="9">
                  <c:v>5734</c:v>
                </c:pt>
                <c:pt idx="10">
                  <c:v>7338</c:v>
                </c:pt>
                <c:pt idx="11">
                  <c:v>6283</c:v>
                </c:pt>
                <c:pt idx="12">
                  <c:v>71061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9F2-4E6B-A601-98870DC2A741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9F2-4E6B-A601-98870DC2A74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9F2-4E6B-A601-98870DC2A74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4817</c:v>
                </c:pt>
                <c:pt idx="1">
                  <c:v>3847</c:v>
                </c:pt>
                <c:pt idx="2">
                  <c:v>4829</c:v>
                </c:pt>
                <c:pt idx="3">
                  <c:v>6149</c:v>
                </c:pt>
                <c:pt idx="4">
                  <c:v>7528</c:v>
                </c:pt>
                <c:pt idx="5">
                  <c:v>7419</c:v>
                </c:pt>
                <c:pt idx="6">
                  <c:v>6401</c:v>
                </c:pt>
                <c:pt idx="12">
                  <c:v>40990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9F2-4E6B-A601-98870DC2A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9F2-4E6B-A601-98870DC2A74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5825</c:v>
                      </c:pt>
                      <c:pt idx="1">
                        <c:v>5371</c:v>
                      </c:pt>
                      <c:pt idx="2">
                        <c:v>2182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5019</c:v>
                      </c:pt>
                      <c:pt idx="8">
                        <c:v>3075</c:v>
                      </c:pt>
                      <c:pt idx="9">
                        <c:v>2778</c:v>
                      </c:pt>
                      <c:pt idx="10">
                        <c:v>2443</c:v>
                      </c:pt>
                      <c:pt idx="11">
                        <c:v>2474</c:v>
                      </c:pt>
                      <c:pt idx="12">
                        <c:v>31800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9F2-4E6B-A601-98870DC2A74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9F2-4E6B-A601-98870DC2A74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9F2-4E6B-A601-98870DC2A74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9F2-4E6B-A601-98870DC2A74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9F2-4E6B-A601-98870DC2A74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9F2-4E6B-A601-98870DC2A74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F2-4E6B-A601-98870DC2A74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F2-4E6B-A601-98870DC2A74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F2-4E6B-A601-98870DC2A74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F2-4E6B-A601-98870DC2A74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F2-4E6B-A601-98870DC2A74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F2-4E6B-A601-98870DC2A74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F2-4E6B-A601-98870DC2A74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F2-4E6B-A601-98870DC2A741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0.25770234986945173</c:v>
                </c:pt>
                <c:pt idx="1">
                  <c:v>-0.22797511539233395</c:v>
                </c:pt>
                <c:pt idx="2">
                  <c:v>-7.3661998849031241E-2</c:v>
                </c:pt>
                <c:pt idx="3">
                  <c:v>3.2577665827036029E-2</c:v>
                </c:pt>
                <c:pt idx="4">
                  <c:v>0.11774313288789906</c:v>
                </c:pt>
                <c:pt idx="5">
                  <c:v>0.20693020985846755</c:v>
                </c:pt>
                <c:pt idx="6">
                  <c:v>-5.0437620531078475E-2</c:v>
                </c:pt>
                <c:pt idx="12">
                  <c:v>3.4996465003535038E-2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9F2-4E6B-A601-98870DC2A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49E-4787-9471-7033BF8A6F39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3391</c:v>
                </c:pt>
                <c:pt idx="1">
                  <c:v>4989</c:v>
                </c:pt>
                <c:pt idx="2">
                  <c:v>5342</c:v>
                </c:pt>
                <c:pt idx="3">
                  <c:v>4282</c:v>
                </c:pt>
                <c:pt idx="4">
                  <c:v>5072</c:v>
                </c:pt>
                <c:pt idx="5">
                  <c:v>5380</c:v>
                </c:pt>
                <c:pt idx="6">
                  <c:v>4305</c:v>
                </c:pt>
                <c:pt idx="7">
                  <c:v>4444</c:v>
                </c:pt>
                <c:pt idx="8">
                  <c:v>4892</c:v>
                </c:pt>
                <c:pt idx="9">
                  <c:v>4470</c:v>
                </c:pt>
                <c:pt idx="10">
                  <c:v>3373</c:v>
                </c:pt>
                <c:pt idx="11">
                  <c:v>2886</c:v>
                </c:pt>
                <c:pt idx="12">
                  <c:v>52826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9E-4787-9471-7033BF8A6F39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9E-4787-9471-7033BF8A6F3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2615</c:v>
                </c:pt>
                <c:pt idx="1">
                  <c:v>3734</c:v>
                </c:pt>
                <c:pt idx="2">
                  <c:v>3989</c:v>
                </c:pt>
                <c:pt idx="3">
                  <c:v>4847</c:v>
                </c:pt>
                <c:pt idx="4">
                  <c:v>4477</c:v>
                </c:pt>
                <c:pt idx="5">
                  <c:v>4983</c:v>
                </c:pt>
                <c:pt idx="6">
                  <c:v>4074</c:v>
                </c:pt>
                <c:pt idx="7">
                  <c:v>3603</c:v>
                </c:pt>
                <c:pt idx="8">
                  <c:v>4736</c:v>
                </c:pt>
                <c:pt idx="9">
                  <c:v>4427</c:v>
                </c:pt>
                <c:pt idx="10">
                  <c:v>4221</c:v>
                </c:pt>
                <c:pt idx="11">
                  <c:v>3709</c:v>
                </c:pt>
                <c:pt idx="12">
                  <c:v>49415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9E-4787-9471-7033BF8A6F39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49E-4787-9471-7033BF8A6F3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49E-4787-9471-7033BF8A6F3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3451</c:v>
                </c:pt>
                <c:pt idx="1">
                  <c:v>2525</c:v>
                </c:pt>
                <c:pt idx="2">
                  <c:v>3569</c:v>
                </c:pt>
                <c:pt idx="3">
                  <c:v>4818</c:v>
                </c:pt>
                <c:pt idx="4">
                  <c:v>4362</c:v>
                </c:pt>
                <c:pt idx="5">
                  <c:v>4317</c:v>
                </c:pt>
                <c:pt idx="6">
                  <c:v>4339</c:v>
                </c:pt>
                <c:pt idx="12">
                  <c:v>27381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49E-4787-9471-7033BF8A6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49E-4787-9471-7033BF8A6F3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2984</c:v>
                      </c:pt>
                      <c:pt idx="1">
                        <c:v>2825</c:v>
                      </c:pt>
                      <c:pt idx="2">
                        <c:v>1144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2716</c:v>
                      </c:pt>
                      <c:pt idx="8">
                        <c:v>1767</c:v>
                      </c:pt>
                      <c:pt idx="9">
                        <c:v>1904</c:v>
                      </c:pt>
                      <c:pt idx="10">
                        <c:v>1069</c:v>
                      </c:pt>
                      <c:pt idx="11">
                        <c:v>681</c:v>
                      </c:pt>
                      <c:pt idx="12">
                        <c:v>16251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49E-4787-9471-7033BF8A6F3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49E-4787-9471-7033BF8A6F3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49E-4787-9471-7033BF8A6F3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49E-4787-9471-7033BF8A6F3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49E-4787-9471-7033BF8A6F3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49E-4787-9471-7033BF8A6F3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49E-4787-9471-7033BF8A6F3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49E-4787-9471-7033BF8A6F3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49E-4787-9471-7033BF8A6F3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49E-4787-9471-7033BF8A6F3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49E-4787-9471-7033BF8A6F3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49E-4787-9471-7033BF8A6F3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49E-4787-9471-7033BF8A6F3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49E-4787-9471-7033BF8A6F39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0.31969407265774374</c:v>
                </c:pt>
                <c:pt idx="1">
                  <c:v>-0.32378146759507231</c:v>
                </c:pt>
                <c:pt idx="2">
                  <c:v>-0.10528954625219356</c:v>
                </c:pt>
                <c:pt idx="3">
                  <c:v>-5.9830823189601645E-3</c:v>
                </c:pt>
                <c:pt idx="4">
                  <c:v>-2.5686843868662046E-2</c:v>
                </c:pt>
                <c:pt idx="5">
                  <c:v>-0.13365442504515357</c:v>
                </c:pt>
                <c:pt idx="6">
                  <c:v>6.5046637211585656E-2</c:v>
                </c:pt>
                <c:pt idx="12">
                  <c:v>-4.6589365924997406E-2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49E-4787-9471-7033BF8A6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ADC-4619-AA7A-EB381102F067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2249</c:v>
                </c:pt>
                <c:pt idx="1">
                  <c:v>748</c:v>
                </c:pt>
                <c:pt idx="2">
                  <c:v>1106</c:v>
                </c:pt>
                <c:pt idx="3">
                  <c:v>1949</c:v>
                </c:pt>
                <c:pt idx="4">
                  <c:v>2115</c:v>
                </c:pt>
                <c:pt idx="5">
                  <c:v>1166</c:v>
                </c:pt>
                <c:pt idx="6">
                  <c:v>2003</c:v>
                </c:pt>
                <c:pt idx="7">
                  <c:v>2706</c:v>
                </c:pt>
                <c:pt idx="8">
                  <c:v>1528</c:v>
                </c:pt>
                <c:pt idx="9">
                  <c:v>1047</c:v>
                </c:pt>
                <c:pt idx="10">
                  <c:v>1075</c:v>
                </c:pt>
                <c:pt idx="11">
                  <c:v>1914</c:v>
                </c:pt>
                <c:pt idx="12">
                  <c:v>19606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DC-4619-AA7A-EB381102F067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ADC-4619-AA7A-EB381102F06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1215</c:v>
                </c:pt>
                <c:pt idx="1">
                  <c:v>1249</c:v>
                </c:pt>
                <c:pt idx="2">
                  <c:v>1224</c:v>
                </c:pt>
                <c:pt idx="3">
                  <c:v>1108</c:v>
                </c:pt>
                <c:pt idx="4">
                  <c:v>2258</c:v>
                </c:pt>
                <c:pt idx="5">
                  <c:v>1164</c:v>
                </c:pt>
                <c:pt idx="6">
                  <c:v>2667</c:v>
                </c:pt>
                <c:pt idx="7">
                  <c:v>1092</c:v>
                </c:pt>
                <c:pt idx="8">
                  <c:v>2671</c:v>
                </c:pt>
                <c:pt idx="9">
                  <c:v>1307</c:v>
                </c:pt>
                <c:pt idx="10">
                  <c:v>3117</c:v>
                </c:pt>
                <c:pt idx="11">
                  <c:v>2574</c:v>
                </c:pt>
                <c:pt idx="12">
                  <c:v>21646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DC-4619-AA7A-EB381102F067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ADC-4619-AA7A-EB381102F06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ADC-4619-AA7A-EB381102F06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1366</c:v>
                </c:pt>
                <c:pt idx="1">
                  <c:v>1322</c:v>
                </c:pt>
                <c:pt idx="2">
                  <c:v>1260</c:v>
                </c:pt>
                <c:pt idx="3">
                  <c:v>1331</c:v>
                </c:pt>
                <c:pt idx="4">
                  <c:v>3166</c:v>
                </c:pt>
                <c:pt idx="5">
                  <c:v>3102</c:v>
                </c:pt>
                <c:pt idx="6">
                  <c:v>2062</c:v>
                </c:pt>
                <c:pt idx="12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ADC-4619-AA7A-EB381102F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ADC-4619-AA7A-EB381102F06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2841</c:v>
                      </c:pt>
                      <c:pt idx="1">
                        <c:v>2546</c:v>
                      </c:pt>
                      <c:pt idx="2">
                        <c:v>1038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2303</c:v>
                      </c:pt>
                      <c:pt idx="8">
                        <c:v>1308</c:v>
                      </c:pt>
                      <c:pt idx="9">
                        <c:v>874</c:v>
                      </c:pt>
                      <c:pt idx="10">
                        <c:v>1374</c:v>
                      </c:pt>
                      <c:pt idx="11">
                        <c:v>1793</c:v>
                      </c:pt>
                      <c:pt idx="12">
                        <c:v>15549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ADC-4619-AA7A-EB381102F06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ADC-4619-AA7A-EB381102F06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ADC-4619-AA7A-EB381102F06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ADC-4619-AA7A-EB381102F06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ADC-4619-AA7A-EB381102F06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ADC-4619-AA7A-EB381102F06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ADC-4619-AA7A-EB381102F06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ADC-4619-AA7A-EB381102F06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DC-4619-AA7A-EB381102F06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ADC-4619-AA7A-EB381102F06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ADC-4619-AA7A-EB381102F06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ADC-4619-AA7A-EB381102F06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ADC-4619-AA7A-EB381102F06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ADC-4619-AA7A-EB381102F067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0.12427983539094645</c:v>
                </c:pt>
                <c:pt idx="1">
                  <c:v>5.8446757405924643E-2</c:v>
                </c:pt>
                <c:pt idx="2">
                  <c:v>2.9411764705882248E-2</c:v>
                </c:pt>
                <c:pt idx="3">
                  <c:v>0.20126353790613716</c:v>
                </c:pt>
                <c:pt idx="4">
                  <c:v>0.40212577502214342</c:v>
                </c:pt>
                <c:pt idx="5">
                  <c:v>1.6649484536082473</c:v>
                </c:pt>
                <c:pt idx="6">
                  <c:v>-0.22684664416947886</c:v>
                </c:pt>
                <c:pt idx="12">
                  <c:v>0.25025264124942592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ADC-4619-AA7A-EB381102F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15E-4D51-AC08-EC370C96C12D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8713</c:v>
                </c:pt>
                <c:pt idx="1">
                  <c:v>8514</c:v>
                </c:pt>
                <c:pt idx="2">
                  <c:v>9155</c:v>
                </c:pt>
                <c:pt idx="3">
                  <c:v>6472</c:v>
                </c:pt>
                <c:pt idx="4">
                  <c:v>5606</c:v>
                </c:pt>
                <c:pt idx="5">
                  <c:v>3827</c:v>
                </c:pt>
                <c:pt idx="6">
                  <c:v>3286</c:v>
                </c:pt>
                <c:pt idx="7">
                  <c:v>4721</c:v>
                </c:pt>
                <c:pt idx="8">
                  <c:v>4186</c:v>
                </c:pt>
                <c:pt idx="9">
                  <c:v>5590</c:v>
                </c:pt>
                <c:pt idx="10">
                  <c:v>8768</c:v>
                </c:pt>
                <c:pt idx="11">
                  <c:v>7064</c:v>
                </c:pt>
                <c:pt idx="12">
                  <c:v>75902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5E-4D51-AC08-EC370C96C12D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15E-4D51-AC08-EC370C96C12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10751</c:v>
                </c:pt>
                <c:pt idx="1">
                  <c:v>10155</c:v>
                </c:pt>
                <c:pt idx="2">
                  <c:v>10079</c:v>
                </c:pt>
                <c:pt idx="3">
                  <c:v>7484</c:v>
                </c:pt>
                <c:pt idx="4">
                  <c:v>5778</c:v>
                </c:pt>
                <c:pt idx="5">
                  <c:v>3968</c:v>
                </c:pt>
                <c:pt idx="6">
                  <c:v>3399</c:v>
                </c:pt>
                <c:pt idx="7">
                  <c:v>4564</c:v>
                </c:pt>
                <c:pt idx="8">
                  <c:v>3938</c:v>
                </c:pt>
                <c:pt idx="9">
                  <c:v>6453</c:v>
                </c:pt>
                <c:pt idx="10">
                  <c:v>7634</c:v>
                </c:pt>
                <c:pt idx="11">
                  <c:v>7036</c:v>
                </c:pt>
                <c:pt idx="12">
                  <c:v>81239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5E-4D51-AC08-EC370C96C12D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15E-4D51-AC08-EC370C96C12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15E-4D51-AC08-EC370C96C12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9438</c:v>
                </c:pt>
                <c:pt idx="1">
                  <c:v>9264</c:v>
                </c:pt>
                <c:pt idx="2">
                  <c:v>9265</c:v>
                </c:pt>
                <c:pt idx="3">
                  <c:v>5830</c:v>
                </c:pt>
                <c:pt idx="4">
                  <c:v>5883</c:v>
                </c:pt>
                <c:pt idx="5">
                  <c:v>4239</c:v>
                </c:pt>
                <c:pt idx="6">
                  <c:v>3594</c:v>
                </c:pt>
                <c:pt idx="12">
                  <c:v>47513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15E-4D51-AC08-EC370C96C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15E-4D51-AC08-EC370C96C12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7778</c:v>
                      </c:pt>
                      <c:pt idx="1">
                        <c:v>8971</c:v>
                      </c:pt>
                      <c:pt idx="2">
                        <c:v>3532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1922</c:v>
                      </c:pt>
                      <c:pt idx="8">
                        <c:v>692</c:v>
                      </c:pt>
                      <c:pt idx="9">
                        <c:v>825</c:v>
                      </c:pt>
                      <c:pt idx="10">
                        <c:v>1112</c:v>
                      </c:pt>
                      <c:pt idx="11">
                        <c:v>1575</c:v>
                      </c:pt>
                      <c:pt idx="12">
                        <c:v>27247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15E-4D51-AC08-EC370C96C12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15E-4D51-AC08-EC370C96C12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15E-4D51-AC08-EC370C96C12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15E-4D51-AC08-EC370C96C12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15E-4D51-AC08-EC370C96C12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15E-4D51-AC08-EC370C96C12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15E-4D51-AC08-EC370C96C12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15E-4D51-AC08-EC370C96C12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15E-4D51-AC08-EC370C96C12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15E-4D51-AC08-EC370C96C12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15E-4D51-AC08-EC370C96C12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15E-4D51-AC08-EC370C96C12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15E-4D51-AC08-EC370C96C12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15E-4D51-AC08-EC370C96C12D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-0.12212817412333732</c:v>
                </c:pt>
                <c:pt idx="1">
                  <c:v>-8.7740029542097475E-2</c:v>
                </c:pt>
                <c:pt idx="2">
                  <c:v>-8.0761980355193996E-2</c:v>
                </c:pt>
                <c:pt idx="3">
                  <c:v>-0.221004810261892</c:v>
                </c:pt>
                <c:pt idx="4">
                  <c:v>1.8172377985462118E-2</c:v>
                </c:pt>
                <c:pt idx="5">
                  <c:v>6.8296370967741993E-2</c:v>
                </c:pt>
                <c:pt idx="6">
                  <c:v>5.7369814651368145E-2</c:v>
                </c:pt>
                <c:pt idx="12">
                  <c:v>-7.9455186577285231E-2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15E-4D51-AC08-EC370C96C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5A1-4AC0-A1C0-8BEA7D943E31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1714</c:v>
                </c:pt>
                <c:pt idx="1">
                  <c:v>1744</c:v>
                </c:pt>
                <c:pt idx="2">
                  <c:v>1558</c:v>
                </c:pt>
                <c:pt idx="3">
                  <c:v>682</c:v>
                </c:pt>
                <c:pt idx="4">
                  <c:v>550</c:v>
                </c:pt>
                <c:pt idx="5">
                  <c:v>510</c:v>
                </c:pt>
                <c:pt idx="6">
                  <c:v>444</c:v>
                </c:pt>
                <c:pt idx="7">
                  <c:v>571</c:v>
                </c:pt>
                <c:pt idx="8">
                  <c:v>664</c:v>
                </c:pt>
                <c:pt idx="9">
                  <c:v>658</c:v>
                </c:pt>
                <c:pt idx="10">
                  <c:v>849</c:v>
                </c:pt>
                <c:pt idx="11">
                  <c:v>1233</c:v>
                </c:pt>
                <c:pt idx="12">
                  <c:v>11177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A1-4AC0-A1C0-8BEA7D943E31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5A1-4AC0-A1C0-8BEA7D943E3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1480</c:v>
                </c:pt>
                <c:pt idx="1">
                  <c:v>2068</c:v>
                </c:pt>
                <c:pt idx="2">
                  <c:v>1890</c:v>
                </c:pt>
                <c:pt idx="3">
                  <c:v>1379</c:v>
                </c:pt>
                <c:pt idx="4">
                  <c:v>732</c:v>
                </c:pt>
                <c:pt idx="5">
                  <c:v>471</c:v>
                </c:pt>
                <c:pt idx="6">
                  <c:v>401</c:v>
                </c:pt>
                <c:pt idx="7">
                  <c:v>572</c:v>
                </c:pt>
                <c:pt idx="8">
                  <c:v>519</c:v>
                </c:pt>
                <c:pt idx="9">
                  <c:v>850</c:v>
                </c:pt>
                <c:pt idx="10">
                  <c:v>1075</c:v>
                </c:pt>
                <c:pt idx="11">
                  <c:v>859</c:v>
                </c:pt>
                <c:pt idx="12">
                  <c:v>12296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A1-4AC0-A1C0-8BEA7D943E31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5A1-4AC0-A1C0-8BEA7D943E3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5A1-4AC0-A1C0-8BEA7D943E3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1352</c:v>
                </c:pt>
                <c:pt idx="1">
                  <c:v>1741</c:v>
                </c:pt>
                <c:pt idx="2">
                  <c:v>1246</c:v>
                </c:pt>
                <c:pt idx="3">
                  <c:v>652</c:v>
                </c:pt>
                <c:pt idx="4">
                  <c:v>482</c:v>
                </c:pt>
                <c:pt idx="5">
                  <c:v>452</c:v>
                </c:pt>
                <c:pt idx="6">
                  <c:v>401</c:v>
                </c:pt>
                <c:pt idx="12">
                  <c:v>6326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5A1-4AC0-A1C0-8BEA7D943E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5A1-4AC0-A1C0-8BEA7D943E3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1433</c:v>
                      </c:pt>
                      <c:pt idx="1">
                        <c:v>2393</c:v>
                      </c:pt>
                      <c:pt idx="2">
                        <c:v>615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66</c:v>
                      </c:pt>
                      <c:pt idx="8">
                        <c:v>42</c:v>
                      </c:pt>
                      <c:pt idx="9">
                        <c:v>90</c:v>
                      </c:pt>
                      <c:pt idx="10">
                        <c:v>206</c:v>
                      </c:pt>
                      <c:pt idx="11">
                        <c:v>136</c:v>
                      </c:pt>
                      <c:pt idx="12">
                        <c:v>5019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5A1-4AC0-A1C0-8BEA7D943E3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5A1-4AC0-A1C0-8BEA7D943E3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5A1-4AC0-A1C0-8BEA7D943E3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5A1-4AC0-A1C0-8BEA7D943E3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5A1-4AC0-A1C0-8BEA7D943E3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5A1-4AC0-A1C0-8BEA7D943E3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5A1-4AC0-A1C0-8BEA7D943E3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5A1-4AC0-A1C0-8BEA7D943E3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5A1-4AC0-A1C0-8BEA7D943E3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5A1-4AC0-A1C0-8BEA7D943E3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5A1-4AC0-A1C0-8BEA7D943E3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5A1-4AC0-A1C0-8BEA7D943E3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5A1-4AC0-A1C0-8BEA7D943E3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5A1-4AC0-A1C0-8BEA7D943E31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-8.6486486486486491E-2</c:v>
                </c:pt>
                <c:pt idx="1">
                  <c:v>-0.15812379110251451</c:v>
                </c:pt>
                <c:pt idx="2">
                  <c:v>-0.34074074074074079</c:v>
                </c:pt>
                <c:pt idx="3">
                  <c:v>-0.52719361856417701</c:v>
                </c:pt>
                <c:pt idx="4">
                  <c:v>-0.34153005464480879</c:v>
                </c:pt>
                <c:pt idx="5">
                  <c:v>-4.0339702760084917E-2</c:v>
                </c:pt>
                <c:pt idx="6">
                  <c:v>0</c:v>
                </c:pt>
                <c:pt idx="12">
                  <c:v>-0.24878280489253057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5A1-4AC0-A1C0-8BEA7D943E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60A-42C5-AFD9-DADBB2E606BE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2687</c:v>
                </c:pt>
                <c:pt idx="1">
                  <c:v>2836</c:v>
                </c:pt>
                <c:pt idx="2">
                  <c:v>2988</c:v>
                </c:pt>
                <c:pt idx="3">
                  <c:v>2380</c:v>
                </c:pt>
                <c:pt idx="4">
                  <c:v>1273</c:v>
                </c:pt>
                <c:pt idx="5">
                  <c:v>831</c:v>
                </c:pt>
                <c:pt idx="6">
                  <c:v>427</c:v>
                </c:pt>
                <c:pt idx="7">
                  <c:v>1227</c:v>
                </c:pt>
                <c:pt idx="8">
                  <c:v>1288</c:v>
                </c:pt>
                <c:pt idx="9">
                  <c:v>1758</c:v>
                </c:pt>
                <c:pt idx="10">
                  <c:v>2908</c:v>
                </c:pt>
                <c:pt idx="11">
                  <c:v>2036</c:v>
                </c:pt>
                <c:pt idx="12">
                  <c:v>22639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0A-42C5-AFD9-DADBB2E606BE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0A-42C5-AFD9-DADBB2E606B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3551</c:v>
                </c:pt>
                <c:pt idx="1">
                  <c:v>3116</c:v>
                </c:pt>
                <c:pt idx="2">
                  <c:v>3366</c:v>
                </c:pt>
                <c:pt idx="3">
                  <c:v>2313</c:v>
                </c:pt>
                <c:pt idx="4">
                  <c:v>1592</c:v>
                </c:pt>
                <c:pt idx="5">
                  <c:v>1011</c:v>
                </c:pt>
                <c:pt idx="6">
                  <c:v>454</c:v>
                </c:pt>
                <c:pt idx="7">
                  <c:v>1129</c:v>
                </c:pt>
                <c:pt idx="8">
                  <c:v>1311</c:v>
                </c:pt>
                <c:pt idx="9">
                  <c:v>1824</c:v>
                </c:pt>
                <c:pt idx="10">
                  <c:v>2912</c:v>
                </c:pt>
                <c:pt idx="11">
                  <c:v>2476</c:v>
                </c:pt>
                <c:pt idx="12">
                  <c:v>25055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0A-42C5-AFD9-DADBB2E606BE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60A-42C5-AFD9-DADBB2E606B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60A-42C5-AFD9-DADBB2E606B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2661</c:v>
                </c:pt>
                <c:pt idx="1">
                  <c:v>3261</c:v>
                </c:pt>
                <c:pt idx="2">
                  <c:v>3312</c:v>
                </c:pt>
                <c:pt idx="3">
                  <c:v>1873</c:v>
                </c:pt>
                <c:pt idx="4">
                  <c:v>1415</c:v>
                </c:pt>
                <c:pt idx="5">
                  <c:v>965</c:v>
                </c:pt>
                <c:pt idx="6">
                  <c:v>390</c:v>
                </c:pt>
                <c:pt idx="12">
                  <c:v>13877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60A-42C5-AFD9-DADBB2E60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60A-42C5-AFD9-DADBB2E606B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2551</c:v>
                      </c:pt>
                      <c:pt idx="1">
                        <c:v>2540</c:v>
                      </c:pt>
                      <c:pt idx="2">
                        <c:v>1376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307</c:v>
                      </c:pt>
                      <c:pt idx="8">
                        <c:v>72</c:v>
                      </c:pt>
                      <c:pt idx="9">
                        <c:v>122</c:v>
                      </c:pt>
                      <c:pt idx="10">
                        <c:v>210</c:v>
                      </c:pt>
                      <c:pt idx="11">
                        <c:v>199</c:v>
                      </c:pt>
                      <c:pt idx="12">
                        <c:v>7473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60A-42C5-AFD9-DADBB2E606B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60A-42C5-AFD9-DADBB2E606B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60A-42C5-AFD9-DADBB2E606B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60A-42C5-AFD9-DADBB2E606B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60A-42C5-AFD9-DADBB2E606B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60A-42C5-AFD9-DADBB2E606B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60A-42C5-AFD9-DADBB2E606B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60A-42C5-AFD9-DADBB2E606B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60A-42C5-AFD9-DADBB2E606B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60A-42C5-AFD9-DADBB2E606B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60A-42C5-AFD9-DADBB2E606B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60A-42C5-AFD9-DADBB2E606B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60A-42C5-AFD9-DADBB2E606B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60A-42C5-AFD9-DADBB2E606BE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-0.25063362433117431</c:v>
                </c:pt>
                <c:pt idx="1">
                  <c:v>4.6534017971758601E-2</c:v>
                </c:pt>
                <c:pt idx="2">
                  <c:v>-1.6042780748663055E-2</c:v>
                </c:pt>
                <c:pt idx="3">
                  <c:v>-0.19022913964548205</c:v>
                </c:pt>
                <c:pt idx="4">
                  <c:v>-0.11118090452261309</c:v>
                </c:pt>
                <c:pt idx="5">
                  <c:v>-4.5499505440158239E-2</c:v>
                </c:pt>
                <c:pt idx="6">
                  <c:v>-0.1409691629955947</c:v>
                </c:pt>
                <c:pt idx="12">
                  <c:v>-9.9071609426735097E-2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60A-42C5-AFD9-DADBB2E60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4EB-4309-BBF7-F2E9D132D68A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1006</c:v>
                </c:pt>
                <c:pt idx="1">
                  <c:v>1019</c:v>
                </c:pt>
                <c:pt idx="2">
                  <c:v>1138</c:v>
                </c:pt>
                <c:pt idx="3">
                  <c:v>650</c:v>
                </c:pt>
                <c:pt idx="4">
                  <c:v>732</c:v>
                </c:pt>
                <c:pt idx="5">
                  <c:v>374</c:v>
                </c:pt>
                <c:pt idx="6">
                  <c:v>379</c:v>
                </c:pt>
                <c:pt idx="7">
                  <c:v>734</c:v>
                </c:pt>
                <c:pt idx="8">
                  <c:v>486</c:v>
                </c:pt>
                <c:pt idx="9">
                  <c:v>565</c:v>
                </c:pt>
                <c:pt idx="10">
                  <c:v>1140</c:v>
                </c:pt>
                <c:pt idx="11">
                  <c:v>679</c:v>
                </c:pt>
                <c:pt idx="12">
                  <c:v>8902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EB-4309-BBF7-F2E9D132D68A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4EB-4309-BBF7-F2E9D132D68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991</c:v>
                </c:pt>
                <c:pt idx="1">
                  <c:v>1220</c:v>
                </c:pt>
                <c:pt idx="2">
                  <c:v>1305</c:v>
                </c:pt>
                <c:pt idx="3">
                  <c:v>832</c:v>
                </c:pt>
                <c:pt idx="4">
                  <c:v>862</c:v>
                </c:pt>
                <c:pt idx="5">
                  <c:v>426</c:v>
                </c:pt>
                <c:pt idx="6">
                  <c:v>596</c:v>
                </c:pt>
                <c:pt idx="7">
                  <c:v>989</c:v>
                </c:pt>
                <c:pt idx="8">
                  <c:v>421</c:v>
                </c:pt>
                <c:pt idx="9">
                  <c:v>622</c:v>
                </c:pt>
                <c:pt idx="10">
                  <c:v>772</c:v>
                </c:pt>
                <c:pt idx="11">
                  <c:v>714</c:v>
                </c:pt>
                <c:pt idx="12">
                  <c:v>9750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EB-4309-BBF7-F2E9D132D68A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4EB-4309-BBF7-F2E9D132D68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4EB-4309-BBF7-F2E9D132D68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1041</c:v>
                </c:pt>
                <c:pt idx="1">
                  <c:v>1002</c:v>
                </c:pt>
                <c:pt idx="2">
                  <c:v>1267</c:v>
                </c:pt>
                <c:pt idx="3">
                  <c:v>686</c:v>
                </c:pt>
                <c:pt idx="4">
                  <c:v>787</c:v>
                </c:pt>
                <c:pt idx="5">
                  <c:v>397</c:v>
                </c:pt>
                <c:pt idx="6">
                  <c:v>405</c:v>
                </c:pt>
                <c:pt idx="12">
                  <c:v>5585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4EB-4309-BBF7-F2E9D132D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4EB-4309-BBF7-F2E9D132D68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944</c:v>
                      </c:pt>
                      <c:pt idx="1">
                        <c:v>1207</c:v>
                      </c:pt>
                      <c:pt idx="2">
                        <c:v>505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912</c:v>
                      </c:pt>
                      <c:pt idx="8">
                        <c:v>104</c:v>
                      </c:pt>
                      <c:pt idx="9">
                        <c:v>266</c:v>
                      </c:pt>
                      <c:pt idx="10">
                        <c:v>143</c:v>
                      </c:pt>
                      <c:pt idx="11">
                        <c:v>445</c:v>
                      </c:pt>
                      <c:pt idx="12">
                        <c:v>4658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4EB-4309-BBF7-F2E9D132D68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4EB-4309-BBF7-F2E9D132D68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4EB-4309-BBF7-F2E9D132D68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4EB-4309-BBF7-F2E9D132D68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4EB-4309-BBF7-F2E9D132D68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4EB-4309-BBF7-F2E9D132D68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4EB-4309-BBF7-F2E9D132D68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4EB-4309-BBF7-F2E9D132D68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4EB-4309-BBF7-F2E9D132D68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4EB-4309-BBF7-F2E9D132D68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4EB-4309-BBF7-F2E9D132D68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4EB-4309-BBF7-F2E9D132D68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4EB-4309-BBF7-F2E9D132D68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4EB-4309-BBF7-F2E9D132D68A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5.045408678102925E-2</c:v>
                </c:pt>
                <c:pt idx="1">
                  <c:v>-0.17868852459016393</c:v>
                </c:pt>
                <c:pt idx="2">
                  <c:v>-2.9118773946360199E-2</c:v>
                </c:pt>
                <c:pt idx="3">
                  <c:v>-0.17548076923076927</c:v>
                </c:pt>
                <c:pt idx="4">
                  <c:v>-8.7006960556844537E-2</c:v>
                </c:pt>
                <c:pt idx="5">
                  <c:v>-6.8075117370892002E-2</c:v>
                </c:pt>
                <c:pt idx="6">
                  <c:v>-0.32046979865771807</c:v>
                </c:pt>
                <c:pt idx="12">
                  <c:v>-0.10381899871630296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4EB-4309-BBF7-F2E9D132D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91D-4F36-8CC4-EFF4E390C724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204</c:v>
                </c:pt>
                <c:pt idx="1">
                  <c:v>99</c:v>
                </c:pt>
                <c:pt idx="2">
                  <c:v>302</c:v>
                </c:pt>
                <c:pt idx="3">
                  <c:v>114</c:v>
                </c:pt>
                <c:pt idx="4">
                  <c:v>83</c:v>
                </c:pt>
                <c:pt idx="5">
                  <c:v>73</c:v>
                </c:pt>
                <c:pt idx="6">
                  <c:v>111</c:v>
                </c:pt>
                <c:pt idx="7">
                  <c:v>117</c:v>
                </c:pt>
                <c:pt idx="8">
                  <c:v>120</c:v>
                </c:pt>
                <c:pt idx="9">
                  <c:v>116</c:v>
                </c:pt>
                <c:pt idx="10">
                  <c:v>311</c:v>
                </c:pt>
                <c:pt idx="11">
                  <c:v>162</c:v>
                </c:pt>
                <c:pt idx="12">
                  <c:v>1812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1D-4F36-8CC4-EFF4E390C724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91D-4F36-8CC4-EFF4E390C72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391</c:v>
                </c:pt>
                <c:pt idx="1">
                  <c:v>311</c:v>
                </c:pt>
                <c:pt idx="2">
                  <c:v>283</c:v>
                </c:pt>
                <c:pt idx="3">
                  <c:v>234</c:v>
                </c:pt>
                <c:pt idx="4">
                  <c:v>66</c:v>
                </c:pt>
                <c:pt idx="5">
                  <c:v>55</c:v>
                </c:pt>
                <c:pt idx="6">
                  <c:v>59</c:v>
                </c:pt>
                <c:pt idx="7">
                  <c:v>136</c:v>
                </c:pt>
                <c:pt idx="8">
                  <c:v>158</c:v>
                </c:pt>
                <c:pt idx="9">
                  <c:v>156</c:v>
                </c:pt>
                <c:pt idx="10">
                  <c:v>161</c:v>
                </c:pt>
                <c:pt idx="11">
                  <c:v>348</c:v>
                </c:pt>
                <c:pt idx="12">
                  <c:v>2358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1D-4F36-8CC4-EFF4E390C724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91D-4F36-8CC4-EFF4E390C72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91D-4F36-8CC4-EFF4E390C72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363</c:v>
                </c:pt>
                <c:pt idx="1">
                  <c:v>340</c:v>
                </c:pt>
                <c:pt idx="2">
                  <c:v>336</c:v>
                </c:pt>
                <c:pt idx="3">
                  <c:v>313</c:v>
                </c:pt>
                <c:pt idx="4">
                  <c:v>152</c:v>
                </c:pt>
                <c:pt idx="5">
                  <c:v>105</c:v>
                </c:pt>
                <c:pt idx="6">
                  <c:v>178</c:v>
                </c:pt>
                <c:pt idx="12">
                  <c:v>1787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91D-4F36-8CC4-EFF4E390C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91D-4F36-8CC4-EFF4E390C72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171</c:v>
                      </c:pt>
                      <c:pt idx="1">
                        <c:v>80</c:v>
                      </c:pt>
                      <c:pt idx="2">
                        <c:v>43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120</c:v>
                      </c:pt>
                      <c:pt idx="8">
                        <c:v>86</c:v>
                      </c:pt>
                      <c:pt idx="9">
                        <c:v>74</c:v>
                      </c:pt>
                      <c:pt idx="10">
                        <c:v>125</c:v>
                      </c:pt>
                      <c:pt idx="11">
                        <c:v>36</c:v>
                      </c:pt>
                      <c:pt idx="12">
                        <c:v>788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91D-4F36-8CC4-EFF4E390C72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91D-4F36-8CC4-EFF4E390C72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91D-4F36-8CC4-EFF4E390C72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91D-4F36-8CC4-EFF4E390C72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91D-4F36-8CC4-EFF4E390C72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91D-4F36-8CC4-EFF4E390C72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1D-4F36-8CC4-EFF4E390C72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1D-4F36-8CC4-EFF4E390C72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1D-4F36-8CC4-EFF4E390C72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1D-4F36-8CC4-EFF4E390C72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1D-4F36-8CC4-EFF4E390C72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1D-4F36-8CC4-EFF4E390C72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91D-4F36-8CC4-EFF4E390C72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91D-4F36-8CC4-EFF4E390C724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-7.1611253196930957E-2</c:v>
                </c:pt>
                <c:pt idx="1">
                  <c:v>9.3247588424437255E-2</c:v>
                </c:pt>
                <c:pt idx="2">
                  <c:v>0.1872791519434629</c:v>
                </c:pt>
                <c:pt idx="3">
                  <c:v>0.33760683760683752</c:v>
                </c:pt>
                <c:pt idx="4">
                  <c:v>1.3030303030303032</c:v>
                </c:pt>
                <c:pt idx="5">
                  <c:v>0.90909090909090917</c:v>
                </c:pt>
                <c:pt idx="6">
                  <c:v>2.0169491525423728</c:v>
                </c:pt>
                <c:pt idx="12">
                  <c:v>0.2773409578270194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91D-4F36-8CC4-EFF4E390C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70A-4FBE-9448-AE4E04AF98B8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587</c:v>
                </c:pt>
                <c:pt idx="1">
                  <c:v>398</c:v>
                </c:pt>
                <c:pt idx="2">
                  <c:v>596</c:v>
                </c:pt>
                <c:pt idx="3">
                  <c:v>239</c:v>
                </c:pt>
                <c:pt idx="4">
                  <c:v>200</c:v>
                </c:pt>
                <c:pt idx="5">
                  <c:v>127</c:v>
                </c:pt>
                <c:pt idx="6">
                  <c:v>176</c:v>
                </c:pt>
                <c:pt idx="7">
                  <c:v>153</c:v>
                </c:pt>
                <c:pt idx="8">
                  <c:v>194</c:v>
                </c:pt>
                <c:pt idx="9">
                  <c:v>266</c:v>
                </c:pt>
                <c:pt idx="10">
                  <c:v>322</c:v>
                </c:pt>
                <c:pt idx="11">
                  <c:v>365</c:v>
                </c:pt>
                <c:pt idx="12">
                  <c:v>3623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0A-4FBE-9448-AE4E04AF98B8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70A-4FBE-9448-AE4E04AF98B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618</c:v>
                </c:pt>
                <c:pt idx="1">
                  <c:v>524</c:v>
                </c:pt>
                <c:pt idx="2">
                  <c:v>525</c:v>
                </c:pt>
                <c:pt idx="3">
                  <c:v>478</c:v>
                </c:pt>
                <c:pt idx="4">
                  <c:v>229</c:v>
                </c:pt>
                <c:pt idx="5">
                  <c:v>314</c:v>
                </c:pt>
                <c:pt idx="6">
                  <c:v>134</c:v>
                </c:pt>
                <c:pt idx="7">
                  <c:v>219</c:v>
                </c:pt>
                <c:pt idx="8">
                  <c:v>121</c:v>
                </c:pt>
                <c:pt idx="9">
                  <c:v>155</c:v>
                </c:pt>
                <c:pt idx="10">
                  <c:v>268</c:v>
                </c:pt>
                <c:pt idx="11">
                  <c:v>215</c:v>
                </c:pt>
                <c:pt idx="12">
                  <c:v>3800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0A-4FBE-9448-AE4E04AF98B8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70A-4FBE-9448-AE4E04AF98B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70A-4FBE-9448-AE4E04AF98B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486</c:v>
                </c:pt>
                <c:pt idx="1">
                  <c:v>402</c:v>
                </c:pt>
                <c:pt idx="2">
                  <c:v>329</c:v>
                </c:pt>
                <c:pt idx="3">
                  <c:v>141</c:v>
                </c:pt>
                <c:pt idx="4">
                  <c:v>274</c:v>
                </c:pt>
                <c:pt idx="5">
                  <c:v>155</c:v>
                </c:pt>
                <c:pt idx="6">
                  <c:v>130</c:v>
                </c:pt>
                <c:pt idx="12">
                  <c:v>1917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70A-4FBE-9448-AE4E04AF9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70A-4FBE-9448-AE4E04AF98B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207</c:v>
                      </c:pt>
                      <c:pt idx="1">
                        <c:v>537</c:v>
                      </c:pt>
                      <c:pt idx="2">
                        <c:v>95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19</c:v>
                      </c:pt>
                      <c:pt idx="8">
                        <c:v>6</c:v>
                      </c:pt>
                      <c:pt idx="9">
                        <c:v>5</c:v>
                      </c:pt>
                      <c:pt idx="10">
                        <c:v>24</c:v>
                      </c:pt>
                      <c:pt idx="11">
                        <c:v>14</c:v>
                      </c:pt>
                      <c:pt idx="12">
                        <c:v>940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70A-4FBE-9448-AE4E04AF98B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70A-4FBE-9448-AE4E04AF98B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70A-4FBE-9448-AE4E04AF98B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70A-4FBE-9448-AE4E04AF98B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70A-4FBE-9448-AE4E04AF98B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70A-4FBE-9448-AE4E04AF98B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70A-4FBE-9448-AE4E04AF98B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70A-4FBE-9448-AE4E04AF98B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70A-4FBE-9448-AE4E04AF98B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70A-4FBE-9448-AE4E04AF98B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70A-4FBE-9448-AE4E04AF98B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70A-4FBE-9448-AE4E04AF98B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70A-4FBE-9448-AE4E04AF98B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70A-4FBE-9448-AE4E04AF98B8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-0.21359223300970875</c:v>
                </c:pt>
                <c:pt idx="1">
                  <c:v>-0.23282442748091603</c:v>
                </c:pt>
                <c:pt idx="2">
                  <c:v>-0.37333333333333329</c:v>
                </c:pt>
                <c:pt idx="3">
                  <c:v>-0.70502092050209209</c:v>
                </c:pt>
                <c:pt idx="4">
                  <c:v>0.19650655021834051</c:v>
                </c:pt>
                <c:pt idx="5">
                  <c:v>-0.50636942675159236</c:v>
                </c:pt>
                <c:pt idx="6">
                  <c:v>-2.9850746268656692E-2</c:v>
                </c:pt>
                <c:pt idx="12">
                  <c:v>-0.32069454287739196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70A-4FBE-9448-AE4E04AF9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3AD-4969-88B2-3362D0BCBC2D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130</c:v>
                </c:pt>
                <c:pt idx="1">
                  <c:v>31</c:v>
                </c:pt>
                <c:pt idx="2">
                  <c:v>28</c:v>
                </c:pt>
                <c:pt idx="3">
                  <c:v>42</c:v>
                </c:pt>
                <c:pt idx="4">
                  <c:v>10</c:v>
                </c:pt>
                <c:pt idx="5">
                  <c:v>2</c:v>
                </c:pt>
                <c:pt idx="6">
                  <c:v>35</c:v>
                </c:pt>
                <c:pt idx="7">
                  <c:v>6</c:v>
                </c:pt>
                <c:pt idx="8">
                  <c:v>14</c:v>
                </c:pt>
                <c:pt idx="9">
                  <c:v>6</c:v>
                </c:pt>
                <c:pt idx="10">
                  <c:v>82</c:v>
                </c:pt>
                <c:pt idx="11">
                  <c:v>34</c:v>
                </c:pt>
                <c:pt idx="12">
                  <c:v>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AD-4969-88B2-3362D0BCBC2D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3AD-4969-88B2-3362D0BCBC2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167</c:v>
                </c:pt>
                <c:pt idx="1">
                  <c:v>140</c:v>
                </c:pt>
                <c:pt idx="2">
                  <c:v>62</c:v>
                </c:pt>
                <c:pt idx="3">
                  <c:v>2</c:v>
                </c:pt>
                <c:pt idx="4">
                  <c:v>0</c:v>
                </c:pt>
                <c:pt idx="5">
                  <c:v>176</c:v>
                </c:pt>
                <c:pt idx="6">
                  <c:v>45</c:v>
                </c:pt>
                <c:pt idx="7">
                  <c:v>4</c:v>
                </c:pt>
                <c:pt idx="8">
                  <c:v>36</c:v>
                </c:pt>
                <c:pt idx="9">
                  <c:v>24</c:v>
                </c:pt>
                <c:pt idx="10">
                  <c:v>116</c:v>
                </c:pt>
                <c:pt idx="11">
                  <c:v>10</c:v>
                </c:pt>
                <c:pt idx="12">
                  <c:v>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3AD-4969-88B2-3362D0BCBC2D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3AD-4969-88B2-3362D0BCBC2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3AD-4969-88B2-3362D0BCBC2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68</c:v>
                </c:pt>
                <c:pt idx="1">
                  <c:v>144</c:v>
                </c:pt>
                <c:pt idx="2">
                  <c:v>26</c:v>
                </c:pt>
                <c:pt idx="3">
                  <c:v>44</c:v>
                </c:pt>
                <c:pt idx="4">
                  <c:v>24</c:v>
                </c:pt>
                <c:pt idx="5">
                  <c:v>4</c:v>
                </c:pt>
                <c:pt idx="6">
                  <c:v>45</c:v>
                </c:pt>
                <c:pt idx="12">
                  <c:v>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3AD-4969-88B2-3362D0BCBC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3AD-4969-88B2-3362D0BCBC2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324</c:v>
                      </c:pt>
                      <c:pt idx="1">
                        <c:v>73</c:v>
                      </c:pt>
                      <c:pt idx="2">
                        <c:v>168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</c:v>
                      </c:pt>
                      <c:pt idx="8">
                        <c:v>2</c:v>
                      </c:pt>
                      <c:pt idx="9">
                        <c:v>0</c:v>
                      </c:pt>
                      <c:pt idx="10">
                        <c:v>18</c:v>
                      </c:pt>
                      <c:pt idx="11">
                        <c:v>2</c:v>
                      </c:pt>
                      <c:pt idx="12">
                        <c:v>599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3AD-4969-88B2-3362D0BCBC2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3AD-4969-88B2-3362D0BCBC2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3AD-4969-88B2-3362D0BCBC2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3AD-4969-88B2-3362D0BCBC2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3AD-4969-88B2-3362D0BCBC2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3AD-4969-88B2-3362D0BCBC2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3AD-4969-88B2-3362D0BCBC2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3AD-4969-88B2-3362D0BCBC2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3AD-4969-88B2-3362D0BCBC2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3AD-4969-88B2-3362D0BCBC2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3AD-4969-88B2-3362D0BCBC2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3AD-4969-88B2-3362D0BCBC2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3AD-4969-88B2-3362D0BCBC2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3AD-4969-88B2-3362D0BCBC2D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-0.59281437125748504</c:v>
                </c:pt>
                <c:pt idx="1">
                  <c:v>2.857142857142847E-2</c:v>
                </c:pt>
                <c:pt idx="2">
                  <c:v>-0.58064516129032251</c:v>
                </c:pt>
                <c:pt idx="3">
                  <c:v>21</c:v>
                </c:pt>
                <c:pt idx="4">
                  <c:v>0</c:v>
                </c:pt>
                <c:pt idx="5">
                  <c:v>-0.97727272727272729</c:v>
                </c:pt>
                <c:pt idx="6">
                  <c:v>0</c:v>
                </c:pt>
                <c:pt idx="12">
                  <c:v>-0.40033783783783783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3AD-4969-88B2-3362D0BCBC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B8-4C10-A868-78B52E6B5E60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1485</c:v>
                </c:pt>
                <c:pt idx="1">
                  <c:v>489</c:v>
                </c:pt>
                <c:pt idx="2">
                  <c:v>627</c:v>
                </c:pt>
                <c:pt idx="3">
                  <c:v>1179</c:v>
                </c:pt>
                <c:pt idx="4">
                  <c:v>1357</c:v>
                </c:pt>
                <c:pt idx="5">
                  <c:v>818</c:v>
                </c:pt>
                <c:pt idx="6">
                  <c:v>1209</c:v>
                </c:pt>
                <c:pt idx="7">
                  <c:v>1439</c:v>
                </c:pt>
                <c:pt idx="8">
                  <c:v>932</c:v>
                </c:pt>
                <c:pt idx="9">
                  <c:v>661</c:v>
                </c:pt>
                <c:pt idx="10">
                  <c:v>671</c:v>
                </c:pt>
                <c:pt idx="11">
                  <c:v>1157</c:v>
                </c:pt>
                <c:pt idx="12">
                  <c:v>12024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B8-4C10-A868-78B52E6B5E60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6B8-4C10-A868-78B52E6B5E6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732</c:v>
                </c:pt>
                <c:pt idx="1">
                  <c:v>315</c:v>
                </c:pt>
                <c:pt idx="2">
                  <c:v>749</c:v>
                </c:pt>
                <c:pt idx="3">
                  <c:v>719</c:v>
                </c:pt>
                <c:pt idx="4">
                  <c:v>1433</c:v>
                </c:pt>
                <c:pt idx="5">
                  <c:v>716</c:v>
                </c:pt>
                <c:pt idx="6">
                  <c:v>1616</c:v>
                </c:pt>
                <c:pt idx="7">
                  <c:v>176</c:v>
                </c:pt>
                <c:pt idx="8">
                  <c:v>1746</c:v>
                </c:pt>
                <c:pt idx="9">
                  <c:v>965</c:v>
                </c:pt>
                <c:pt idx="10">
                  <c:v>1240</c:v>
                </c:pt>
                <c:pt idx="11">
                  <c:v>1470</c:v>
                </c:pt>
                <c:pt idx="12">
                  <c:v>11877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B8-4C10-A868-78B52E6B5E60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6B8-4C10-A868-78B52E6B5E6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6B8-4C10-A868-78B52E6B5E6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900</c:v>
                </c:pt>
                <c:pt idx="1">
                  <c:v>389</c:v>
                </c:pt>
                <c:pt idx="2">
                  <c:v>836</c:v>
                </c:pt>
                <c:pt idx="3">
                  <c:v>830</c:v>
                </c:pt>
                <c:pt idx="4">
                  <c:v>1417</c:v>
                </c:pt>
                <c:pt idx="5">
                  <c:v>1022</c:v>
                </c:pt>
                <c:pt idx="6">
                  <c:v>818</c:v>
                </c:pt>
                <c:pt idx="12">
                  <c:v>6212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6B8-4C10-A868-78B52E6B5E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6B8-4C10-A868-78B52E6B5E6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1851</c:v>
                      </c:pt>
                      <c:pt idx="1">
                        <c:v>1674</c:v>
                      </c:pt>
                      <c:pt idx="2">
                        <c:v>714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1012</c:v>
                      </c:pt>
                      <c:pt idx="8">
                        <c:v>679</c:v>
                      </c:pt>
                      <c:pt idx="9">
                        <c:v>559</c:v>
                      </c:pt>
                      <c:pt idx="10">
                        <c:v>768</c:v>
                      </c:pt>
                      <c:pt idx="11">
                        <c:v>768</c:v>
                      </c:pt>
                      <c:pt idx="12">
                        <c:v>8684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6B8-4C10-A868-78B52E6B5E6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6B8-4C10-A868-78B52E6B5E6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6B8-4C10-A868-78B52E6B5E6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6B8-4C10-A868-78B52E6B5E6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B8-4C10-A868-78B52E6B5E6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6B8-4C10-A868-78B52E6B5E6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B8-4C10-A868-78B52E6B5E6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B8-4C10-A868-78B52E6B5E6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B8-4C10-A868-78B52E6B5E6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B8-4C10-A868-78B52E6B5E6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B8-4C10-A868-78B52E6B5E6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6B8-4C10-A868-78B52E6B5E6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6B8-4C10-A868-78B52E6B5E6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6B8-4C10-A868-78B52E6B5E60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0.22950819672131151</c:v>
                </c:pt>
                <c:pt idx="1">
                  <c:v>0.23492063492063497</c:v>
                </c:pt>
                <c:pt idx="2">
                  <c:v>0.11615487316421902</c:v>
                </c:pt>
                <c:pt idx="3">
                  <c:v>0.15438108484005553</c:v>
                </c:pt>
                <c:pt idx="4">
                  <c:v>-1.1165387299371998E-2</c:v>
                </c:pt>
                <c:pt idx="5">
                  <c:v>0.42737430167597767</c:v>
                </c:pt>
                <c:pt idx="6">
                  <c:v>-0.49381188118811881</c:v>
                </c:pt>
                <c:pt idx="12">
                  <c:v>-1.0828025477707004E-2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6B8-4C10-A868-78B52E6B5E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993-428F-8B29-47B377C183F3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236</c:v>
                </c:pt>
                <c:pt idx="1">
                  <c:v>59</c:v>
                </c:pt>
                <c:pt idx="2">
                  <c:v>105</c:v>
                </c:pt>
                <c:pt idx="3">
                  <c:v>66</c:v>
                </c:pt>
                <c:pt idx="4">
                  <c:v>63</c:v>
                </c:pt>
                <c:pt idx="5">
                  <c:v>48</c:v>
                </c:pt>
                <c:pt idx="6">
                  <c:v>29</c:v>
                </c:pt>
                <c:pt idx="7">
                  <c:v>34</c:v>
                </c:pt>
                <c:pt idx="8">
                  <c:v>40</c:v>
                </c:pt>
                <c:pt idx="9">
                  <c:v>26</c:v>
                </c:pt>
                <c:pt idx="10">
                  <c:v>97</c:v>
                </c:pt>
                <c:pt idx="11">
                  <c:v>147</c:v>
                </c:pt>
                <c:pt idx="12">
                  <c:v>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93-428F-8B29-47B377C183F3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993-428F-8B29-47B377C183F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448</c:v>
                </c:pt>
                <c:pt idx="1">
                  <c:v>189</c:v>
                </c:pt>
                <c:pt idx="2">
                  <c:v>115</c:v>
                </c:pt>
                <c:pt idx="3">
                  <c:v>64</c:v>
                </c:pt>
                <c:pt idx="4">
                  <c:v>6</c:v>
                </c:pt>
                <c:pt idx="5">
                  <c:v>0</c:v>
                </c:pt>
                <c:pt idx="6">
                  <c:v>2</c:v>
                </c:pt>
                <c:pt idx="7">
                  <c:v>23</c:v>
                </c:pt>
                <c:pt idx="8">
                  <c:v>24</c:v>
                </c:pt>
                <c:pt idx="9">
                  <c:v>122</c:v>
                </c:pt>
                <c:pt idx="10">
                  <c:v>91</c:v>
                </c:pt>
                <c:pt idx="11">
                  <c:v>160</c:v>
                </c:pt>
                <c:pt idx="12">
                  <c:v>1244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993-428F-8B29-47B377C183F3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993-428F-8B29-47B377C183F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993-428F-8B29-47B377C183F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203</c:v>
                </c:pt>
                <c:pt idx="1">
                  <c:v>21</c:v>
                </c:pt>
                <c:pt idx="2">
                  <c:v>104</c:v>
                </c:pt>
                <c:pt idx="3">
                  <c:v>23</c:v>
                </c:pt>
                <c:pt idx="4">
                  <c:v>52</c:v>
                </c:pt>
                <c:pt idx="5">
                  <c:v>30</c:v>
                </c:pt>
                <c:pt idx="6">
                  <c:v>20</c:v>
                </c:pt>
                <c:pt idx="12">
                  <c:v>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993-428F-8B29-47B377C183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TF'!$C$253:$D$253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993-428F-8B29-47B377C183F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TF'!$C$255:$C$267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93</c:v>
                      </c:pt>
                      <c:pt idx="1">
                        <c:v>98</c:v>
                      </c:pt>
                      <c:pt idx="2">
                        <c:v>19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</c:v>
                      </c:pt>
                      <c:pt idx="8">
                        <c:v>6</c:v>
                      </c:pt>
                      <c:pt idx="9">
                        <c:v>6</c:v>
                      </c:pt>
                      <c:pt idx="10">
                        <c:v>20</c:v>
                      </c:pt>
                      <c:pt idx="11">
                        <c:v>10</c:v>
                      </c:pt>
                      <c:pt idx="12">
                        <c:v>259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993-428F-8B29-47B377C183F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993-428F-8B29-47B377C183F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993-428F-8B29-47B377C183F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993-428F-8B29-47B377C183F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993-428F-8B29-47B377C183F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993-428F-8B29-47B377C183F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993-428F-8B29-47B377C183F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993-428F-8B29-47B377C183F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993-428F-8B29-47B377C183F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993-428F-8B29-47B377C183F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993-428F-8B29-47B377C183F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993-428F-8B29-47B377C183F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993-428F-8B29-47B377C183F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993-428F-8B29-47B377C183F3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-0.546875</c:v>
                </c:pt>
                <c:pt idx="1">
                  <c:v>-0.88888888888888884</c:v>
                </c:pt>
                <c:pt idx="2">
                  <c:v>-9.5652173913043481E-2</c:v>
                </c:pt>
                <c:pt idx="3">
                  <c:v>-0.640625</c:v>
                </c:pt>
                <c:pt idx="4">
                  <c:v>7.6666666666666661</c:v>
                </c:pt>
                <c:pt idx="5">
                  <c:v>0</c:v>
                </c:pt>
                <c:pt idx="6">
                  <c:v>9</c:v>
                </c:pt>
                <c:pt idx="12">
                  <c:v>-0.45024271844660191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993-428F-8B29-47B377C183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020-4280-BEDF-BE13D805AA4F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14353</c:v>
                </c:pt>
                <c:pt idx="1">
                  <c:v>14251</c:v>
                </c:pt>
                <c:pt idx="2">
                  <c:v>15603</c:v>
                </c:pt>
                <c:pt idx="3">
                  <c:v>12703</c:v>
                </c:pt>
                <c:pt idx="4">
                  <c:v>12793</c:v>
                </c:pt>
                <c:pt idx="5">
                  <c:v>10373</c:v>
                </c:pt>
                <c:pt idx="6">
                  <c:v>9594</c:v>
                </c:pt>
                <c:pt idx="7">
                  <c:v>11871</c:v>
                </c:pt>
                <c:pt idx="8">
                  <c:v>10606</c:v>
                </c:pt>
                <c:pt idx="9">
                  <c:v>11107</c:v>
                </c:pt>
                <c:pt idx="10">
                  <c:v>13216</c:v>
                </c:pt>
                <c:pt idx="11">
                  <c:v>11864</c:v>
                </c:pt>
                <c:pt idx="12">
                  <c:v>148334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20-4280-BEDF-BE13D805AA4F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020-4280-BEDF-BE13D805AA4F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14581</c:v>
                </c:pt>
                <c:pt idx="1">
                  <c:v>15138</c:v>
                </c:pt>
                <c:pt idx="2">
                  <c:v>15292</c:v>
                </c:pt>
                <c:pt idx="3">
                  <c:v>13439</c:v>
                </c:pt>
                <c:pt idx="4">
                  <c:v>12513</c:v>
                </c:pt>
                <c:pt idx="5">
                  <c:v>10115</c:v>
                </c:pt>
                <c:pt idx="6">
                  <c:v>10140</c:v>
                </c:pt>
                <c:pt idx="7">
                  <c:v>9259</c:v>
                </c:pt>
                <c:pt idx="8">
                  <c:v>11345</c:v>
                </c:pt>
                <c:pt idx="9">
                  <c:v>12187</c:v>
                </c:pt>
                <c:pt idx="10">
                  <c:v>14972</c:v>
                </c:pt>
                <c:pt idx="11">
                  <c:v>13319</c:v>
                </c:pt>
                <c:pt idx="12">
                  <c:v>152300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20-4280-BEDF-BE13D805AA4F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020-4280-BEDF-BE13D805AA4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020-4280-BEDF-BE13D805AA4F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14255</c:v>
                </c:pt>
                <c:pt idx="1">
                  <c:v>13111</c:v>
                </c:pt>
                <c:pt idx="2">
                  <c:v>14094</c:v>
                </c:pt>
                <c:pt idx="3">
                  <c:v>11979</c:v>
                </c:pt>
                <c:pt idx="4">
                  <c:v>13411</c:v>
                </c:pt>
                <c:pt idx="5">
                  <c:v>11658</c:v>
                </c:pt>
                <c:pt idx="6">
                  <c:v>9995</c:v>
                </c:pt>
                <c:pt idx="12">
                  <c:v>88503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020-4280-BEDF-BE13D805AA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020-4280-BEDF-BE13D805AA4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13603</c:v>
                      </c:pt>
                      <c:pt idx="1">
                        <c:v>14342</c:v>
                      </c:pt>
                      <c:pt idx="2">
                        <c:v>5714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6941</c:v>
                      </c:pt>
                      <c:pt idx="8">
                        <c:v>3767</c:v>
                      </c:pt>
                      <c:pt idx="9">
                        <c:v>3603</c:v>
                      </c:pt>
                      <c:pt idx="10">
                        <c:v>3555</c:v>
                      </c:pt>
                      <c:pt idx="11">
                        <c:v>4049</c:v>
                      </c:pt>
                      <c:pt idx="12">
                        <c:v>59047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020-4280-BEDF-BE13D805AA4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020-4280-BEDF-BE13D805AA4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020-4280-BEDF-BE13D805AA4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020-4280-BEDF-BE13D805AA4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020-4280-BEDF-BE13D805AA4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020-4280-BEDF-BE13D805AA4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020-4280-BEDF-BE13D805AA4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020-4280-BEDF-BE13D805AA4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020-4280-BEDF-BE13D805AA4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020-4280-BEDF-BE13D805AA4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020-4280-BEDF-BE13D805AA4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020-4280-BEDF-BE13D805AA4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020-4280-BEDF-BE13D805AA4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020-4280-BEDF-BE13D805AA4F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-2.2357862972361309E-2</c:v>
                </c:pt>
                <c:pt idx="1">
                  <c:v>-0.1339014400845554</c:v>
                </c:pt>
                <c:pt idx="2">
                  <c:v>-7.834161653151972E-2</c:v>
                </c:pt>
                <c:pt idx="3">
                  <c:v>-0.10863903564253297</c:v>
                </c:pt>
                <c:pt idx="4">
                  <c:v>7.1765364021417755E-2</c:v>
                </c:pt>
                <c:pt idx="5">
                  <c:v>0.15254572417202183</c:v>
                </c:pt>
                <c:pt idx="6">
                  <c:v>-1.429980276134124E-2</c:v>
                </c:pt>
                <c:pt idx="12">
                  <c:v>-2.9763862395579821E-2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020-4280-BEDF-BE13D805AA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47E-4AAF-A37B-6168A4BAA0F4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14353</c:v>
                </c:pt>
                <c:pt idx="1">
                  <c:v>14251</c:v>
                </c:pt>
                <c:pt idx="2">
                  <c:v>15603</c:v>
                </c:pt>
                <c:pt idx="3">
                  <c:v>12703</c:v>
                </c:pt>
                <c:pt idx="4">
                  <c:v>12793</c:v>
                </c:pt>
                <c:pt idx="5">
                  <c:v>10373</c:v>
                </c:pt>
                <c:pt idx="6">
                  <c:v>9594</c:v>
                </c:pt>
                <c:pt idx="7">
                  <c:v>11871</c:v>
                </c:pt>
                <c:pt idx="8">
                  <c:v>10606</c:v>
                </c:pt>
                <c:pt idx="9">
                  <c:v>11107</c:v>
                </c:pt>
                <c:pt idx="10">
                  <c:v>13216</c:v>
                </c:pt>
                <c:pt idx="11">
                  <c:v>11864</c:v>
                </c:pt>
                <c:pt idx="12">
                  <c:v>148334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7E-4AAF-A37B-6168A4BAA0F4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47E-4AAF-A37B-6168A4BAA0F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14581</c:v>
                </c:pt>
                <c:pt idx="1">
                  <c:v>15138</c:v>
                </c:pt>
                <c:pt idx="2">
                  <c:v>15292</c:v>
                </c:pt>
                <c:pt idx="3">
                  <c:v>13439</c:v>
                </c:pt>
                <c:pt idx="4">
                  <c:v>12513</c:v>
                </c:pt>
                <c:pt idx="5">
                  <c:v>10115</c:v>
                </c:pt>
                <c:pt idx="6">
                  <c:v>10140</c:v>
                </c:pt>
                <c:pt idx="7">
                  <c:v>9259</c:v>
                </c:pt>
                <c:pt idx="8">
                  <c:v>11345</c:v>
                </c:pt>
                <c:pt idx="9">
                  <c:v>12187</c:v>
                </c:pt>
                <c:pt idx="10">
                  <c:v>14972</c:v>
                </c:pt>
                <c:pt idx="11">
                  <c:v>13319</c:v>
                </c:pt>
                <c:pt idx="12">
                  <c:v>152300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7E-4AAF-A37B-6168A4BAA0F4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47E-4AAF-A37B-6168A4BAA0F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47E-4AAF-A37B-6168A4BAA0F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14255</c:v>
                </c:pt>
                <c:pt idx="1">
                  <c:v>13111</c:v>
                </c:pt>
                <c:pt idx="2">
                  <c:v>14094</c:v>
                </c:pt>
                <c:pt idx="3">
                  <c:v>11979</c:v>
                </c:pt>
                <c:pt idx="4">
                  <c:v>13411</c:v>
                </c:pt>
                <c:pt idx="5">
                  <c:v>11658</c:v>
                </c:pt>
                <c:pt idx="6">
                  <c:v>9995</c:v>
                </c:pt>
                <c:pt idx="12">
                  <c:v>88503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47E-4AAF-A37B-6168A4BAA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47E-4AAF-A37B-6168A4BAA0F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13603</c:v>
                      </c:pt>
                      <c:pt idx="1">
                        <c:v>14342</c:v>
                      </c:pt>
                      <c:pt idx="2">
                        <c:v>5714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6941</c:v>
                      </c:pt>
                      <c:pt idx="8">
                        <c:v>3767</c:v>
                      </c:pt>
                      <c:pt idx="9">
                        <c:v>3603</c:v>
                      </c:pt>
                      <c:pt idx="10">
                        <c:v>3555</c:v>
                      </c:pt>
                      <c:pt idx="11">
                        <c:v>4049</c:v>
                      </c:pt>
                      <c:pt idx="12">
                        <c:v>59047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47E-4AAF-A37B-6168A4BAA0F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47E-4AAF-A37B-6168A4BAA0F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47E-4AAF-A37B-6168A4BAA0F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47E-4AAF-A37B-6168A4BAA0F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47E-4AAF-A37B-6168A4BAA0F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47E-4AAF-A37B-6168A4BAA0F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47E-4AAF-A37B-6168A4BAA0F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47E-4AAF-A37B-6168A4BAA0F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47E-4AAF-A37B-6168A4BAA0F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47E-4AAF-A37B-6168A4BAA0F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47E-4AAF-A37B-6168A4BAA0F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47E-4AAF-A37B-6168A4BAA0F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47E-4AAF-A37B-6168A4BAA0F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47E-4AAF-A37B-6168A4BAA0F4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-2.2357862972361309E-2</c:v>
                </c:pt>
                <c:pt idx="1">
                  <c:v>-0.1339014400845554</c:v>
                </c:pt>
                <c:pt idx="2">
                  <c:v>-7.834161653151972E-2</c:v>
                </c:pt>
                <c:pt idx="3">
                  <c:v>-0.10863903564253297</c:v>
                </c:pt>
                <c:pt idx="4">
                  <c:v>7.1765364021417755E-2</c:v>
                </c:pt>
                <c:pt idx="5">
                  <c:v>0.15254572417202183</c:v>
                </c:pt>
                <c:pt idx="6">
                  <c:v>-1.429980276134124E-2</c:v>
                </c:pt>
                <c:pt idx="12">
                  <c:v>-2.9763862395579821E-2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47E-4AAF-A37B-6168A4BAA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F0-4005-8192-9195E49F2AB1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12972</c:v>
                </c:pt>
                <c:pt idx="1">
                  <c:v>12909</c:v>
                </c:pt>
                <c:pt idx="2">
                  <c:v>14183</c:v>
                </c:pt>
                <c:pt idx="3">
                  <c:v>11501</c:v>
                </c:pt>
                <c:pt idx="4">
                  <c:v>11901</c:v>
                </c:pt>
                <c:pt idx="5">
                  <c:v>9518</c:v>
                </c:pt>
                <c:pt idx="6">
                  <c:v>0</c:v>
                </c:pt>
                <c:pt idx="7">
                  <c:v>0</c:v>
                </c:pt>
                <c:pt idx="8">
                  <c:v>9670</c:v>
                </c:pt>
                <c:pt idx="9">
                  <c:v>9853</c:v>
                </c:pt>
                <c:pt idx="10">
                  <c:v>11701</c:v>
                </c:pt>
                <c:pt idx="11">
                  <c:v>10315</c:v>
                </c:pt>
                <c:pt idx="12">
                  <c:v>134451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F0-4005-8192-9195E49F2AB1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3F0-4005-8192-9195E49F2AB1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13093</c:v>
                </c:pt>
                <c:pt idx="1">
                  <c:v>13468</c:v>
                </c:pt>
                <c:pt idx="2">
                  <c:v>13753</c:v>
                </c:pt>
                <c:pt idx="3">
                  <c:v>12269</c:v>
                </c:pt>
                <c:pt idx="4">
                  <c:v>11514</c:v>
                </c:pt>
                <c:pt idx="5">
                  <c:v>9062</c:v>
                </c:pt>
                <c:pt idx="6">
                  <c:v>8860</c:v>
                </c:pt>
                <c:pt idx="7">
                  <c:v>8826</c:v>
                </c:pt>
                <c:pt idx="8">
                  <c:v>10217</c:v>
                </c:pt>
                <c:pt idx="9">
                  <c:v>10893</c:v>
                </c:pt>
                <c:pt idx="10">
                  <c:v>13338</c:v>
                </c:pt>
                <c:pt idx="11">
                  <c:v>11641</c:v>
                </c:pt>
                <c:pt idx="12">
                  <c:v>136934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F0-4005-8192-9195E49F2AB1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3F0-4005-8192-9195E49F2AB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3F0-4005-8192-9195E49F2AB1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12738</c:v>
                </c:pt>
                <c:pt idx="1">
                  <c:v>11624</c:v>
                </c:pt>
                <c:pt idx="2">
                  <c:v>12541</c:v>
                </c:pt>
                <c:pt idx="3">
                  <c:v>10741</c:v>
                </c:pt>
                <c:pt idx="4">
                  <c:v>11973</c:v>
                </c:pt>
                <c:pt idx="5">
                  <c:v>10628</c:v>
                </c:pt>
                <c:pt idx="6">
                  <c:v>8921</c:v>
                </c:pt>
                <c:pt idx="12">
                  <c:v>79166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3F0-4005-8192-9195E49F2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3F0-4005-8192-9195E49F2AB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11286</c:v>
                      </c:pt>
                      <c:pt idx="1">
                        <c:v>11308</c:v>
                      </c:pt>
                      <c:pt idx="2">
                        <c:v>4549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3F0-4005-8192-9195E49F2AB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3F0-4005-8192-9195E49F2AB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3F0-4005-8192-9195E49F2AB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3F0-4005-8192-9195E49F2AB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3F0-4005-8192-9195E49F2AB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3F0-4005-8192-9195E49F2AB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3F0-4005-8192-9195E49F2AB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3F0-4005-8192-9195E49F2AB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3F0-4005-8192-9195E49F2AB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3F0-4005-8192-9195E49F2AB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3F0-4005-8192-9195E49F2AB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3F0-4005-8192-9195E49F2AB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3F0-4005-8192-9195E49F2AB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3F0-4005-8192-9195E49F2AB1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-2.711372489116326E-2</c:v>
                </c:pt>
                <c:pt idx="1">
                  <c:v>-0.13691713691713692</c:v>
                </c:pt>
                <c:pt idx="2">
                  <c:v>-8.8126227005017044E-2</c:v>
                </c:pt>
                <c:pt idx="3">
                  <c:v>-0.12454152742684821</c:v>
                </c:pt>
                <c:pt idx="4">
                  <c:v>3.9864512767066262E-2</c:v>
                </c:pt>
                <c:pt idx="5">
                  <c:v>0.17280953431913493</c:v>
                </c:pt>
                <c:pt idx="6">
                  <c:v>6.884875846501215E-3</c:v>
                </c:pt>
                <c:pt idx="12">
                  <c:v>-3.4784623075141075E-2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3F0-4005-8192-9195E49F2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E7B-4D1C-94B0-D80B3A2FFEAA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1381</c:v>
                </c:pt>
                <c:pt idx="1">
                  <c:v>1342</c:v>
                </c:pt>
                <c:pt idx="2">
                  <c:v>1420</c:v>
                </c:pt>
                <c:pt idx="3">
                  <c:v>1202</c:v>
                </c:pt>
                <c:pt idx="4">
                  <c:v>892</c:v>
                </c:pt>
                <c:pt idx="5">
                  <c:v>855</c:v>
                </c:pt>
                <c:pt idx="6">
                  <c:v>0</c:v>
                </c:pt>
                <c:pt idx="7">
                  <c:v>0</c:v>
                </c:pt>
                <c:pt idx="8">
                  <c:v>936</c:v>
                </c:pt>
                <c:pt idx="9">
                  <c:v>1254</c:v>
                </c:pt>
                <c:pt idx="10">
                  <c:v>1515</c:v>
                </c:pt>
                <c:pt idx="11">
                  <c:v>1549</c:v>
                </c:pt>
                <c:pt idx="12">
                  <c:v>13883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7B-4D1C-94B0-D80B3A2FFEAA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E7B-4D1C-94B0-D80B3A2FFEA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1488</c:v>
                </c:pt>
                <c:pt idx="1">
                  <c:v>1670</c:v>
                </c:pt>
                <c:pt idx="2">
                  <c:v>1539</c:v>
                </c:pt>
                <c:pt idx="3">
                  <c:v>1170</c:v>
                </c:pt>
                <c:pt idx="4">
                  <c:v>999</c:v>
                </c:pt>
                <c:pt idx="5">
                  <c:v>1053</c:v>
                </c:pt>
                <c:pt idx="6">
                  <c:v>1280</c:v>
                </c:pt>
                <c:pt idx="7">
                  <c:v>433</c:v>
                </c:pt>
                <c:pt idx="8">
                  <c:v>1128</c:v>
                </c:pt>
                <c:pt idx="9">
                  <c:v>1294</c:v>
                </c:pt>
                <c:pt idx="10">
                  <c:v>1634</c:v>
                </c:pt>
                <c:pt idx="11">
                  <c:v>1678</c:v>
                </c:pt>
                <c:pt idx="12">
                  <c:v>15366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7B-4D1C-94B0-D80B3A2FFEAA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E7B-4D1C-94B0-D80B3A2FFEA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E7B-4D1C-94B0-D80B3A2FFEA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1517</c:v>
                </c:pt>
                <c:pt idx="1">
                  <c:v>1487</c:v>
                </c:pt>
                <c:pt idx="2">
                  <c:v>1553</c:v>
                </c:pt>
                <c:pt idx="3">
                  <c:v>1238</c:v>
                </c:pt>
                <c:pt idx="4">
                  <c:v>1438</c:v>
                </c:pt>
                <c:pt idx="5">
                  <c:v>1030</c:v>
                </c:pt>
                <c:pt idx="6">
                  <c:v>1074</c:v>
                </c:pt>
                <c:pt idx="12">
                  <c:v>9337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E7B-4D1C-94B0-D80B3A2FF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E7B-4D1C-94B0-D80B3A2FFEA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2317</c:v>
                      </c:pt>
                      <c:pt idx="1">
                        <c:v>3034</c:v>
                      </c:pt>
                      <c:pt idx="2">
                        <c:v>1165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E7B-4D1C-94B0-D80B3A2FFEA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E7B-4D1C-94B0-D80B3A2FFEA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E7B-4D1C-94B0-D80B3A2FFEA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E7B-4D1C-94B0-D80B3A2FFEA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E7B-4D1C-94B0-D80B3A2FFEA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E7B-4D1C-94B0-D80B3A2FFEA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E7B-4D1C-94B0-D80B3A2FFEA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E7B-4D1C-94B0-D80B3A2FFEA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E7B-4D1C-94B0-D80B3A2FFEA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E7B-4D1C-94B0-D80B3A2FFEA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E7B-4D1C-94B0-D80B3A2FFEA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E7B-4D1C-94B0-D80B3A2FFEA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E7B-4D1C-94B0-D80B3A2FFEA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E7B-4D1C-94B0-D80B3A2FFEAA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1.9489247311827995E-2</c:v>
                </c:pt>
                <c:pt idx="1">
                  <c:v>-0.1095808383233533</c:v>
                </c:pt>
                <c:pt idx="2">
                  <c:v>9.0968161143600845E-3</c:v>
                </c:pt>
                <c:pt idx="3">
                  <c:v>5.8119658119658135E-2</c:v>
                </c:pt>
                <c:pt idx="4">
                  <c:v>0.43943943943943942</c:v>
                </c:pt>
                <c:pt idx="5">
                  <c:v>-2.1842355175688555E-2</c:v>
                </c:pt>
                <c:pt idx="6">
                  <c:v>-0.16093749999999996</c:v>
                </c:pt>
                <c:pt idx="12">
                  <c:v>1.5001630612023087E-2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E7B-4D1C-94B0-D80B3A2FF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178-4539-901B-AEFB005E9E63}"/>
              </c:ext>
            </c:extLst>
          </c:dP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78-4539-901B-AEFB005E9E63}"/>
            </c:ext>
          </c:extLst>
        </c:ser>
        <c:ser>
          <c:idx val="0"/>
          <c:order val="2"/>
          <c:tx>
            <c:strRef>
              <c:f>'Pernocta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178-4539-901B-AEFB005E9E6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78-4539-901B-AEFB005E9E63}"/>
            </c:ext>
          </c:extLst>
        </c:ser>
        <c:ser>
          <c:idx val="1"/>
          <c:order val="3"/>
          <c:tx>
            <c:strRef>
              <c:f>'Pernocta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178-4539-901B-AEFB005E9E6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178-4539-901B-AEFB005E9E6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cat'!$M$97:$M$109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178-4539-901B-AEFB005E9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178-4539-901B-AEFB005E9E6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178-4539-901B-AEFB005E9E6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178-4539-901B-AEFB005E9E6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178-4539-901B-AEFB005E9E6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178-4539-901B-AEFB005E9E6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178-4539-901B-AEFB005E9E6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178-4539-901B-AEFB005E9E6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178-4539-901B-AEFB005E9E6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178-4539-901B-AEFB005E9E6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178-4539-901B-AEFB005E9E6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178-4539-901B-AEFB005E9E6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178-4539-901B-AEFB005E9E6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178-4539-901B-AEFB005E9E6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178-4539-901B-AEFB005E9E6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178-4539-901B-AEFB005E9E63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cat'!$N$97:$N$109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178-4539-901B-AEFB005E9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74-440D-AE2A-A045E9D31FD6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2.6628942486085343</c:v>
                </c:pt>
                <c:pt idx="1">
                  <c:v>2.7041745730550284</c:v>
                </c:pt>
                <c:pt idx="2">
                  <c:v>2.7572009188902631</c:v>
                </c:pt>
                <c:pt idx="3">
                  <c:v>2.4570599613152804</c:v>
                </c:pt>
                <c:pt idx="4">
                  <c:v>2.5519648912826649</c:v>
                </c:pt>
                <c:pt idx="5">
                  <c:v>2.4809854101889499</c:v>
                </c:pt>
                <c:pt idx="6">
                  <c:v>2.2105990783410139</c:v>
                </c:pt>
                <c:pt idx="7">
                  <c:v>2.5556512378902045</c:v>
                </c:pt>
                <c:pt idx="8">
                  <c:v>2.3459411634594116</c:v>
                </c:pt>
                <c:pt idx="9">
                  <c:v>2.5134645847476804</c:v>
                </c:pt>
                <c:pt idx="10">
                  <c:v>2.6623690572119258</c:v>
                </c:pt>
                <c:pt idx="11">
                  <c:v>2.587568157033806</c:v>
                </c:pt>
                <c:pt idx="12">
                  <c:v>2.5505786061867015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74-440D-AE2A-A045E9D31FD6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74-440D-AE2A-A045E9D31FD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2.7949012842629863</c:v>
                </c:pt>
                <c:pt idx="1">
                  <c:v>3.1517801374141161</c:v>
                </c:pt>
                <c:pt idx="2">
                  <c:v>2.9589783281733748</c:v>
                </c:pt>
                <c:pt idx="3">
                  <c:v>2.6590819153146024</c:v>
                </c:pt>
                <c:pt idx="4">
                  <c:v>2.5066105769230771</c:v>
                </c:pt>
                <c:pt idx="5">
                  <c:v>2.5517154389505552</c:v>
                </c:pt>
                <c:pt idx="6">
                  <c:v>2.2077073807968648</c:v>
                </c:pt>
                <c:pt idx="7">
                  <c:v>3.1938599517074855</c:v>
                </c:pt>
                <c:pt idx="8">
                  <c:v>2.2301946137212503</c:v>
                </c:pt>
                <c:pt idx="9">
                  <c:v>2.4775360845700347</c:v>
                </c:pt>
                <c:pt idx="10">
                  <c:v>2.7401171303074672</c:v>
                </c:pt>
                <c:pt idx="11">
                  <c:v>2.5476281560826322</c:v>
                </c:pt>
                <c:pt idx="12">
                  <c:v>2.6538649194953647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74-440D-AE2A-A045E9D31FD6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74-440D-AE2A-A045E9D31FD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B74-440D-AE2A-A045E9D31FD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2.6840519676143852</c:v>
                </c:pt>
                <c:pt idx="1">
                  <c:v>3.1261325703385787</c:v>
                </c:pt>
                <c:pt idx="2">
                  <c:v>2.6383377012354923</c:v>
                </c:pt>
                <c:pt idx="3">
                  <c:v>2.7806406685236769</c:v>
                </c:pt>
                <c:pt idx="4">
                  <c:v>2.6832733093237295</c:v>
                </c:pt>
                <c:pt idx="5">
                  <c:v>2.8302986161689732</c:v>
                </c:pt>
                <c:pt idx="6">
                  <c:v>2.7481440747869121</c:v>
                </c:pt>
                <c:pt idx="12">
                  <c:v>2.7736061926102353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B74-440D-AE2A-A045E9D31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B74-440D-AE2A-A045E9D31FD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2.6174716182412929</c:v>
                      </c:pt>
                      <c:pt idx="1">
                        <c:v>2.6762455682030231</c:v>
                      </c:pt>
                      <c:pt idx="2">
                        <c:v>2.599636032757052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2.499459848757652</c:v>
                      </c:pt>
                      <c:pt idx="8">
                        <c:v>2.135487528344671</c:v>
                      </c:pt>
                      <c:pt idx="9">
                        <c:v>2.0425170068027212</c:v>
                      </c:pt>
                      <c:pt idx="10">
                        <c:v>2.0164492342597846</c:v>
                      </c:pt>
                      <c:pt idx="11">
                        <c:v>2.2569676700111483</c:v>
                      </c:pt>
                      <c:pt idx="12">
                        <c:v>2.437843193922629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B74-440D-AE2A-A045E9D31FD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B74-440D-AE2A-A045E9D31FD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B74-440D-AE2A-A045E9D31FD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B74-440D-AE2A-A045E9D31FD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B74-440D-AE2A-A045E9D31FD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B74-440D-AE2A-A045E9D31FD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74-440D-AE2A-A045E9D31FD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B74-440D-AE2A-A045E9D31FD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74-440D-AE2A-A045E9D31FD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74-440D-AE2A-A045E9D31FD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B74-440D-AE2A-A045E9D31FD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B74-440D-AE2A-A045E9D31FD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B74-440D-AE2A-A045E9D31FD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B74-440D-AE2A-A045E9D31FD6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-0.11084931664860109</c:v>
                </c:pt>
                <c:pt idx="1">
                  <c:v>-2.5647567075537392E-2</c:v>
                </c:pt>
                <c:pt idx="2">
                  <c:v>-0.32064062693788253</c:v>
                </c:pt>
                <c:pt idx="3">
                  <c:v>0.1215587532090745</c:v>
                </c:pt>
                <c:pt idx="4">
                  <c:v>0.17666273240065244</c:v>
                </c:pt>
                <c:pt idx="5">
                  <c:v>0.27858317721841797</c:v>
                </c:pt>
                <c:pt idx="6">
                  <c:v>0.54043669399004735</c:v>
                </c:pt>
                <c:pt idx="12">
                  <c:v>7.4130000724822231E-2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B74-440D-AE2A-A045E9D31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FB6-440F-9138-FFB87D4F14EC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1.8540433925049309</c:v>
                </c:pt>
                <c:pt idx="1">
                  <c:v>1.8500483714930667</c:v>
                </c:pt>
                <c:pt idx="2">
                  <c:v>1.8848289973691903</c:v>
                </c:pt>
                <c:pt idx="3">
                  <c:v>1.7696677080374894</c:v>
                </c:pt>
                <c:pt idx="4">
                  <c:v>2.0239369191776966</c:v>
                </c:pt>
                <c:pt idx="5">
                  <c:v>1.9933008526187577</c:v>
                </c:pt>
                <c:pt idx="6">
                  <c:v>1.9799121155053359</c:v>
                </c:pt>
                <c:pt idx="7">
                  <c:v>2.120403321470937</c:v>
                </c:pt>
                <c:pt idx="8">
                  <c:v>1.8982850384387937</c:v>
                </c:pt>
                <c:pt idx="9">
                  <c:v>1.9529203539823008</c:v>
                </c:pt>
                <c:pt idx="10">
                  <c:v>1.8118126272912423</c:v>
                </c:pt>
                <c:pt idx="11">
                  <c:v>1.8590240123934934</c:v>
                </c:pt>
                <c:pt idx="12">
                  <c:v>1.9201526960394464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B6-440F-9138-FFB87D4F14EC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FB6-440F-9138-FFB87D4F14E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1.7593017914561322</c:v>
                </c:pt>
                <c:pt idx="1">
                  <c:v>2.2994923857868019</c:v>
                </c:pt>
                <c:pt idx="2">
                  <c:v>1.9806231003039514</c:v>
                </c:pt>
                <c:pt idx="3">
                  <c:v>1.8177655677655677</c:v>
                </c:pt>
                <c:pt idx="4">
                  <c:v>1.8523102310231023</c:v>
                </c:pt>
                <c:pt idx="5">
                  <c:v>2.0435505319148937</c:v>
                </c:pt>
                <c:pt idx="6">
                  <c:v>1.9556135770234986</c:v>
                </c:pt>
                <c:pt idx="7">
                  <c:v>2.7328288707799766</c:v>
                </c:pt>
                <c:pt idx="8">
                  <c:v>1.8101173020527859</c:v>
                </c:pt>
                <c:pt idx="9">
                  <c:v>1.8134092346616066</c:v>
                </c:pt>
                <c:pt idx="10">
                  <c:v>2.2344701583434836</c:v>
                </c:pt>
                <c:pt idx="11">
                  <c:v>1.9500310366232154</c:v>
                </c:pt>
                <c:pt idx="12">
                  <c:v>1.9837804639736467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FB6-440F-9138-FFB87D4F14EC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FB6-440F-9138-FFB87D4F14E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FB6-440F-9138-FFB87D4F14E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1.8163650075414781</c:v>
                </c:pt>
                <c:pt idx="1">
                  <c:v>2.1857954545454548</c:v>
                </c:pt>
                <c:pt idx="2">
                  <c:v>1.7477379659790084</c:v>
                </c:pt>
                <c:pt idx="3">
                  <c:v>2.1689594356261024</c:v>
                </c:pt>
                <c:pt idx="4">
                  <c:v>2.14046061984646</c:v>
                </c:pt>
                <c:pt idx="5">
                  <c:v>2.3801732435033687</c:v>
                </c:pt>
                <c:pt idx="6">
                  <c:v>2.6169255928045789</c:v>
                </c:pt>
                <c:pt idx="12">
                  <c:v>2.1471974855945519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FB6-440F-9138-FFB87D4F14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FB6-440F-9138-FFB87D4F14E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1.9042170644001308</c:v>
                      </c:pt>
                      <c:pt idx="1">
                        <c:v>1.7546553413917021</c:v>
                      </c:pt>
                      <c:pt idx="2">
                        <c:v>1.6356821589205397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2.3508196721311476</c:v>
                      </c:pt>
                      <c:pt idx="8">
                        <c:v>2.1324549237170598</c:v>
                      </c:pt>
                      <c:pt idx="9">
                        <c:v>2.0562546262028127</c:v>
                      </c:pt>
                      <c:pt idx="10">
                        <c:v>1.9450636942675159</c:v>
                      </c:pt>
                      <c:pt idx="11">
                        <c:v>2.1720807726075506</c:v>
                      </c:pt>
                      <c:pt idx="12">
                        <c:v>1.9846470698371093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FB6-440F-9138-FFB87D4F14E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FB6-440F-9138-FFB87D4F14E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FB6-440F-9138-FFB87D4F14E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FB6-440F-9138-FFB87D4F14E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FB6-440F-9138-FFB87D4F14E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FB6-440F-9138-FFB87D4F14E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FB6-440F-9138-FFB87D4F14E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FB6-440F-9138-FFB87D4F14E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FB6-440F-9138-FFB87D4F14E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FB6-440F-9138-FFB87D4F14E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FB6-440F-9138-FFB87D4F14E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FB6-440F-9138-FFB87D4F14E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FB6-440F-9138-FFB87D4F14E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FB6-440F-9138-FFB87D4F14EC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5.7063216085345925E-2</c:v>
                </c:pt>
                <c:pt idx="1">
                  <c:v>-0.11369693124134717</c:v>
                </c:pt>
                <c:pt idx="2">
                  <c:v>-0.23288513432494296</c:v>
                </c:pt>
                <c:pt idx="3">
                  <c:v>0.35119386786053464</c:v>
                </c:pt>
                <c:pt idx="4">
                  <c:v>0.28815038882335764</c:v>
                </c:pt>
                <c:pt idx="5">
                  <c:v>0.33662271158847501</c:v>
                </c:pt>
                <c:pt idx="6">
                  <c:v>0.66131201578108034</c:v>
                </c:pt>
                <c:pt idx="12">
                  <c:v>0.20038531433170959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FB6-440F-9138-FFB87D4F14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E52-435A-A9AE-3A2309CEC467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2.1779062299293512</c:v>
                </c:pt>
                <c:pt idx="1">
                  <c:v>1.910030627871363</c:v>
                </c:pt>
                <c:pt idx="2">
                  <c:v>1.9119541875447388</c:v>
                </c:pt>
                <c:pt idx="3">
                  <c:v>1.8283518360375748</c:v>
                </c:pt>
                <c:pt idx="4">
                  <c:v>2.3117593436645398</c:v>
                </c:pt>
                <c:pt idx="5">
                  <c:v>2.1816707218167073</c:v>
                </c:pt>
                <c:pt idx="6">
                  <c:v>2.1775417298937785</c:v>
                </c:pt>
                <c:pt idx="7">
                  <c:v>2.29901707190895</c:v>
                </c:pt>
                <c:pt idx="8">
                  <c:v>1.996734693877551</c:v>
                </c:pt>
                <c:pt idx="9">
                  <c:v>2.0656192236598891</c:v>
                </c:pt>
                <c:pt idx="10">
                  <c:v>1.8906950672645739</c:v>
                </c:pt>
                <c:pt idx="11">
                  <c:v>2.0252631578947367</c:v>
                </c:pt>
                <c:pt idx="12">
                  <c:v>2.0556463538018521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52-435A-A9AE-3A2309CEC467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E52-435A-A9AE-3A2309CEC46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1.8096885813148789</c:v>
                </c:pt>
                <c:pt idx="1">
                  <c:v>2.0161987041036715</c:v>
                </c:pt>
                <c:pt idx="2">
                  <c:v>2.1184280403611258</c:v>
                </c:pt>
                <c:pt idx="3">
                  <c:v>1.8955807587016034</c:v>
                </c:pt>
                <c:pt idx="4">
                  <c:v>2.032228778937812</c:v>
                </c:pt>
                <c:pt idx="5">
                  <c:v>2.174083769633508</c:v>
                </c:pt>
                <c:pt idx="6">
                  <c:v>2.2250136537411249</c:v>
                </c:pt>
                <c:pt idx="7">
                  <c:v>2.3365758754863815</c:v>
                </c:pt>
                <c:pt idx="8">
                  <c:v>2.0187553282182438</c:v>
                </c:pt>
                <c:pt idx="9">
                  <c:v>2.0150204824761038</c:v>
                </c:pt>
                <c:pt idx="10">
                  <c:v>2.0650684931506849</c:v>
                </c:pt>
                <c:pt idx="11">
                  <c:v>2.1170091324200913</c:v>
                </c:pt>
                <c:pt idx="12">
                  <c:v>2.0637738055462744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52-435A-A9AE-3A2309CEC467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E52-435A-A9AE-3A2309CEC46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E52-435A-A9AE-3A2309CEC46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1.9697488584474885</c:v>
                </c:pt>
                <c:pt idx="1">
                  <c:v>1.8417213712618528</c:v>
                </c:pt>
                <c:pt idx="2">
                  <c:v>1.8521017125064867</c:v>
                </c:pt>
                <c:pt idx="3">
                  <c:v>2.4029925187032419</c:v>
                </c:pt>
                <c:pt idx="4">
                  <c:v>2.077142857142857</c:v>
                </c:pt>
                <c:pt idx="5">
                  <c:v>2.0606205250596661</c:v>
                </c:pt>
                <c:pt idx="6">
                  <c:v>2.6652334152334154</c:v>
                </c:pt>
                <c:pt idx="12">
                  <c:v>2.126184190091629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E52-435A-A9AE-3A2309CEC4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E52-435A-A9AE-3A2309CEC46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2.4701986754966887</c:v>
                      </c:pt>
                      <c:pt idx="1">
                        <c:v>2.0367700072098054</c:v>
                      </c:pt>
                      <c:pt idx="2">
                        <c:v>1.8451612903225807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2.4185218165627784</c:v>
                      </c:pt>
                      <c:pt idx="8">
                        <c:v>2.3158584534731324</c:v>
                      </c:pt>
                      <c:pt idx="9">
                        <c:v>2.404040404040404</c:v>
                      </c:pt>
                      <c:pt idx="10">
                        <c:v>2.1905737704918034</c:v>
                      </c:pt>
                      <c:pt idx="11">
                        <c:v>1.8355795148247978</c:v>
                      </c:pt>
                      <c:pt idx="12">
                        <c:v>2.2143343779806512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E52-435A-A9AE-3A2309CEC46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E52-435A-A9AE-3A2309CEC46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E52-435A-A9AE-3A2309CEC46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E52-435A-A9AE-3A2309CEC46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E52-435A-A9AE-3A2309CEC46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E52-435A-A9AE-3A2309CEC46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E52-435A-A9AE-3A2309CEC46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E52-435A-A9AE-3A2309CEC46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E52-435A-A9AE-3A2309CEC46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E52-435A-A9AE-3A2309CEC46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E52-435A-A9AE-3A2309CEC46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E52-435A-A9AE-3A2309CEC46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E52-435A-A9AE-3A2309CEC46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E52-435A-A9AE-3A2309CEC467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0.16006027713260962</c:v>
                </c:pt>
                <c:pt idx="1">
                  <c:v>-0.17447733284181877</c:v>
                </c:pt>
                <c:pt idx="2">
                  <c:v>-0.26632632785463906</c:v>
                </c:pt>
                <c:pt idx="3">
                  <c:v>0.50741176000163857</c:v>
                </c:pt>
                <c:pt idx="4">
                  <c:v>4.4914078205045005E-2</c:v>
                </c:pt>
                <c:pt idx="5">
                  <c:v>-0.11346324457384194</c:v>
                </c:pt>
                <c:pt idx="6">
                  <c:v>0.44021976149229047</c:v>
                </c:pt>
                <c:pt idx="12">
                  <c:v>8.4016800487703769E-2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E52-435A-A9AE-3A2309CEC4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09C-4F7E-9212-E09B75038865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1.5144781144781145</c:v>
                </c:pt>
                <c:pt idx="1">
                  <c:v>1.5296523517382412</c:v>
                </c:pt>
                <c:pt idx="2">
                  <c:v>1.7639553429027113</c:v>
                </c:pt>
                <c:pt idx="3">
                  <c:v>1.6530958439355385</c:v>
                </c:pt>
                <c:pt idx="4">
                  <c:v>1.5585851142225498</c:v>
                </c:pt>
                <c:pt idx="5">
                  <c:v>1.4254278728606358</c:v>
                </c:pt>
                <c:pt idx="6">
                  <c:v>1.6567411083540116</c:v>
                </c:pt>
                <c:pt idx="7">
                  <c:v>1.88047255038221</c:v>
                </c:pt>
                <c:pt idx="8">
                  <c:v>1.6394849785407726</c:v>
                </c:pt>
                <c:pt idx="9">
                  <c:v>1.5839636913767019</c:v>
                </c:pt>
                <c:pt idx="10">
                  <c:v>1.6020864381520119</c:v>
                </c:pt>
                <c:pt idx="11">
                  <c:v>1.6542783059636992</c:v>
                </c:pt>
                <c:pt idx="12">
                  <c:v>1.6305721889554226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9C-4F7E-9212-E09B75038865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09C-4F7E-9212-E09B7503886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1.6598360655737705</c:v>
                </c:pt>
                <c:pt idx="1">
                  <c:v>3.9650793650793652</c:v>
                </c:pt>
                <c:pt idx="2">
                  <c:v>1.6341789052069426</c:v>
                </c:pt>
                <c:pt idx="3">
                  <c:v>1.5410292072322671</c:v>
                </c:pt>
                <c:pt idx="4">
                  <c:v>1.5757152826238661</c:v>
                </c:pt>
                <c:pt idx="5">
                  <c:v>1.6256983240223464</c:v>
                </c:pt>
                <c:pt idx="6">
                  <c:v>1.6503712871287128</c:v>
                </c:pt>
                <c:pt idx="7">
                  <c:v>6.2045454545454541</c:v>
                </c:pt>
                <c:pt idx="8">
                  <c:v>1.5297823596792668</c:v>
                </c:pt>
                <c:pt idx="9">
                  <c:v>1.3544041450777202</c:v>
                </c:pt>
                <c:pt idx="10">
                  <c:v>2.5137096774193548</c:v>
                </c:pt>
                <c:pt idx="11">
                  <c:v>1.7510204081632652</c:v>
                </c:pt>
                <c:pt idx="12">
                  <c:v>1.8225141028879346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9C-4F7E-9212-E09B75038865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09C-4F7E-9212-E09B7503886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09C-4F7E-9212-E09B7503886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1.5177777777777777</c:v>
                </c:pt>
                <c:pt idx="1">
                  <c:v>3.3984575835475579</c:v>
                </c:pt>
                <c:pt idx="2">
                  <c:v>1.5071770334928229</c:v>
                </c:pt>
                <c:pt idx="3">
                  <c:v>1.6036144578313254</c:v>
                </c:pt>
                <c:pt idx="4">
                  <c:v>2.2342978122794634</c:v>
                </c:pt>
                <c:pt idx="5">
                  <c:v>3.0352250489236789</c:v>
                </c:pt>
                <c:pt idx="6">
                  <c:v>2.5207823960880194</c:v>
                </c:pt>
                <c:pt idx="12">
                  <c:v>2.190759819703799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09C-4F7E-9212-E09B750388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09C-4F7E-9212-E09B7503886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1.5348460291734198</c:v>
                      </c:pt>
                      <c:pt idx="1">
                        <c:v>1.5209080047789725</c:v>
                      </c:pt>
                      <c:pt idx="2">
                        <c:v>1.453781512605042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2.2756916996047432</c:v>
                      </c:pt>
                      <c:pt idx="8">
                        <c:v>1.9263622974963182</c:v>
                      </c:pt>
                      <c:pt idx="9">
                        <c:v>1.5635062611806798</c:v>
                      </c:pt>
                      <c:pt idx="10">
                        <c:v>1.7890625</c:v>
                      </c:pt>
                      <c:pt idx="11">
                        <c:v>2.3346354166666665</c:v>
                      </c:pt>
                      <c:pt idx="12">
                        <c:v>1.7905343159834177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09C-4F7E-9212-E09B7503886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09C-4F7E-9212-E09B7503886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09C-4F7E-9212-E09B7503886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09C-4F7E-9212-E09B7503886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09C-4F7E-9212-E09B7503886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09C-4F7E-9212-E09B7503886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09C-4F7E-9212-E09B7503886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09C-4F7E-9212-E09B7503886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09C-4F7E-9212-E09B7503886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09C-4F7E-9212-E09B7503886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09C-4F7E-9212-E09B7503886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09C-4F7E-9212-E09B7503886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09C-4F7E-9212-E09B7503886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09C-4F7E-9212-E09B75038865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-0.14205828779599283</c:v>
                </c:pt>
                <c:pt idx="1">
                  <c:v>-0.56662178153180731</c:v>
                </c:pt>
                <c:pt idx="2">
                  <c:v>-0.1270018717141197</c:v>
                </c:pt>
                <c:pt idx="3">
                  <c:v>6.2585250599058284E-2</c:v>
                </c:pt>
                <c:pt idx="4">
                  <c:v>0.65858252965559738</c:v>
                </c:pt>
                <c:pt idx="5">
                  <c:v>1.4095267249013326</c:v>
                </c:pt>
                <c:pt idx="6">
                  <c:v>0.87041110895930651</c:v>
                </c:pt>
                <c:pt idx="12">
                  <c:v>0.45747956492672892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09C-4F7E-9212-E09B750388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306-4D0D-B6D1-47E317625DB4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2348</c:v>
                </c:pt>
                <c:pt idx="1">
                  <c:v>2169</c:v>
                </c:pt>
                <c:pt idx="2">
                  <c:v>2238</c:v>
                </c:pt>
                <c:pt idx="3">
                  <c:v>1649</c:v>
                </c:pt>
                <c:pt idx="4">
                  <c:v>1462</c:v>
                </c:pt>
                <c:pt idx="5">
                  <c:v>897</c:v>
                </c:pt>
                <c:pt idx="6">
                  <c:v>1154</c:v>
                </c:pt>
                <c:pt idx="7">
                  <c:v>1273</c:v>
                </c:pt>
                <c:pt idx="8">
                  <c:v>1139</c:v>
                </c:pt>
                <c:pt idx="9">
                  <c:v>1594</c:v>
                </c:pt>
                <c:pt idx="10">
                  <c:v>2509</c:v>
                </c:pt>
                <c:pt idx="11">
                  <c:v>2003</c:v>
                </c:pt>
                <c:pt idx="12">
                  <c:v>20435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06-4D0D-B6D1-47E317625DB4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306-4D0D-B6D1-47E317625DB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3040</c:v>
                </c:pt>
                <c:pt idx="1">
                  <c:v>2636</c:v>
                </c:pt>
                <c:pt idx="2">
                  <c:v>2536</c:v>
                </c:pt>
                <c:pt idx="3">
                  <c:v>1778</c:v>
                </c:pt>
                <c:pt idx="4">
                  <c:v>1356</c:v>
                </c:pt>
                <c:pt idx="5">
                  <c:v>956</c:v>
                </c:pt>
                <c:pt idx="6">
                  <c:v>1146</c:v>
                </c:pt>
                <c:pt idx="7">
                  <c:v>1181</c:v>
                </c:pt>
                <c:pt idx="8">
                  <c:v>995</c:v>
                </c:pt>
                <c:pt idx="9">
                  <c:v>1757</c:v>
                </c:pt>
                <c:pt idx="10">
                  <c:v>2180</c:v>
                </c:pt>
                <c:pt idx="11">
                  <c:v>2006</c:v>
                </c:pt>
                <c:pt idx="12">
                  <c:v>21567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306-4D0D-B6D1-47E317625DB4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306-4D0D-B6D1-47E317625DB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306-4D0D-B6D1-47E317625DB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2659</c:v>
                </c:pt>
                <c:pt idx="1">
                  <c:v>2434</c:v>
                </c:pt>
                <c:pt idx="2">
                  <c:v>2579</c:v>
                </c:pt>
                <c:pt idx="3">
                  <c:v>1473</c:v>
                </c:pt>
                <c:pt idx="4">
                  <c:v>1481</c:v>
                </c:pt>
                <c:pt idx="5">
                  <c:v>1002</c:v>
                </c:pt>
                <c:pt idx="6">
                  <c:v>1191</c:v>
                </c:pt>
                <c:pt idx="12">
                  <c:v>12819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306-4D0D-B6D1-47E317625D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306-4D0D-B6D1-47E317625DB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2138</c:v>
                      </c:pt>
                      <c:pt idx="1">
                        <c:v>2298</c:v>
                      </c:pt>
                      <c:pt idx="2">
                        <c:v>864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642</c:v>
                      </c:pt>
                      <c:pt idx="8">
                        <c:v>322</c:v>
                      </c:pt>
                      <c:pt idx="9">
                        <c:v>413</c:v>
                      </c:pt>
                      <c:pt idx="10">
                        <c:v>507</c:v>
                      </c:pt>
                      <c:pt idx="11">
                        <c:v>655</c:v>
                      </c:pt>
                      <c:pt idx="12">
                        <c:v>8198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306-4D0D-B6D1-47E317625DB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306-4D0D-B6D1-47E317625DB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306-4D0D-B6D1-47E317625DB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306-4D0D-B6D1-47E317625DB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306-4D0D-B6D1-47E317625DB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306-4D0D-B6D1-47E317625DB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306-4D0D-B6D1-47E317625DB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306-4D0D-B6D1-47E317625DB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306-4D0D-B6D1-47E317625DB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306-4D0D-B6D1-47E317625DB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306-4D0D-B6D1-47E317625DB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306-4D0D-B6D1-47E317625DB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306-4D0D-B6D1-47E317625DB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306-4D0D-B6D1-47E317625DB4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-0.12532894736842104</c:v>
                </c:pt>
                <c:pt idx="1">
                  <c:v>-7.6631259484066794E-2</c:v>
                </c:pt>
                <c:pt idx="2">
                  <c:v>1.6955835962145116E-2</c:v>
                </c:pt>
                <c:pt idx="3">
                  <c:v>-0.17154105736782899</c:v>
                </c:pt>
                <c:pt idx="4">
                  <c:v>9.2182890855457167E-2</c:v>
                </c:pt>
                <c:pt idx="5">
                  <c:v>4.8117154811715412E-2</c:v>
                </c:pt>
                <c:pt idx="6">
                  <c:v>3.9267015706806241E-2</c:v>
                </c:pt>
                <c:pt idx="12">
                  <c:v>-4.6772754312908948E-2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306-4D0D-B6D1-47E317625D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C2-4661-9361-1213155A99E2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3.7108177172061327</c:v>
                </c:pt>
                <c:pt idx="1">
                  <c:v>3.9253112033195019</c:v>
                </c:pt>
                <c:pt idx="2">
                  <c:v>4.0907059874888292</c:v>
                </c:pt>
                <c:pt idx="3">
                  <c:v>3.9248029108550635</c:v>
                </c:pt>
                <c:pt idx="4">
                  <c:v>3.8344733242134064</c:v>
                </c:pt>
                <c:pt idx="5">
                  <c:v>4.2664437012263097</c:v>
                </c:pt>
                <c:pt idx="6">
                  <c:v>2.8474870017331022</c:v>
                </c:pt>
                <c:pt idx="7">
                  <c:v>3.7085624509033779</c:v>
                </c:pt>
                <c:pt idx="8">
                  <c:v>3.6751536435469712</c:v>
                </c:pt>
                <c:pt idx="9">
                  <c:v>3.5069008782936009</c:v>
                </c:pt>
                <c:pt idx="10">
                  <c:v>3.4946193702670385</c:v>
                </c:pt>
                <c:pt idx="11">
                  <c:v>3.5267099350973541</c:v>
                </c:pt>
                <c:pt idx="12">
                  <c:v>3.714313677514069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C2-4661-9361-1213155A99E2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C2-4661-9361-1213155A99E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3.5365131578947366</c:v>
                </c:pt>
                <c:pt idx="1">
                  <c:v>3.8524279210925645</c:v>
                </c:pt>
                <c:pt idx="2">
                  <c:v>3.9743690851735014</c:v>
                </c:pt>
                <c:pt idx="3">
                  <c:v>4.209223847019123</c:v>
                </c:pt>
                <c:pt idx="4">
                  <c:v>4.2610619469026547</c:v>
                </c:pt>
                <c:pt idx="5">
                  <c:v>4.1506276150627617</c:v>
                </c:pt>
                <c:pt idx="6">
                  <c:v>2.9659685863874348</c:v>
                </c:pt>
                <c:pt idx="7">
                  <c:v>3.8645215918712954</c:v>
                </c:pt>
                <c:pt idx="8">
                  <c:v>3.9577889447236183</c:v>
                </c:pt>
                <c:pt idx="9">
                  <c:v>3.6727376209447922</c:v>
                </c:pt>
                <c:pt idx="10">
                  <c:v>3.501834862385321</c:v>
                </c:pt>
                <c:pt idx="11">
                  <c:v>3.5074775672981056</c:v>
                </c:pt>
                <c:pt idx="12">
                  <c:v>3.7668196782120833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C2-4661-9361-1213155A99E2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C2-4661-9361-1213155A99E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DC2-4661-9361-1213155A99E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3.5494546822113575</c:v>
                </c:pt>
                <c:pt idx="1">
                  <c:v>3.8060805258833197</c:v>
                </c:pt>
                <c:pt idx="2">
                  <c:v>3.5924777045366421</c:v>
                </c:pt>
                <c:pt idx="3">
                  <c:v>3.9579090291921251</c:v>
                </c:pt>
                <c:pt idx="4">
                  <c:v>3.9723160027008779</c:v>
                </c:pt>
                <c:pt idx="5">
                  <c:v>4.2305389221556888</c:v>
                </c:pt>
                <c:pt idx="6">
                  <c:v>3.0176322418136019</c:v>
                </c:pt>
                <c:pt idx="12">
                  <c:v>3.7064513612606289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DC2-4661-9361-1213155A99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DC2-4661-9361-1213155A99E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3.6379794200187092</c:v>
                      </c:pt>
                      <c:pt idx="1">
                        <c:v>3.9038294168842471</c:v>
                      </c:pt>
                      <c:pt idx="2">
                        <c:v>4.0879629629629628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2.9937694704049846</c:v>
                      </c:pt>
                      <c:pt idx="8">
                        <c:v>2.1490683229813663</c:v>
                      </c:pt>
                      <c:pt idx="9">
                        <c:v>1.9975786924939467</c:v>
                      </c:pt>
                      <c:pt idx="10">
                        <c:v>2.193293885601578</c:v>
                      </c:pt>
                      <c:pt idx="11">
                        <c:v>2.4045801526717558</c:v>
                      </c:pt>
                      <c:pt idx="12">
                        <c:v>3.3236155159795073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DC2-4661-9361-1213155A99E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DC2-4661-9361-1213155A99E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DC2-4661-9361-1213155A99E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DC2-4661-9361-1213155A99E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DC2-4661-9361-1213155A99E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DC2-4661-9361-1213155A99E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C2-4661-9361-1213155A99E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C2-4661-9361-1213155A99E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C2-4661-9361-1213155A99E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C2-4661-9361-1213155A99E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DC2-4661-9361-1213155A99E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DC2-4661-9361-1213155A99E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DC2-4661-9361-1213155A99E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DC2-4661-9361-1213155A99E2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1.2941524316620878E-2</c:v>
                </c:pt>
                <c:pt idx="1">
                  <c:v>-4.6347395209244802E-2</c:v>
                </c:pt>
                <c:pt idx="2">
                  <c:v>-0.38189138063685935</c:v>
                </c:pt>
                <c:pt idx="3">
                  <c:v>-0.25131481782699794</c:v>
                </c:pt>
                <c:pt idx="4">
                  <c:v>-0.28874594420177679</c:v>
                </c:pt>
                <c:pt idx="5">
                  <c:v>7.9911307092927153E-2</c:v>
                </c:pt>
                <c:pt idx="6">
                  <c:v>5.1663655426167132E-2</c:v>
                </c:pt>
                <c:pt idx="12">
                  <c:v>-0.13159147038719965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DC2-4661-9361-1213155A99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CEB-4163-9C7D-40B4FBCC8A3F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4.534391534391534</c:v>
                </c:pt>
                <c:pt idx="1">
                  <c:v>4.2433090024330902</c:v>
                </c:pt>
                <c:pt idx="2">
                  <c:v>4.5290697674418601</c:v>
                </c:pt>
                <c:pt idx="3">
                  <c:v>4.4000000000000004</c:v>
                </c:pt>
                <c:pt idx="4">
                  <c:v>3.6912751677852347</c:v>
                </c:pt>
                <c:pt idx="5">
                  <c:v>4.112903225806452</c:v>
                </c:pt>
                <c:pt idx="6">
                  <c:v>2.7749999999999999</c:v>
                </c:pt>
                <c:pt idx="7">
                  <c:v>3.7320261437908497</c:v>
                </c:pt>
                <c:pt idx="8">
                  <c:v>4.6111111111111107</c:v>
                </c:pt>
                <c:pt idx="9">
                  <c:v>3.6555555555555554</c:v>
                </c:pt>
                <c:pt idx="10">
                  <c:v>3.0539568345323742</c:v>
                </c:pt>
                <c:pt idx="11">
                  <c:v>3.865203761755486</c:v>
                </c:pt>
                <c:pt idx="12">
                  <c:v>3.9989266547406084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EB-4163-9C7D-40B4FBCC8A3F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CEB-4163-9C7D-40B4FBCC8A3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3.3109619686800893</c:v>
                </c:pt>
                <c:pt idx="1">
                  <c:v>4.3813559322033901</c:v>
                </c:pt>
                <c:pt idx="2">
                  <c:v>4.2471910112359552</c:v>
                </c:pt>
                <c:pt idx="3">
                  <c:v>5.560483870967742</c:v>
                </c:pt>
                <c:pt idx="4">
                  <c:v>5.503759398496241</c:v>
                </c:pt>
                <c:pt idx="5">
                  <c:v>4.71</c:v>
                </c:pt>
                <c:pt idx="6">
                  <c:v>2.5705128205128207</c:v>
                </c:pt>
                <c:pt idx="7">
                  <c:v>4.6885245901639347</c:v>
                </c:pt>
                <c:pt idx="8">
                  <c:v>4.2195121951219514</c:v>
                </c:pt>
                <c:pt idx="9">
                  <c:v>4.166666666666667</c:v>
                </c:pt>
                <c:pt idx="10">
                  <c:v>3.359375</c:v>
                </c:pt>
                <c:pt idx="11">
                  <c:v>3.3038461538461537</c:v>
                </c:pt>
                <c:pt idx="12">
                  <c:v>4.0580858085808584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EB-4163-9C7D-40B4FBCC8A3F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CEB-4163-9C7D-40B4FBCC8A3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CEB-4163-9C7D-40B4FBCC8A3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3.440203562340967</c:v>
                </c:pt>
                <c:pt idx="1">
                  <c:v>3.6422594142259412</c:v>
                </c:pt>
                <c:pt idx="2">
                  <c:v>3.9305993690851735</c:v>
                </c:pt>
                <c:pt idx="3">
                  <c:v>5.1338582677165352</c:v>
                </c:pt>
                <c:pt idx="4">
                  <c:v>3.8870967741935485</c:v>
                </c:pt>
                <c:pt idx="5">
                  <c:v>4</c:v>
                </c:pt>
                <c:pt idx="6">
                  <c:v>2.9057971014492754</c:v>
                </c:pt>
                <c:pt idx="12">
                  <c:v>3.7431952662721892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CEB-4163-9C7D-40B4FBCC8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CEB-4163-9C7D-40B4FBCC8A3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resd'!$C$119:$C$131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4.0140056022408963</c:v>
                      </c:pt>
                      <c:pt idx="1">
                        <c:v>4.5580952380952384</c:v>
                      </c:pt>
                      <c:pt idx="2">
                        <c:v>5.4910714285714288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2.75</c:v>
                      </c:pt>
                      <c:pt idx="8">
                        <c:v>1.75</c:v>
                      </c:pt>
                      <c:pt idx="9">
                        <c:v>1.8</c:v>
                      </c:pt>
                      <c:pt idx="10">
                        <c:v>2.1458333333333335</c:v>
                      </c:pt>
                      <c:pt idx="11">
                        <c:v>1.8378378378378379</c:v>
                      </c:pt>
                      <c:pt idx="12">
                        <c:v>3.8967391304347827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CEB-4163-9C7D-40B4FBCC8A3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CEB-4163-9C7D-40B4FBCC8A3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CEB-4163-9C7D-40B4FBCC8A3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CEB-4163-9C7D-40B4FBCC8A3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CEB-4163-9C7D-40B4FBCC8A3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CEB-4163-9C7D-40B4FBCC8A3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CEB-4163-9C7D-40B4FBCC8A3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CEB-4163-9C7D-40B4FBCC8A3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CEB-4163-9C7D-40B4FBCC8A3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CEB-4163-9C7D-40B4FBCC8A3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CEB-4163-9C7D-40B4FBCC8A3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CEB-4163-9C7D-40B4FBCC8A3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CEB-4163-9C7D-40B4FBCC8A3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CEB-4163-9C7D-40B4FBCC8A3F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0.12924159366087773</c:v>
                </c:pt>
                <c:pt idx="1">
                  <c:v>-0.73909651797744891</c:v>
                </c:pt>
                <c:pt idx="2">
                  <c:v>-0.31659164215078173</c:v>
                </c:pt>
                <c:pt idx="3">
                  <c:v>-0.4266256032512068</c:v>
                </c:pt>
                <c:pt idx="4">
                  <c:v>-1.6166626243026925</c:v>
                </c:pt>
                <c:pt idx="5">
                  <c:v>-0.71</c:v>
                </c:pt>
                <c:pt idx="6">
                  <c:v>0.33528428093645468</c:v>
                </c:pt>
                <c:pt idx="12">
                  <c:v>-0.46520053582676102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CEB-4163-9C7D-40B4FBCC8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6FA-4C68-A6F1-ECAD906143F4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5.8413043478260871</c:v>
                </c:pt>
                <c:pt idx="1">
                  <c:v>6.4454545454545453</c:v>
                </c:pt>
                <c:pt idx="2">
                  <c:v>6.64</c:v>
                </c:pt>
                <c:pt idx="3">
                  <c:v>6.6480446927374306</c:v>
                </c:pt>
                <c:pt idx="4">
                  <c:v>6.7712765957446805</c:v>
                </c:pt>
                <c:pt idx="5">
                  <c:v>6.4921875</c:v>
                </c:pt>
                <c:pt idx="6">
                  <c:v>3.9537037037037037</c:v>
                </c:pt>
                <c:pt idx="7">
                  <c:v>5.2212765957446807</c:v>
                </c:pt>
                <c:pt idx="8">
                  <c:v>5.801801801801802</c:v>
                </c:pt>
                <c:pt idx="9">
                  <c:v>5.7828947368421053</c:v>
                </c:pt>
                <c:pt idx="10">
                  <c:v>5.8276553106212425</c:v>
                </c:pt>
                <c:pt idx="11">
                  <c:v>4.8246445497630335</c:v>
                </c:pt>
                <c:pt idx="12">
                  <c:v>5.9357629785002626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FA-4C68-A6F1-ECAD906143F4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6FA-4C68-A6F1-ECAD906143F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5.5225505443234839</c:v>
                </c:pt>
                <c:pt idx="1">
                  <c:v>5.8026070763500934</c:v>
                </c:pt>
                <c:pt idx="2">
                  <c:v>5.9575221238938054</c:v>
                </c:pt>
                <c:pt idx="3">
                  <c:v>6.6465517241379306</c:v>
                </c:pt>
                <c:pt idx="4">
                  <c:v>6.5785123966942152</c:v>
                </c:pt>
                <c:pt idx="5">
                  <c:v>6.5649350649350646</c:v>
                </c:pt>
                <c:pt idx="6">
                  <c:v>3.661290322580645</c:v>
                </c:pt>
                <c:pt idx="7">
                  <c:v>6.5260115606936413</c:v>
                </c:pt>
                <c:pt idx="8">
                  <c:v>5.8526785714285712</c:v>
                </c:pt>
                <c:pt idx="9">
                  <c:v>5.9803278688524593</c:v>
                </c:pt>
                <c:pt idx="10">
                  <c:v>6.3442265795206971</c:v>
                </c:pt>
                <c:pt idx="11">
                  <c:v>5.3826086956521735</c:v>
                </c:pt>
                <c:pt idx="12">
                  <c:v>5.917572035899858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6FA-4C68-A6F1-ECAD906143F4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6FA-4C68-A6F1-ECAD906143F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6FA-4C68-A6F1-ECAD906143F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5.0589353612167303</c:v>
                </c:pt>
                <c:pt idx="1">
                  <c:v>6.4574257425742578</c:v>
                </c:pt>
                <c:pt idx="2">
                  <c:v>6.3815028901734108</c:v>
                </c:pt>
                <c:pt idx="3">
                  <c:v>6.349152542372881</c:v>
                </c:pt>
                <c:pt idx="4">
                  <c:v>6.7061611374407581</c:v>
                </c:pt>
                <c:pt idx="5">
                  <c:v>8.247863247863247</c:v>
                </c:pt>
                <c:pt idx="6">
                  <c:v>3.1451612903225805</c:v>
                </c:pt>
                <c:pt idx="12">
                  <c:v>6.0413582934262084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6FA-4C68-A6F1-ECAD906143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6FA-4C68-A6F1-ECAD906143F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resd'!$C$141:$C$153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5.9742388758782203</c:v>
                      </c:pt>
                      <c:pt idx="1">
                        <c:v>5.5458515283842793</c:v>
                      </c:pt>
                      <c:pt idx="2">
                        <c:v>7.397849462365591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3.5697674418604652</c:v>
                      </c:pt>
                      <c:pt idx="8">
                        <c:v>1.7142857142857142</c:v>
                      </c:pt>
                      <c:pt idx="9">
                        <c:v>3.05</c:v>
                      </c:pt>
                      <c:pt idx="10">
                        <c:v>2.0388349514563107</c:v>
                      </c:pt>
                      <c:pt idx="11">
                        <c:v>2.2873563218390807</c:v>
                      </c:pt>
                      <c:pt idx="12">
                        <c:v>5.0459149223497635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6FA-4C68-A6F1-ECAD906143F4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76FA-4C68-A6F1-ECAD906143F4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5.7216828478964405</c:v>
                      </c:pt>
                      <c:pt idx="1">
                        <c:v>6.0282051282051281</c:v>
                      </c:pt>
                      <c:pt idx="2">
                        <c:v>5.8561484918793507</c:v>
                      </c:pt>
                      <c:pt idx="3">
                        <c:v>6.5965909090909092</c:v>
                      </c:pt>
                      <c:pt idx="4">
                        <c:v>7.4578947368421051</c:v>
                      </c:pt>
                      <c:pt idx="5">
                        <c:v>5.2280701754385968</c:v>
                      </c:pt>
                      <c:pt idx="6">
                        <c:v>6.9485294117647056</c:v>
                      </c:pt>
                      <c:pt idx="7">
                        <c:v>5.5595854922279795</c:v>
                      </c:pt>
                      <c:pt idx="8">
                        <c:v>6.1875</c:v>
                      </c:pt>
                      <c:pt idx="9">
                        <c:v>6.6477987421383649</c:v>
                      </c:pt>
                      <c:pt idx="10">
                        <c:v>5.9533169533169534</c:v>
                      </c:pt>
                      <c:pt idx="11">
                        <c:v>5.0775623268698062</c:v>
                      </c:pt>
                      <c:pt idx="12">
                        <c:v>6.0453762205628951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76FA-4C68-A6F1-ECAD906143F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6FA-4C68-A6F1-ECAD906143F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6FA-4C68-A6F1-ECAD906143F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6FA-4C68-A6F1-ECAD906143F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6FA-4C68-A6F1-ECAD906143F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6FA-4C68-A6F1-ECAD906143F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6FA-4C68-A6F1-ECAD906143F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6FA-4C68-A6F1-ECAD906143F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6FA-4C68-A6F1-ECAD906143F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6FA-4C68-A6F1-ECAD906143F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6FA-4C68-A6F1-ECAD906143F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6FA-4C68-A6F1-ECAD906143F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6FA-4C68-A6F1-ECAD906143F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6FA-4C68-A6F1-ECAD906143F4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-0.46361518310675365</c:v>
                </c:pt>
                <c:pt idx="1">
                  <c:v>0.6548186662241644</c:v>
                </c:pt>
                <c:pt idx="2">
                  <c:v>0.42398076627960535</c:v>
                </c:pt>
                <c:pt idx="3">
                  <c:v>-0.29739918176504965</c:v>
                </c:pt>
                <c:pt idx="4">
                  <c:v>0.12764874074654298</c:v>
                </c:pt>
                <c:pt idx="5">
                  <c:v>1.6829281829281824</c:v>
                </c:pt>
                <c:pt idx="6">
                  <c:v>-0.5161290322580645</c:v>
                </c:pt>
                <c:pt idx="12">
                  <c:v>0.14660130911698577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6FA-4C68-A6F1-ECAD906143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0A-46C2-95FD-28313DC90B97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2.0614754098360657</c:v>
                </c:pt>
                <c:pt idx="1">
                  <c:v>2.5348258706467663</c:v>
                </c:pt>
                <c:pt idx="2">
                  <c:v>2.4316239316239314</c:v>
                </c:pt>
                <c:pt idx="3">
                  <c:v>2.1666666666666665</c:v>
                </c:pt>
                <c:pt idx="4">
                  <c:v>2.3689320388349513</c:v>
                </c:pt>
                <c:pt idx="5">
                  <c:v>2.4933333333333332</c:v>
                </c:pt>
                <c:pt idx="6">
                  <c:v>2.0376344086021505</c:v>
                </c:pt>
                <c:pt idx="7">
                  <c:v>2.2378048780487805</c:v>
                </c:pt>
                <c:pt idx="8">
                  <c:v>2.3365384615384617</c:v>
                </c:pt>
                <c:pt idx="9">
                  <c:v>1.9482758620689655</c:v>
                </c:pt>
                <c:pt idx="10">
                  <c:v>2.5221238938053099</c:v>
                </c:pt>
                <c:pt idx="11">
                  <c:v>2.2335526315789473</c:v>
                </c:pt>
                <c:pt idx="12">
                  <c:v>2.2913770913770914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0A-46C2-95FD-28313DC90B97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0A-46C2-95FD-28313DC90B9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2.5740259740259739</c:v>
                </c:pt>
                <c:pt idx="1">
                  <c:v>2.6754385964912282</c:v>
                </c:pt>
                <c:pt idx="2">
                  <c:v>2.6632653061224492</c:v>
                </c:pt>
                <c:pt idx="3">
                  <c:v>2.4542772861356932</c:v>
                </c:pt>
                <c:pt idx="4">
                  <c:v>2.9319727891156462</c:v>
                </c:pt>
                <c:pt idx="5">
                  <c:v>3.6101694915254239</c:v>
                </c:pt>
                <c:pt idx="6">
                  <c:v>3.2391304347826089</c:v>
                </c:pt>
                <c:pt idx="7">
                  <c:v>2.9610778443113772</c:v>
                </c:pt>
                <c:pt idx="8">
                  <c:v>2.7697368421052633</c:v>
                </c:pt>
                <c:pt idx="9">
                  <c:v>2.174825174825175</c:v>
                </c:pt>
                <c:pt idx="10">
                  <c:v>2.103542234332425</c:v>
                </c:pt>
                <c:pt idx="11">
                  <c:v>2.5499999999999998</c:v>
                </c:pt>
                <c:pt idx="12">
                  <c:v>2.6458616010854819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0A-46C2-95FD-28313DC90B97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0A-46C2-95FD-28313DC90B9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90A-46C2-95FD-28313DC90B9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2.6155778894472363</c:v>
                </c:pt>
                <c:pt idx="1">
                  <c:v>2.4320388349514563</c:v>
                </c:pt>
                <c:pt idx="2">
                  <c:v>2.4990138067061145</c:v>
                </c:pt>
                <c:pt idx="3">
                  <c:v>2.3902439024390243</c:v>
                </c:pt>
                <c:pt idx="4">
                  <c:v>2.7326388888888888</c:v>
                </c:pt>
                <c:pt idx="5">
                  <c:v>2.8768115942028984</c:v>
                </c:pt>
                <c:pt idx="6">
                  <c:v>2.8321678321678321</c:v>
                </c:pt>
                <c:pt idx="12">
                  <c:v>2.5701794753796596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90A-46C2-95FD-28313DC90B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90A-46C2-95FD-28313DC90B9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resd'!$C$163:$C$175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2.3308641975308642</c:v>
                      </c:pt>
                      <c:pt idx="1">
                        <c:v>2.4140000000000001</c:v>
                      </c:pt>
                      <c:pt idx="2">
                        <c:v>1.97265625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3.2</c:v>
                      </c:pt>
                      <c:pt idx="8">
                        <c:v>2.1666666666666665</c:v>
                      </c:pt>
                      <c:pt idx="9">
                        <c:v>1.7272727272727273</c:v>
                      </c:pt>
                      <c:pt idx="10">
                        <c:v>2.9183673469387754</c:v>
                      </c:pt>
                      <c:pt idx="11">
                        <c:v>2.2029702970297032</c:v>
                      </c:pt>
                      <c:pt idx="12">
                        <c:v>2.3596757852076999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90A-46C2-95FD-28313DC90B9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90A-46C2-95FD-28313DC90B9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90A-46C2-95FD-28313DC90B9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90A-46C2-95FD-28313DC90B9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90A-46C2-95FD-28313DC90B9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90A-46C2-95FD-28313DC90B9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90A-46C2-95FD-28313DC90B9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90A-46C2-95FD-28313DC90B9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90A-46C2-95FD-28313DC90B9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90A-46C2-95FD-28313DC90B9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90A-46C2-95FD-28313DC90B9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90A-46C2-95FD-28313DC90B9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90A-46C2-95FD-28313DC90B9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90A-46C2-95FD-28313DC90B97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4.1551915421262464E-2</c:v>
                </c:pt>
                <c:pt idx="1">
                  <c:v>-0.24339976153977183</c:v>
                </c:pt>
                <c:pt idx="2">
                  <c:v>-0.16425149941633466</c:v>
                </c:pt>
                <c:pt idx="3">
                  <c:v>-6.4033383696668889E-2</c:v>
                </c:pt>
                <c:pt idx="4">
                  <c:v>-0.19933390022675734</c:v>
                </c:pt>
                <c:pt idx="5">
                  <c:v>-0.73335789732252543</c:v>
                </c:pt>
                <c:pt idx="6">
                  <c:v>-0.40696260261477679</c:v>
                </c:pt>
                <c:pt idx="12">
                  <c:v>-0.18004117775361506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90A-46C2-95FD-28313DC90B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19F-466D-BC20-373811227261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2.5185185185185186</c:v>
                </c:pt>
                <c:pt idx="1">
                  <c:v>3</c:v>
                </c:pt>
                <c:pt idx="2">
                  <c:v>4.253521126760563</c:v>
                </c:pt>
                <c:pt idx="3">
                  <c:v>2.5909090909090908</c:v>
                </c:pt>
                <c:pt idx="4">
                  <c:v>2.59375</c:v>
                </c:pt>
                <c:pt idx="5">
                  <c:v>2.28125</c:v>
                </c:pt>
                <c:pt idx="6">
                  <c:v>2.5813953488372094</c:v>
                </c:pt>
                <c:pt idx="7">
                  <c:v>2.3877551020408165</c:v>
                </c:pt>
                <c:pt idx="8">
                  <c:v>2.9268292682926829</c:v>
                </c:pt>
                <c:pt idx="9">
                  <c:v>2.9</c:v>
                </c:pt>
                <c:pt idx="10">
                  <c:v>2.961904761904762</c:v>
                </c:pt>
                <c:pt idx="11">
                  <c:v>2.0506329113924049</c:v>
                </c:pt>
                <c:pt idx="12">
                  <c:v>2.7876923076923079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9F-466D-BC20-373811227261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19F-466D-BC20-37381122726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2.2865497076023393</c:v>
                </c:pt>
                <c:pt idx="1">
                  <c:v>3.2736842105263158</c:v>
                </c:pt>
                <c:pt idx="2">
                  <c:v>3.043010752688172</c:v>
                </c:pt>
                <c:pt idx="3">
                  <c:v>2.6896551724137931</c:v>
                </c:pt>
                <c:pt idx="4">
                  <c:v>1.346938775510204</c:v>
                </c:pt>
                <c:pt idx="5">
                  <c:v>2.8947368421052633</c:v>
                </c:pt>
                <c:pt idx="6">
                  <c:v>2.36</c:v>
                </c:pt>
                <c:pt idx="7">
                  <c:v>2.3050847457627119</c:v>
                </c:pt>
                <c:pt idx="8">
                  <c:v>3.8536585365853657</c:v>
                </c:pt>
                <c:pt idx="9">
                  <c:v>2.736842105263158</c:v>
                </c:pt>
                <c:pt idx="10">
                  <c:v>2.515625</c:v>
                </c:pt>
                <c:pt idx="11">
                  <c:v>2.4335664335664338</c:v>
                </c:pt>
                <c:pt idx="12">
                  <c:v>2.6112956810631229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9F-466D-BC20-373811227261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19F-466D-BC20-37381122726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19F-466D-BC20-37381122726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2.7923076923076922</c:v>
                </c:pt>
                <c:pt idx="1">
                  <c:v>3.6956521739130435</c:v>
                </c:pt>
                <c:pt idx="2">
                  <c:v>3</c:v>
                </c:pt>
                <c:pt idx="3">
                  <c:v>3.3297872340425534</c:v>
                </c:pt>
                <c:pt idx="4">
                  <c:v>4</c:v>
                </c:pt>
                <c:pt idx="5">
                  <c:v>5.833333333333333</c:v>
                </c:pt>
                <c:pt idx="6">
                  <c:v>4.5641025641025639</c:v>
                </c:pt>
                <c:pt idx="12">
                  <c:v>3.4168260038240916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19F-466D-BC20-3738112272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19F-466D-BC20-37381122726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resd'!$C$185:$C$197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2.408450704225352</c:v>
                      </c:pt>
                      <c:pt idx="1">
                        <c:v>2.7586206896551726</c:v>
                      </c:pt>
                      <c:pt idx="2">
                        <c:v>1.34375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2.6666666666666665</c:v>
                      </c:pt>
                      <c:pt idx="8">
                        <c:v>2.15</c:v>
                      </c:pt>
                      <c:pt idx="9">
                        <c:v>1.8974358974358974</c:v>
                      </c:pt>
                      <c:pt idx="10">
                        <c:v>2.4509803921568629</c:v>
                      </c:pt>
                      <c:pt idx="11">
                        <c:v>1.8</c:v>
                      </c:pt>
                      <c:pt idx="12">
                        <c:v>2.2450142450142452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19F-466D-BC20-37381122726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19F-466D-BC20-37381122726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19F-466D-BC20-37381122726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19F-466D-BC20-37381122726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19F-466D-BC20-37381122726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19F-466D-BC20-37381122726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19F-466D-BC20-37381122726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19F-466D-BC20-37381122726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19F-466D-BC20-37381122726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19F-466D-BC20-37381122726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19F-466D-BC20-37381122726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19F-466D-BC20-37381122726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19F-466D-BC20-37381122726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19F-466D-BC20-373811227261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0.50575798470535283</c:v>
                </c:pt>
                <c:pt idx="1">
                  <c:v>0.42196796338672771</c:v>
                </c:pt>
                <c:pt idx="2">
                  <c:v>-4.3010752688172005E-2</c:v>
                </c:pt>
                <c:pt idx="3">
                  <c:v>0.64013206162876024</c:v>
                </c:pt>
                <c:pt idx="4">
                  <c:v>2.6530612244897958</c:v>
                </c:pt>
                <c:pt idx="5">
                  <c:v>2.9385964912280698</c:v>
                </c:pt>
                <c:pt idx="6">
                  <c:v>2.204102564102564</c:v>
                </c:pt>
                <c:pt idx="12">
                  <c:v>0.82127869399106768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19F-466D-BC20-3738112272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6C2-452F-8BC0-2C416CCB6DD3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4.2846715328467155</c:v>
                </c:pt>
                <c:pt idx="1">
                  <c:v>4.5227272727272725</c:v>
                </c:pt>
                <c:pt idx="2">
                  <c:v>3.8451612903225807</c:v>
                </c:pt>
                <c:pt idx="3">
                  <c:v>2.9874999999999998</c:v>
                </c:pt>
                <c:pt idx="4">
                  <c:v>4.8780487804878048</c:v>
                </c:pt>
                <c:pt idx="5">
                  <c:v>4.2333333333333334</c:v>
                </c:pt>
                <c:pt idx="6">
                  <c:v>4.6315789473684212</c:v>
                </c:pt>
                <c:pt idx="7">
                  <c:v>3.3260869565217392</c:v>
                </c:pt>
                <c:pt idx="8">
                  <c:v>6.258064516129032</c:v>
                </c:pt>
                <c:pt idx="9">
                  <c:v>4.092307692307692</c:v>
                </c:pt>
                <c:pt idx="10">
                  <c:v>2.8245614035087718</c:v>
                </c:pt>
                <c:pt idx="11">
                  <c:v>3.2300884955752212</c:v>
                </c:pt>
                <c:pt idx="12">
                  <c:v>3.8624733475479744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C2-452F-8BC0-2C416CCB6DD3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6C2-452F-8BC0-2C416CCB6DD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4.0129870129870131</c:v>
                </c:pt>
                <c:pt idx="1">
                  <c:v>3.5890410958904111</c:v>
                </c:pt>
                <c:pt idx="2">
                  <c:v>3.3227848101265822</c:v>
                </c:pt>
                <c:pt idx="3">
                  <c:v>7.709677419354839</c:v>
                </c:pt>
                <c:pt idx="4">
                  <c:v>5.4523809523809526</c:v>
                </c:pt>
                <c:pt idx="5">
                  <c:v>8.7222222222222214</c:v>
                </c:pt>
                <c:pt idx="6">
                  <c:v>4.6206896551724137</c:v>
                </c:pt>
                <c:pt idx="7">
                  <c:v>5.0930232558139537</c:v>
                </c:pt>
                <c:pt idx="8">
                  <c:v>3.903225806451613</c:v>
                </c:pt>
                <c:pt idx="9">
                  <c:v>1.9620253164556962</c:v>
                </c:pt>
                <c:pt idx="10">
                  <c:v>3.4358974358974357</c:v>
                </c:pt>
                <c:pt idx="11">
                  <c:v>2.8666666666666667</c:v>
                </c:pt>
                <c:pt idx="12">
                  <c:v>4.072883172561629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C2-452F-8BC0-2C416CCB6DD3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6C2-452F-8BC0-2C416CCB6DD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6C2-452F-8BC0-2C416CCB6DD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2.6703296703296702</c:v>
                </c:pt>
                <c:pt idx="1">
                  <c:v>3</c:v>
                </c:pt>
                <c:pt idx="2">
                  <c:v>3.0183486238532109</c:v>
                </c:pt>
                <c:pt idx="3">
                  <c:v>2.9375</c:v>
                </c:pt>
                <c:pt idx="4">
                  <c:v>3.9142857142857141</c:v>
                </c:pt>
                <c:pt idx="5">
                  <c:v>4.6969696969696972</c:v>
                </c:pt>
                <c:pt idx="6">
                  <c:v>2.8260869565217392</c:v>
                </c:pt>
                <c:pt idx="12">
                  <c:v>3.081993569131833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6C2-452F-8BC0-2C416CCB6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6C2-452F-8BC0-2C416CCB6DD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resd'!$C$207:$C$219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2.3258426966292136</c:v>
                      </c:pt>
                      <c:pt idx="1">
                        <c:v>3.5098039215686274</c:v>
                      </c:pt>
                      <c:pt idx="2">
                        <c:v>4.1304347826086953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2.1111111111111112</c:v>
                      </c:pt>
                      <c:pt idx="8">
                        <c:v>1</c:v>
                      </c:pt>
                      <c:pt idx="9">
                        <c:v>1.25</c:v>
                      </c:pt>
                      <c:pt idx="10">
                        <c:v>1.3333333333333333</c:v>
                      </c:pt>
                      <c:pt idx="11">
                        <c:v>1</c:v>
                      </c:pt>
                      <c:pt idx="12">
                        <c:v>2.9102167182662537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6C2-452F-8BC0-2C416CCB6DD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6C2-452F-8BC0-2C416CCB6DD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6C2-452F-8BC0-2C416CCB6DD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6C2-452F-8BC0-2C416CCB6DD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6C2-452F-8BC0-2C416CCB6DD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6C2-452F-8BC0-2C416CCB6DD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6C2-452F-8BC0-2C416CCB6DD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6C2-452F-8BC0-2C416CCB6DD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6C2-452F-8BC0-2C416CCB6DD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6C2-452F-8BC0-2C416CCB6DD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6C2-452F-8BC0-2C416CCB6DD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6C2-452F-8BC0-2C416CCB6DD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6C2-452F-8BC0-2C416CCB6DD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6C2-452F-8BC0-2C416CCB6DD3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-1.3426573426573429</c:v>
                </c:pt>
                <c:pt idx="1">
                  <c:v>-0.58904109589041109</c:v>
                </c:pt>
                <c:pt idx="2">
                  <c:v>-0.30443618627337132</c:v>
                </c:pt>
                <c:pt idx="3">
                  <c:v>-4.772177419354839</c:v>
                </c:pt>
                <c:pt idx="4">
                  <c:v>-1.5380952380952384</c:v>
                </c:pt>
                <c:pt idx="5">
                  <c:v>-4.0252525252525242</c:v>
                </c:pt>
                <c:pt idx="6">
                  <c:v>-1.7946026986506745</c:v>
                </c:pt>
                <c:pt idx="12">
                  <c:v>-1.4188038790340363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6C2-452F-8BC0-2C416CCB6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F5-42A2-9146-80AF30AA99E5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2.5185185185185186</c:v>
                </c:pt>
                <c:pt idx="1">
                  <c:v>3</c:v>
                </c:pt>
                <c:pt idx="2">
                  <c:v>4.253521126760563</c:v>
                </c:pt>
                <c:pt idx="3">
                  <c:v>2.5909090909090908</c:v>
                </c:pt>
                <c:pt idx="4">
                  <c:v>2.59375</c:v>
                </c:pt>
                <c:pt idx="5">
                  <c:v>2.28125</c:v>
                </c:pt>
                <c:pt idx="6">
                  <c:v>2.5813953488372094</c:v>
                </c:pt>
                <c:pt idx="7">
                  <c:v>2.3877551020408165</c:v>
                </c:pt>
                <c:pt idx="8">
                  <c:v>2.9268292682926829</c:v>
                </c:pt>
                <c:pt idx="9">
                  <c:v>2.9</c:v>
                </c:pt>
                <c:pt idx="10">
                  <c:v>2.961904761904762</c:v>
                </c:pt>
                <c:pt idx="11">
                  <c:v>2.0506329113924049</c:v>
                </c:pt>
                <c:pt idx="12">
                  <c:v>2.7876923076923079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F5-42A2-9146-80AF30AA99E5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6F5-42A2-9146-80AF30AA99E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2.2865497076023393</c:v>
                </c:pt>
                <c:pt idx="1">
                  <c:v>3.2736842105263158</c:v>
                </c:pt>
                <c:pt idx="2">
                  <c:v>3.043010752688172</c:v>
                </c:pt>
                <c:pt idx="3">
                  <c:v>2.6896551724137931</c:v>
                </c:pt>
                <c:pt idx="4">
                  <c:v>1.346938775510204</c:v>
                </c:pt>
                <c:pt idx="5">
                  <c:v>2.8947368421052633</c:v>
                </c:pt>
                <c:pt idx="6">
                  <c:v>2.36</c:v>
                </c:pt>
                <c:pt idx="7">
                  <c:v>2.3050847457627119</c:v>
                </c:pt>
                <c:pt idx="8">
                  <c:v>3.8536585365853657</c:v>
                </c:pt>
                <c:pt idx="9">
                  <c:v>2.736842105263158</c:v>
                </c:pt>
                <c:pt idx="10">
                  <c:v>2.515625</c:v>
                </c:pt>
                <c:pt idx="11">
                  <c:v>2.4335664335664338</c:v>
                </c:pt>
                <c:pt idx="12">
                  <c:v>2.6112956810631229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F5-42A2-9146-80AF30AA99E5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6F5-42A2-9146-80AF30AA99E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6F5-42A2-9146-80AF30AA99E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2.7923076923076922</c:v>
                </c:pt>
                <c:pt idx="1">
                  <c:v>3.6956521739130435</c:v>
                </c:pt>
                <c:pt idx="2">
                  <c:v>3</c:v>
                </c:pt>
                <c:pt idx="3">
                  <c:v>3.3297872340425534</c:v>
                </c:pt>
                <c:pt idx="4">
                  <c:v>4</c:v>
                </c:pt>
                <c:pt idx="5">
                  <c:v>5.833333333333333</c:v>
                </c:pt>
                <c:pt idx="6">
                  <c:v>4.5641025641025639</c:v>
                </c:pt>
                <c:pt idx="12">
                  <c:v>3.4168260038240916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6F5-42A2-9146-80AF30AA9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6F5-42A2-9146-80AF30AA99E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resd'!$C$229:$C$241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2.408450704225352</c:v>
                      </c:pt>
                      <c:pt idx="1">
                        <c:v>2.7586206896551726</c:v>
                      </c:pt>
                      <c:pt idx="2">
                        <c:v>1.34375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2.6666666666666665</c:v>
                      </c:pt>
                      <c:pt idx="8">
                        <c:v>2.15</c:v>
                      </c:pt>
                      <c:pt idx="9">
                        <c:v>1.8974358974358974</c:v>
                      </c:pt>
                      <c:pt idx="10">
                        <c:v>2.4509803921568629</c:v>
                      </c:pt>
                      <c:pt idx="11">
                        <c:v>1.8</c:v>
                      </c:pt>
                      <c:pt idx="12">
                        <c:v>2.2450142450142452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6F5-42A2-9146-80AF30AA99E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6F5-42A2-9146-80AF30AA99E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6F5-42A2-9146-80AF30AA99E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6F5-42A2-9146-80AF30AA99E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6F5-42A2-9146-80AF30AA99E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6F5-42A2-9146-80AF30AA99E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6F5-42A2-9146-80AF30AA99E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6F5-42A2-9146-80AF30AA99E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6F5-42A2-9146-80AF30AA99E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6F5-42A2-9146-80AF30AA99E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6F5-42A2-9146-80AF30AA99E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6F5-42A2-9146-80AF30AA99E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6F5-42A2-9146-80AF30AA99E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6F5-42A2-9146-80AF30AA99E5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0.50575798470535283</c:v>
                </c:pt>
                <c:pt idx="1">
                  <c:v>0.42196796338672771</c:v>
                </c:pt>
                <c:pt idx="2">
                  <c:v>-4.3010752688172005E-2</c:v>
                </c:pt>
                <c:pt idx="3">
                  <c:v>0.64013206162876024</c:v>
                </c:pt>
                <c:pt idx="4">
                  <c:v>2.6530612244897958</c:v>
                </c:pt>
                <c:pt idx="5">
                  <c:v>2.9385964912280698</c:v>
                </c:pt>
                <c:pt idx="6">
                  <c:v>2.204102564102564</c:v>
                </c:pt>
                <c:pt idx="12">
                  <c:v>0.82127869399106768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6F5-42A2-9146-80AF30AA9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D3C-42B7-AA00-EC24821B7138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3.6111111111111112</c:v>
                </c:pt>
                <c:pt idx="1">
                  <c:v>1.8235294117647058</c:v>
                </c:pt>
                <c:pt idx="2">
                  <c:v>2</c:v>
                </c:pt>
                <c:pt idx="3">
                  <c:v>2.625</c:v>
                </c:pt>
                <c:pt idx="4">
                  <c:v>5</c:v>
                </c:pt>
                <c:pt idx="5">
                  <c:v>1</c:v>
                </c:pt>
                <c:pt idx="6">
                  <c:v>3.8888888888888888</c:v>
                </c:pt>
                <c:pt idx="7">
                  <c:v>1</c:v>
                </c:pt>
                <c:pt idx="8">
                  <c:v>3.5</c:v>
                </c:pt>
                <c:pt idx="9">
                  <c:v>1</c:v>
                </c:pt>
                <c:pt idx="10">
                  <c:v>3.4166666666666665</c:v>
                </c:pt>
                <c:pt idx="11">
                  <c:v>2</c:v>
                </c:pt>
                <c:pt idx="12">
                  <c:v>2.7450980392156863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3C-42B7-AA00-EC24821B7138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D3C-42B7-AA00-EC24821B713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2.8793103448275863</c:v>
                </c:pt>
                <c:pt idx="1">
                  <c:v>4.2424242424242422</c:v>
                </c:pt>
                <c:pt idx="2">
                  <c:v>4.7692307692307692</c:v>
                </c:pt>
                <c:pt idx="3">
                  <c:v>0</c:v>
                </c:pt>
                <c:pt idx="4">
                  <c:v>0</c:v>
                </c:pt>
                <c:pt idx="5">
                  <c:v>3.7446808510638299</c:v>
                </c:pt>
                <c:pt idx="6">
                  <c:v>4.5</c:v>
                </c:pt>
                <c:pt idx="7">
                  <c:v>1</c:v>
                </c:pt>
                <c:pt idx="8">
                  <c:v>2.7692307692307692</c:v>
                </c:pt>
                <c:pt idx="9">
                  <c:v>2.4</c:v>
                </c:pt>
                <c:pt idx="10">
                  <c:v>3.0526315789473686</c:v>
                </c:pt>
                <c:pt idx="11">
                  <c:v>2.5</c:v>
                </c:pt>
                <c:pt idx="12">
                  <c:v>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3C-42B7-AA00-EC24821B7138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D3C-42B7-AA00-EC24821B713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D3C-42B7-AA00-EC24821B713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3.0909090909090908</c:v>
                </c:pt>
                <c:pt idx="1">
                  <c:v>1.8461538461538463</c:v>
                </c:pt>
                <c:pt idx="2">
                  <c:v>2.6</c:v>
                </c:pt>
                <c:pt idx="3">
                  <c:v>3.6666666666666665</c:v>
                </c:pt>
                <c:pt idx="4">
                  <c:v>6</c:v>
                </c:pt>
                <c:pt idx="5">
                  <c:v>2</c:v>
                </c:pt>
                <c:pt idx="6">
                  <c:v>1.8</c:v>
                </c:pt>
                <c:pt idx="12">
                  <c:v>2.3202614379084969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D3C-42B7-AA00-EC24821B7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D3C-42B7-AA00-EC24821B713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resd'!$C$251:$C$263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3.7241379310344827</c:v>
                      </c:pt>
                      <c:pt idx="1">
                        <c:v>4.2941176470588234</c:v>
                      </c:pt>
                      <c:pt idx="2">
                        <c:v>21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</c:v>
                      </c:pt>
                      <c:pt idx="8">
                        <c:v>2</c:v>
                      </c:pt>
                      <c:pt idx="9">
                        <c:v>0</c:v>
                      </c:pt>
                      <c:pt idx="10">
                        <c:v>4.5</c:v>
                      </c:pt>
                      <c:pt idx="11">
                        <c:v>1</c:v>
                      </c:pt>
                      <c:pt idx="12">
                        <c:v>4.830645161290323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D3C-42B7-AA00-EC24821B713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D3C-42B7-AA00-EC24821B713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D3C-42B7-AA00-EC24821B713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D3C-42B7-AA00-EC24821B713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D3C-42B7-AA00-EC24821B713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D3C-42B7-AA00-EC24821B713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D3C-42B7-AA00-EC24821B713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D3C-42B7-AA00-EC24821B713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D3C-42B7-AA00-EC24821B713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D3C-42B7-AA00-EC24821B713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D3C-42B7-AA00-EC24821B713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D3C-42B7-AA00-EC24821B713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D3C-42B7-AA00-EC24821B713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D3C-42B7-AA00-EC24821B7138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0.21159874608150453</c:v>
                </c:pt>
                <c:pt idx="1">
                  <c:v>-2.396270396270396</c:v>
                </c:pt>
                <c:pt idx="2">
                  <c:v>-2.1692307692307691</c:v>
                </c:pt>
                <c:pt idx="3">
                  <c:v>0</c:v>
                </c:pt>
                <c:pt idx="4">
                  <c:v>0</c:v>
                </c:pt>
                <c:pt idx="5">
                  <c:v>-1.7446808510638299</c:v>
                </c:pt>
                <c:pt idx="6">
                  <c:v>-2.7</c:v>
                </c:pt>
                <c:pt idx="12">
                  <c:v>-1.3567571956318756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D3C-42B7-AA00-EC24821B7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C46-4F6D-83A6-4AE0B02FC7E5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3.6875</c:v>
                </c:pt>
                <c:pt idx="1">
                  <c:v>3.6875</c:v>
                </c:pt>
                <c:pt idx="2">
                  <c:v>2.763157894736842</c:v>
                </c:pt>
                <c:pt idx="3">
                  <c:v>3</c:v>
                </c:pt>
                <c:pt idx="4">
                  <c:v>10.5</c:v>
                </c:pt>
                <c:pt idx="5">
                  <c:v>5.333333333333333</c:v>
                </c:pt>
                <c:pt idx="6">
                  <c:v>3.2222222222222223</c:v>
                </c:pt>
                <c:pt idx="7">
                  <c:v>2.4285714285714284</c:v>
                </c:pt>
                <c:pt idx="8">
                  <c:v>3.3333333333333335</c:v>
                </c:pt>
                <c:pt idx="9">
                  <c:v>1.625</c:v>
                </c:pt>
                <c:pt idx="10">
                  <c:v>3.03125</c:v>
                </c:pt>
                <c:pt idx="11">
                  <c:v>4.59375</c:v>
                </c:pt>
                <c:pt idx="12">
                  <c:v>3.5185185185185186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46-4F6D-83A6-4AE0B02FC7E5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C46-4F6D-83A6-4AE0B02FC7E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2.7826086956521738</c:v>
                </c:pt>
                <c:pt idx="1">
                  <c:v>4.2</c:v>
                </c:pt>
                <c:pt idx="2">
                  <c:v>3.2857142857142856</c:v>
                </c:pt>
                <c:pt idx="3">
                  <c:v>3.2</c:v>
                </c:pt>
                <c:pt idx="4">
                  <c:v>1.5</c:v>
                </c:pt>
                <c:pt idx="5">
                  <c:v>0</c:v>
                </c:pt>
                <c:pt idx="6">
                  <c:v>1</c:v>
                </c:pt>
                <c:pt idx="7">
                  <c:v>4.5999999999999996</c:v>
                </c:pt>
                <c:pt idx="8">
                  <c:v>2.4</c:v>
                </c:pt>
                <c:pt idx="9">
                  <c:v>4.6923076923076925</c:v>
                </c:pt>
                <c:pt idx="10">
                  <c:v>2.6764705882352939</c:v>
                </c:pt>
                <c:pt idx="11">
                  <c:v>3.8095238095238093</c:v>
                </c:pt>
                <c:pt idx="12">
                  <c:v>3.2395833333333335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46-4F6D-83A6-4AE0B02FC7E5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C46-4F6D-83A6-4AE0B02FC7E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C46-4F6D-83A6-4AE0B02FC7E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2.4457831325301207</c:v>
                </c:pt>
                <c:pt idx="1">
                  <c:v>1.9090909090909092</c:v>
                </c:pt>
                <c:pt idx="2">
                  <c:v>3.5862068965517242</c:v>
                </c:pt>
                <c:pt idx="3">
                  <c:v>3.8333333333333335</c:v>
                </c:pt>
                <c:pt idx="4">
                  <c:v>5.2</c:v>
                </c:pt>
                <c:pt idx="5">
                  <c:v>7.5</c:v>
                </c:pt>
                <c:pt idx="6">
                  <c:v>3.3333333333333335</c:v>
                </c:pt>
                <c:pt idx="12">
                  <c:v>3.0402684563758391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C46-4F6D-83A6-4AE0B02FC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C46-4F6D-83A6-4AE0B02FC7E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resd'!$C$273:$C$285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3.1</c:v>
                      </c:pt>
                      <c:pt idx="1">
                        <c:v>3.7692307692307692</c:v>
                      </c:pt>
                      <c:pt idx="2">
                        <c:v>3.8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</c:v>
                      </c:pt>
                      <c:pt idx="8">
                        <c:v>3</c:v>
                      </c:pt>
                      <c:pt idx="9">
                        <c:v>1.5</c:v>
                      </c:pt>
                      <c:pt idx="10">
                        <c:v>1.6666666666666667</c:v>
                      </c:pt>
                      <c:pt idx="11">
                        <c:v>2</c:v>
                      </c:pt>
                      <c:pt idx="12">
                        <c:v>2.9101123595505616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C46-4F6D-83A6-4AE0B02FC7E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C46-4F6D-83A6-4AE0B02FC7E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C46-4F6D-83A6-4AE0B02FC7E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C46-4F6D-83A6-4AE0B02FC7E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C46-4F6D-83A6-4AE0B02FC7E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C46-4F6D-83A6-4AE0B02FC7E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C46-4F6D-83A6-4AE0B02FC7E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C46-4F6D-83A6-4AE0B02FC7E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C46-4F6D-83A6-4AE0B02FC7E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C46-4F6D-83A6-4AE0B02FC7E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C46-4F6D-83A6-4AE0B02FC7E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C46-4F6D-83A6-4AE0B02FC7E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C46-4F6D-83A6-4AE0B02FC7E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C46-4F6D-83A6-4AE0B02FC7E5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-0.33682556312205314</c:v>
                </c:pt>
                <c:pt idx="1">
                  <c:v>-2.290909090909091</c:v>
                </c:pt>
                <c:pt idx="2">
                  <c:v>0.30049261083743861</c:v>
                </c:pt>
                <c:pt idx="3">
                  <c:v>0.6333333333333333</c:v>
                </c:pt>
                <c:pt idx="4">
                  <c:v>3.7</c:v>
                </c:pt>
                <c:pt idx="5">
                  <c:v>0</c:v>
                </c:pt>
                <c:pt idx="6">
                  <c:v>2.3333333333333335</c:v>
                </c:pt>
                <c:pt idx="12">
                  <c:v>-4.5873865721539175E-2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C46-4F6D-83A6-4AE0B02FC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BA-4DD2-9898-C152BCEEA31B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2.6628942486085343</c:v>
                </c:pt>
                <c:pt idx="1">
                  <c:v>2.7041745730550284</c:v>
                </c:pt>
                <c:pt idx="2">
                  <c:v>2.7572009188902631</c:v>
                </c:pt>
                <c:pt idx="3">
                  <c:v>2.4570599613152804</c:v>
                </c:pt>
                <c:pt idx="4">
                  <c:v>2.5519648912826649</c:v>
                </c:pt>
                <c:pt idx="5">
                  <c:v>2.4809854101889499</c:v>
                </c:pt>
                <c:pt idx="6">
                  <c:v>2.2105990783410139</c:v>
                </c:pt>
                <c:pt idx="7">
                  <c:v>2.5556512378902045</c:v>
                </c:pt>
                <c:pt idx="8">
                  <c:v>2.3459411634594116</c:v>
                </c:pt>
                <c:pt idx="9">
                  <c:v>2.5134645847476804</c:v>
                </c:pt>
                <c:pt idx="10">
                  <c:v>2.6623690572119258</c:v>
                </c:pt>
                <c:pt idx="11">
                  <c:v>2.587568157033806</c:v>
                </c:pt>
                <c:pt idx="12">
                  <c:v>2.5505786061867015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BA-4DD2-9898-C152BCEEA31B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3BA-4DD2-9898-C152BCEEA31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2.7949012842629863</c:v>
                </c:pt>
                <c:pt idx="1">
                  <c:v>3.1517801374141161</c:v>
                </c:pt>
                <c:pt idx="2">
                  <c:v>2.9589783281733748</c:v>
                </c:pt>
                <c:pt idx="3">
                  <c:v>2.6590819153146024</c:v>
                </c:pt>
                <c:pt idx="4">
                  <c:v>2.5066105769230771</c:v>
                </c:pt>
                <c:pt idx="5">
                  <c:v>2.5517154389505552</c:v>
                </c:pt>
                <c:pt idx="6">
                  <c:v>2.2077073807968648</c:v>
                </c:pt>
                <c:pt idx="7">
                  <c:v>3.1938599517074855</c:v>
                </c:pt>
                <c:pt idx="8">
                  <c:v>2.2301946137212503</c:v>
                </c:pt>
                <c:pt idx="9">
                  <c:v>2.4775360845700347</c:v>
                </c:pt>
                <c:pt idx="10">
                  <c:v>2.7401171303074672</c:v>
                </c:pt>
                <c:pt idx="11">
                  <c:v>2.5476281560826322</c:v>
                </c:pt>
                <c:pt idx="12">
                  <c:v>2.6538649194953647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BA-4DD2-9898-C152BCEEA31B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3BA-4DD2-9898-C152BCEEA31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3BA-4DD2-9898-C152BCEEA31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2.6840519676143852</c:v>
                </c:pt>
                <c:pt idx="1">
                  <c:v>3.1261325703385787</c:v>
                </c:pt>
                <c:pt idx="2">
                  <c:v>2.6383377012354923</c:v>
                </c:pt>
                <c:pt idx="3">
                  <c:v>2.7806406685236769</c:v>
                </c:pt>
                <c:pt idx="4">
                  <c:v>2.6832733093237295</c:v>
                </c:pt>
                <c:pt idx="5">
                  <c:v>2.8302986161689732</c:v>
                </c:pt>
                <c:pt idx="6">
                  <c:v>2.7481440747869121</c:v>
                </c:pt>
                <c:pt idx="12">
                  <c:v>2.7736061926102353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3BA-4DD2-9898-C152BCEEA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3BA-4DD2-9898-C152BCEEA31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2.6174716182412929</c:v>
                      </c:pt>
                      <c:pt idx="1">
                        <c:v>2.6762455682030231</c:v>
                      </c:pt>
                      <c:pt idx="2">
                        <c:v>2.599636032757052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2.499459848757652</c:v>
                      </c:pt>
                      <c:pt idx="8">
                        <c:v>2.135487528344671</c:v>
                      </c:pt>
                      <c:pt idx="9">
                        <c:v>2.0425170068027212</c:v>
                      </c:pt>
                      <c:pt idx="10">
                        <c:v>2.0164492342597846</c:v>
                      </c:pt>
                      <c:pt idx="11">
                        <c:v>2.2569676700111483</c:v>
                      </c:pt>
                      <c:pt idx="12">
                        <c:v>2.437843193922629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3BA-4DD2-9898-C152BCEEA31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3BA-4DD2-9898-C152BCEEA31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3BA-4DD2-9898-C152BCEEA31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3BA-4DD2-9898-C152BCEEA31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3BA-4DD2-9898-C152BCEEA31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3BA-4DD2-9898-C152BCEEA31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3BA-4DD2-9898-C152BCEEA31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3BA-4DD2-9898-C152BCEEA31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3BA-4DD2-9898-C152BCEEA31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3BA-4DD2-9898-C152BCEEA31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3BA-4DD2-9898-C152BCEEA31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3BA-4DD2-9898-C152BCEEA31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3BA-4DD2-9898-C152BCEEA31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3BA-4DD2-9898-C152BCEEA31B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-0.11084931664860109</c:v>
                </c:pt>
                <c:pt idx="1">
                  <c:v>-2.5647567075537392E-2</c:v>
                </c:pt>
                <c:pt idx="2">
                  <c:v>-0.32064062693788253</c:v>
                </c:pt>
                <c:pt idx="3">
                  <c:v>0.1215587532090745</c:v>
                </c:pt>
                <c:pt idx="4">
                  <c:v>0.17666273240065244</c:v>
                </c:pt>
                <c:pt idx="5">
                  <c:v>0.27858317721841797</c:v>
                </c:pt>
                <c:pt idx="6">
                  <c:v>0.54043669399004735</c:v>
                </c:pt>
                <c:pt idx="12">
                  <c:v>7.4130000724822231E-2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3BA-4DD2-9898-C152BCEEA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592-4D62-B9F9-C42777981AA3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378</c:v>
                </c:pt>
                <c:pt idx="1">
                  <c:v>411</c:v>
                </c:pt>
                <c:pt idx="2">
                  <c:v>344</c:v>
                </c:pt>
                <c:pt idx="3">
                  <c:v>155</c:v>
                </c:pt>
                <c:pt idx="4">
                  <c:v>149</c:v>
                </c:pt>
                <c:pt idx="5">
                  <c:v>124</c:v>
                </c:pt>
                <c:pt idx="6">
                  <c:v>160</c:v>
                </c:pt>
                <c:pt idx="7">
                  <c:v>153</c:v>
                </c:pt>
                <c:pt idx="8">
                  <c:v>144</c:v>
                </c:pt>
                <c:pt idx="9">
                  <c:v>180</c:v>
                </c:pt>
                <c:pt idx="10">
                  <c:v>278</c:v>
                </c:pt>
                <c:pt idx="11">
                  <c:v>319</c:v>
                </c:pt>
                <c:pt idx="12">
                  <c:v>2795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92-4D62-B9F9-C42777981AA3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592-4D62-B9F9-C42777981AA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447</c:v>
                </c:pt>
                <c:pt idx="1">
                  <c:v>472</c:v>
                </c:pt>
                <c:pt idx="2">
                  <c:v>445</c:v>
                </c:pt>
                <c:pt idx="3">
                  <c:v>248</c:v>
                </c:pt>
                <c:pt idx="4">
                  <c:v>133</c:v>
                </c:pt>
                <c:pt idx="5">
                  <c:v>100</c:v>
                </c:pt>
                <c:pt idx="6">
                  <c:v>156</c:v>
                </c:pt>
                <c:pt idx="7">
                  <c:v>122</c:v>
                </c:pt>
                <c:pt idx="8">
                  <c:v>123</c:v>
                </c:pt>
                <c:pt idx="9">
                  <c:v>204</c:v>
                </c:pt>
                <c:pt idx="10">
                  <c:v>320</c:v>
                </c:pt>
                <c:pt idx="11">
                  <c:v>260</c:v>
                </c:pt>
                <c:pt idx="12">
                  <c:v>3030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92-4D62-B9F9-C42777981AA3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592-4D62-B9F9-C42777981AA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592-4D62-B9F9-C42777981AA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393</c:v>
                </c:pt>
                <c:pt idx="1">
                  <c:v>478</c:v>
                </c:pt>
                <c:pt idx="2">
                  <c:v>317</c:v>
                </c:pt>
                <c:pt idx="3">
                  <c:v>127</c:v>
                </c:pt>
                <c:pt idx="4">
                  <c:v>124</c:v>
                </c:pt>
                <c:pt idx="5">
                  <c:v>113</c:v>
                </c:pt>
                <c:pt idx="6">
                  <c:v>138</c:v>
                </c:pt>
                <c:pt idx="12">
                  <c:v>1690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592-4D62-B9F9-C42777981A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592-4D62-B9F9-C42777981AA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357</c:v>
                      </c:pt>
                      <c:pt idx="1">
                        <c:v>525</c:v>
                      </c:pt>
                      <c:pt idx="2">
                        <c:v>112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24</c:v>
                      </c:pt>
                      <c:pt idx="8">
                        <c:v>24</c:v>
                      </c:pt>
                      <c:pt idx="9">
                        <c:v>50</c:v>
                      </c:pt>
                      <c:pt idx="10">
                        <c:v>96</c:v>
                      </c:pt>
                      <c:pt idx="11">
                        <c:v>74</c:v>
                      </c:pt>
                      <c:pt idx="12">
                        <c:v>1288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592-4D62-B9F9-C42777981AA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592-4D62-B9F9-C42777981AA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592-4D62-B9F9-C42777981AA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592-4D62-B9F9-C42777981AA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592-4D62-B9F9-C42777981AA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592-4D62-B9F9-C42777981AA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592-4D62-B9F9-C42777981AA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592-4D62-B9F9-C42777981AA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592-4D62-B9F9-C42777981AA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592-4D62-B9F9-C42777981AA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592-4D62-B9F9-C42777981AA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592-4D62-B9F9-C42777981AA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592-4D62-B9F9-C42777981AA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592-4D62-B9F9-C42777981AA3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-0.12080536912751683</c:v>
                </c:pt>
                <c:pt idx="1">
                  <c:v>1.2711864406779627E-2</c:v>
                </c:pt>
                <c:pt idx="2">
                  <c:v>-0.28764044943820222</c:v>
                </c:pt>
                <c:pt idx="3">
                  <c:v>-0.48790322580645162</c:v>
                </c:pt>
                <c:pt idx="4">
                  <c:v>-6.7669172932330879E-2</c:v>
                </c:pt>
                <c:pt idx="5">
                  <c:v>0.12999999999999989</c:v>
                </c:pt>
                <c:pt idx="6">
                  <c:v>-0.11538461538461542</c:v>
                </c:pt>
                <c:pt idx="12">
                  <c:v>-0.15542228885557219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592-4D62-B9F9-C42777981A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838-483D-A95A-02595B57F3B8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2.6628942486085343</c:v>
                </c:pt>
                <c:pt idx="1">
                  <c:v>2.7041745730550284</c:v>
                </c:pt>
                <c:pt idx="2">
                  <c:v>2.7572009188902631</c:v>
                </c:pt>
                <c:pt idx="3">
                  <c:v>2.4570599613152804</c:v>
                </c:pt>
                <c:pt idx="4">
                  <c:v>2.5519648912826649</c:v>
                </c:pt>
                <c:pt idx="5">
                  <c:v>2.4809854101889499</c:v>
                </c:pt>
                <c:pt idx="6">
                  <c:v>2.2105990783410139</c:v>
                </c:pt>
                <c:pt idx="7">
                  <c:v>2.5556512378902045</c:v>
                </c:pt>
                <c:pt idx="8">
                  <c:v>2.3459411634594116</c:v>
                </c:pt>
                <c:pt idx="9">
                  <c:v>2.5134645847476804</c:v>
                </c:pt>
                <c:pt idx="10">
                  <c:v>2.6623690572119258</c:v>
                </c:pt>
                <c:pt idx="11">
                  <c:v>2.587568157033806</c:v>
                </c:pt>
                <c:pt idx="12">
                  <c:v>2.5505786061867015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38-483D-A95A-02595B57F3B8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838-483D-A95A-02595B57F3B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2.7949012842629863</c:v>
                </c:pt>
                <c:pt idx="1">
                  <c:v>3.1517801374141161</c:v>
                </c:pt>
                <c:pt idx="2">
                  <c:v>2.9589783281733748</c:v>
                </c:pt>
                <c:pt idx="3">
                  <c:v>2.6590819153146024</c:v>
                </c:pt>
                <c:pt idx="4">
                  <c:v>2.5066105769230771</c:v>
                </c:pt>
                <c:pt idx="5">
                  <c:v>2.5517154389505552</c:v>
                </c:pt>
                <c:pt idx="6">
                  <c:v>2.2077073807968648</c:v>
                </c:pt>
                <c:pt idx="7">
                  <c:v>3.1938599517074855</c:v>
                </c:pt>
                <c:pt idx="8">
                  <c:v>2.2301946137212503</c:v>
                </c:pt>
                <c:pt idx="9">
                  <c:v>2.4775360845700347</c:v>
                </c:pt>
                <c:pt idx="10">
                  <c:v>2.7401171303074672</c:v>
                </c:pt>
                <c:pt idx="11">
                  <c:v>2.5476281560826322</c:v>
                </c:pt>
                <c:pt idx="12">
                  <c:v>2.6538649194953647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38-483D-A95A-02595B57F3B8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838-483D-A95A-02595B57F3B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838-483D-A95A-02595B57F3B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2.6840519676143852</c:v>
                </c:pt>
                <c:pt idx="1">
                  <c:v>3.1261325703385787</c:v>
                </c:pt>
                <c:pt idx="2">
                  <c:v>2.6383377012354923</c:v>
                </c:pt>
                <c:pt idx="3">
                  <c:v>2.7806406685236769</c:v>
                </c:pt>
                <c:pt idx="4">
                  <c:v>2.6832733093237295</c:v>
                </c:pt>
                <c:pt idx="5">
                  <c:v>2.8302986161689732</c:v>
                </c:pt>
                <c:pt idx="6">
                  <c:v>2.7481440747869121</c:v>
                </c:pt>
                <c:pt idx="12">
                  <c:v>2.7736061926102353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838-483D-A95A-02595B57F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838-483D-A95A-02595B57F3B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2.6174716182412929</c:v>
                      </c:pt>
                      <c:pt idx="1">
                        <c:v>2.6762455682030231</c:v>
                      </c:pt>
                      <c:pt idx="2">
                        <c:v>2.599636032757052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2.499459848757652</c:v>
                      </c:pt>
                      <c:pt idx="8">
                        <c:v>2.135487528344671</c:v>
                      </c:pt>
                      <c:pt idx="9">
                        <c:v>2.0425170068027212</c:v>
                      </c:pt>
                      <c:pt idx="10">
                        <c:v>2.0164492342597846</c:v>
                      </c:pt>
                      <c:pt idx="11">
                        <c:v>2.2569676700111483</c:v>
                      </c:pt>
                      <c:pt idx="12">
                        <c:v>2.437843193922629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838-483D-A95A-02595B57F3B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838-483D-A95A-02595B57F3B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838-483D-A95A-02595B57F3B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838-483D-A95A-02595B57F3B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838-483D-A95A-02595B57F3B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838-483D-A95A-02595B57F3B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838-483D-A95A-02595B57F3B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838-483D-A95A-02595B57F3B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838-483D-A95A-02595B57F3B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838-483D-A95A-02595B57F3B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838-483D-A95A-02595B57F3B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838-483D-A95A-02595B57F3B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838-483D-A95A-02595B57F3B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838-483D-A95A-02595B57F3B8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-0.11084931664860109</c:v>
                </c:pt>
                <c:pt idx="1">
                  <c:v>-2.5647567075537392E-2</c:v>
                </c:pt>
                <c:pt idx="2">
                  <c:v>-0.32064062693788253</c:v>
                </c:pt>
                <c:pt idx="3">
                  <c:v>0.1215587532090745</c:v>
                </c:pt>
                <c:pt idx="4">
                  <c:v>0.17666273240065244</c:v>
                </c:pt>
                <c:pt idx="5">
                  <c:v>0.27858317721841797</c:v>
                </c:pt>
                <c:pt idx="6">
                  <c:v>0.54043669399004735</c:v>
                </c:pt>
                <c:pt idx="12">
                  <c:v>7.4130000724822231E-2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838-483D-A95A-02595B57F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F90-4A04-A431-401C83D33F19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2.7950872656755008</c:v>
                </c:pt>
                <c:pt idx="1">
                  <c:v>2.8731359893167148</c:v>
                </c:pt>
                <c:pt idx="2">
                  <c:v>2.9364389233954453</c:v>
                </c:pt>
                <c:pt idx="3">
                  <c:v>2.5746586075665996</c:v>
                </c:pt>
                <c:pt idx="4">
                  <c:v>2.6306366047745358</c:v>
                </c:pt>
                <c:pt idx="5">
                  <c:v>2.5592901317558483</c:v>
                </c:pt>
                <c:pt idx="6">
                  <c:v>0</c:v>
                </c:pt>
                <c:pt idx="7">
                  <c:v>0</c:v>
                </c:pt>
                <c:pt idx="8">
                  <c:v>2.3941569695469176</c:v>
                </c:pt>
                <c:pt idx="9">
                  <c:v>2.651506996770721</c:v>
                </c:pt>
                <c:pt idx="10">
                  <c:v>2.8276945384243595</c:v>
                </c:pt>
                <c:pt idx="11">
                  <c:v>2.7499333511063715</c:v>
                </c:pt>
                <c:pt idx="12">
                  <c:v>2.6597626112759643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90-4A04-A431-401C83D33F19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F90-4A04-A431-401C83D33F1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2.9186357556843512</c:v>
                </c:pt>
                <c:pt idx="1">
                  <c:v>3.347750434998757</c:v>
                </c:pt>
                <c:pt idx="2">
                  <c:v>3.1342297174111211</c:v>
                </c:pt>
                <c:pt idx="3">
                  <c:v>2.7839800317676424</c:v>
                </c:pt>
                <c:pt idx="4">
                  <c:v>2.5609430604982206</c:v>
                </c:pt>
                <c:pt idx="5">
                  <c:v>2.6040229885057471</c:v>
                </c:pt>
                <c:pt idx="6">
                  <c:v>2.2533062054933874</c:v>
                </c:pt>
                <c:pt idx="7">
                  <c:v>3.3068565005620081</c:v>
                </c:pt>
                <c:pt idx="8">
                  <c:v>2.2749944333110665</c:v>
                </c:pt>
                <c:pt idx="9">
                  <c:v>2.6273516642547032</c:v>
                </c:pt>
                <c:pt idx="10">
                  <c:v>2.9430714916151808</c:v>
                </c:pt>
                <c:pt idx="11">
                  <c:v>2.6366930917327291</c:v>
                </c:pt>
                <c:pt idx="12">
                  <c:v>2.7683008187607401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90-4A04-A431-401C83D33F19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F90-4A04-A431-401C83D33F1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F90-4A04-A431-401C83D33F1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2.8401337792642138</c:v>
                </c:pt>
                <c:pt idx="1">
                  <c:v>3.4421083802191292</c:v>
                </c:pt>
                <c:pt idx="2">
                  <c:v>2.7850322007550523</c:v>
                </c:pt>
                <c:pt idx="3">
                  <c:v>2.9443530701754388</c:v>
                </c:pt>
                <c:pt idx="4">
                  <c:v>2.8007017543859649</c:v>
                </c:pt>
                <c:pt idx="5">
                  <c:v>3.045272206303725</c:v>
                </c:pt>
                <c:pt idx="6">
                  <c:v>2.8266793409378961</c:v>
                </c:pt>
                <c:pt idx="12">
                  <c:v>2.9392589292344251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F90-4A04-A431-401C83D33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F90-4A04-A431-401C83D33F1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3.0477990818255467</c:v>
                      </c:pt>
                      <c:pt idx="1">
                        <c:v>3.1402388225492919</c:v>
                      </c:pt>
                      <c:pt idx="2">
                        <c:v>3.2750179985601151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F90-4A04-A431-401C83D33F1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F90-4A04-A431-401C83D33F1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F90-4A04-A431-401C83D33F1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F90-4A04-A431-401C83D33F1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F90-4A04-A431-401C83D33F1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F90-4A04-A431-401C83D33F1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F90-4A04-A431-401C83D33F1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F90-4A04-A431-401C83D33F1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90-4A04-A431-401C83D33F1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90-4A04-A431-401C83D33F1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90-4A04-A431-401C83D33F1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90-4A04-A431-401C83D33F1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F90-4A04-A431-401C83D33F1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F90-4A04-A431-401C83D33F19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-7.8501976420137343E-2</c:v>
                </c:pt>
                <c:pt idx="1">
                  <c:v>9.4357945220372219E-2</c:v>
                </c:pt>
                <c:pt idx="2">
                  <c:v>-0.3491975166560688</c:v>
                </c:pt>
                <c:pt idx="3">
                  <c:v>0.16037303840779638</c:v>
                </c:pt>
                <c:pt idx="4">
                  <c:v>0.23975869388774429</c:v>
                </c:pt>
                <c:pt idx="5">
                  <c:v>0.44124921779797788</c:v>
                </c:pt>
                <c:pt idx="6">
                  <c:v>0.57337313544450863</c:v>
                </c:pt>
                <c:pt idx="12">
                  <c:v>0.13154292211406382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F90-4A04-A431-401C83D33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E62-4B7B-A281-CE0E79F36D41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1.8437917222963951</c:v>
                </c:pt>
                <c:pt idx="1">
                  <c:v>1.7271557271557272</c:v>
                </c:pt>
                <c:pt idx="2">
                  <c:v>1.712907117008444</c:v>
                </c:pt>
                <c:pt idx="3">
                  <c:v>1.7098150782361308</c:v>
                </c:pt>
                <c:pt idx="4">
                  <c:v>1.8241308793456033</c:v>
                </c:pt>
                <c:pt idx="5">
                  <c:v>1.8506493506493507</c:v>
                </c:pt>
                <c:pt idx="6">
                  <c:v>0</c:v>
                </c:pt>
                <c:pt idx="7">
                  <c:v>0</c:v>
                </c:pt>
                <c:pt idx="8">
                  <c:v>1.941908713692946</c:v>
                </c:pt>
                <c:pt idx="9">
                  <c:v>1.7837837837837838</c:v>
                </c:pt>
                <c:pt idx="10">
                  <c:v>1.834140435835351</c:v>
                </c:pt>
                <c:pt idx="11">
                  <c:v>1.8573141486810552</c:v>
                </c:pt>
                <c:pt idx="12">
                  <c:v>1.8250295780202446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62-4B7B-A281-CE0E79F36D41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E62-4B7B-A281-CE0E79F36D4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2.0355677154582765</c:v>
                </c:pt>
                <c:pt idx="1">
                  <c:v>2.141025641025641</c:v>
                </c:pt>
                <c:pt idx="2">
                  <c:v>1.9730769230769232</c:v>
                </c:pt>
                <c:pt idx="3">
                  <c:v>1.8083462132921175</c:v>
                </c:pt>
                <c:pt idx="4">
                  <c:v>2.0141129032258065</c:v>
                </c:pt>
                <c:pt idx="5">
                  <c:v>2.1756198347107438</c:v>
                </c:pt>
                <c:pt idx="6">
                  <c:v>1.9364599092284418</c:v>
                </c:pt>
                <c:pt idx="7">
                  <c:v>1.8826086956521739</c:v>
                </c:pt>
                <c:pt idx="8">
                  <c:v>1.8926174496644295</c:v>
                </c:pt>
                <c:pt idx="9">
                  <c:v>1.6739974126778785</c:v>
                </c:pt>
                <c:pt idx="10">
                  <c:v>1.7532188841201717</c:v>
                </c:pt>
                <c:pt idx="11">
                  <c:v>2.0639606396063961</c:v>
                </c:pt>
                <c:pt idx="12">
                  <c:v>1.9394168875425974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62-4B7B-A281-CE0E79F36D41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E62-4B7B-A281-CE0E79F36D4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E62-4B7B-A281-CE0E79F36D4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1.8365617433414043</c:v>
                </c:pt>
                <c:pt idx="1">
                  <c:v>1.8200734394124847</c:v>
                </c:pt>
                <c:pt idx="2">
                  <c:v>1.8510131108462455</c:v>
                </c:pt>
                <c:pt idx="3">
                  <c:v>1.8757575757575757</c:v>
                </c:pt>
                <c:pt idx="4">
                  <c:v>1.9889349930843707</c:v>
                </c:pt>
                <c:pt idx="5">
                  <c:v>1.6375198728139904</c:v>
                </c:pt>
                <c:pt idx="6">
                  <c:v>2.2328482328482329</c:v>
                </c:pt>
                <c:pt idx="12">
                  <c:v>1.8767839195979898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E62-4B7B-A281-CE0E79F36D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E62-4B7B-A281-CE0E79F36D4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1.5508701472556894</c:v>
                      </c:pt>
                      <c:pt idx="1">
                        <c:v>1.7258248009101251</c:v>
                      </c:pt>
                      <c:pt idx="2">
                        <c:v>1.4400494437577256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E62-4B7B-A281-CE0E79F36D4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E62-4B7B-A281-CE0E79F36D4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E62-4B7B-A281-CE0E79F36D4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E62-4B7B-A281-CE0E79F36D4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E62-4B7B-A281-CE0E79F36D4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E62-4B7B-A281-CE0E79F36D4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E62-4B7B-A281-CE0E79F36D4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E62-4B7B-A281-CE0E79F36D4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E62-4B7B-A281-CE0E79F36D4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E62-4B7B-A281-CE0E79F36D4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E62-4B7B-A281-CE0E79F36D4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E62-4B7B-A281-CE0E79F36D4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E62-4B7B-A281-CE0E79F36D4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E62-4B7B-A281-CE0E79F36D41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-0.19900597211687221</c:v>
                </c:pt>
                <c:pt idx="1">
                  <c:v>-0.3209522016131563</c:v>
                </c:pt>
                <c:pt idx="2">
                  <c:v>-0.12206381223067764</c:v>
                </c:pt>
                <c:pt idx="3">
                  <c:v>6.7411362465458202E-2</c:v>
                </c:pt>
                <c:pt idx="4">
                  <c:v>-2.5177910141435778E-2</c:v>
                </c:pt>
                <c:pt idx="5">
                  <c:v>-0.53809996189675346</c:v>
                </c:pt>
                <c:pt idx="6">
                  <c:v>0.29638832361979106</c:v>
                </c:pt>
                <c:pt idx="12">
                  <c:v>-0.13217000047189442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E62-4B7B-A281-CE0E79F36D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356-4A5F-B9D6-5798E72F76B0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56-4A5F-B9D6-5798E72F76B0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356-4A5F-B9D6-5798E72F76B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56-4A5F-B9D6-5798E72F76B0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356-4A5F-B9D6-5798E72F76B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356-4A5F-B9D6-5798E72F76B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356-4A5F-B9D6-5798E72F76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356-4A5F-B9D6-5798E72F76B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356-4A5F-B9D6-5798E72F76B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356-4A5F-B9D6-5798E72F76B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356-4A5F-B9D6-5798E72F76B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356-4A5F-B9D6-5798E72F76B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356-4A5F-B9D6-5798E72F76B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356-4A5F-B9D6-5798E72F76B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356-4A5F-B9D6-5798E72F76B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356-4A5F-B9D6-5798E72F76B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356-4A5F-B9D6-5798E72F76B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356-4A5F-B9D6-5798E72F76B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356-4A5F-B9D6-5798E72F76B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356-4A5F-B9D6-5798E72F76B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356-4A5F-B9D6-5798E72F76B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356-4A5F-B9D6-5798E72F76B0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356-4A5F-B9D6-5798E72F76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929-452C-BF6E-847409622432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0.69830000000000003</c:v>
                </c:pt>
                <c:pt idx="1">
                  <c:v>0.76769999999999994</c:v>
                </c:pt>
                <c:pt idx="2">
                  <c:v>0.75919999999999999</c:v>
                </c:pt>
                <c:pt idx="3">
                  <c:v>0.63869999999999993</c:v>
                </c:pt>
                <c:pt idx="4">
                  <c:v>0.62240000000000006</c:v>
                </c:pt>
                <c:pt idx="5">
                  <c:v>0.52149999999999996</c:v>
                </c:pt>
                <c:pt idx="6">
                  <c:v>0.46679999999999999</c:v>
                </c:pt>
                <c:pt idx="7">
                  <c:v>0.60020000000000007</c:v>
                </c:pt>
                <c:pt idx="8">
                  <c:v>0.53320000000000001</c:v>
                </c:pt>
                <c:pt idx="9">
                  <c:v>0.53239999999999998</c:v>
                </c:pt>
                <c:pt idx="10">
                  <c:v>0.65459999999999996</c:v>
                </c:pt>
                <c:pt idx="11">
                  <c:v>0.56869999999999998</c:v>
                </c:pt>
                <c:pt idx="12">
                  <c:v>0.61259601883208059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29-452C-BF6E-847409622432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929-452C-BF6E-84740962243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0.69889999999999997</c:v>
                </c:pt>
                <c:pt idx="1">
                  <c:v>0.77560000000000007</c:v>
                </c:pt>
                <c:pt idx="2">
                  <c:v>0.73299999999999998</c:v>
                </c:pt>
                <c:pt idx="3">
                  <c:v>0.66559999999999997</c:v>
                </c:pt>
                <c:pt idx="4">
                  <c:v>0.5998</c:v>
                </c:pt>
                <c:pt idx="5">
                  <c:v>0.501</c:v>
                </c:pt>
                <c:pt idx="6">
                  <c:v>0.48599999999999999</c:v>
                </c:pt>
                <c:pt idx="7">
                  <c:v>0.44380000000000003</c:v>
                </c:pt>
                <c:pt idx="8">
                  <c:v>0.56189999999999996</c:v>
                </c:pt>
                <c:pt idx="9">
                  <c:v>0.58409999999999995</c:v>
                </c:pt>
                <c:pt idx="10">
                  <c:v>0.74159999999999993</c:v>
                </c:pt>
                <c:pt idx="11">
                  <c:v>0.63840000000000008</c:v>
                </c:pt>
                <c:pt idx="12">
                  <c:v>0.6183064169082243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929-452C-BF6E-847409622432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929-452C-BF6E-84740962243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929-452C-BF6E-84740962243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0.68330000000000002</c:v>
                </c:pt>
                <c:pt idx="1">
                  <c:v>0.69579999999999997</c:v>
                </c:pt>
                <c:pt idx="2">
                  <c:v>0.67559999999999998</c:v>
                </c:pt>
                <c:pt idx="3">
                  <c:v>0.59329999999999994</c:v>
                </c:pt>
                <c:pt idx="4">
                  <c:v>0.64280000000000004</c:v>
                </c:pt>
                <c:pt idx="5">
                  <c:v>0.57740000000000002</c:v>
                </c:pt>
                <c:pt idx="6">
                  <c:v>0.47909999999999997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929-452C-BF6E-847409622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929-452C-BF6E-84740962243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mens'!$C$9:$C$21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0.56399999999999995</c:v>
                      </c:pt>
                      <c:pt idx="1">
                        <c:v>0.63570000000000004</c:v>
                      </c:pt>
                      <c:pt idx="2">
                        <c:v>0.2369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0.76939999999999997</c:v>
                      </c:pt>
                      <c:pt idx="8">
                        <c:v>0.43149999999999999</c:v>
                      </c:pt>
                      <c:pt idx="9">
                        <c:v>0.39939999999999998</c:v>
                      </c:pt>
                      <c:pt idx="10">
                        <c:v>0.40720000000000001</c:v>
                      </c:pt>
                      <c:pt idx="11">
                        <c:v>0.48200000000000004</c:v>
                      </c:pt>
                      <c:pt idx="12">
                        <c:v>0.5147906295498732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929-452C-BF6E-84740962243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929-452C-BF6E-84740962243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929-452C-BF6E-84740962243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929-452C-BF6E-84740962243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929-452C-BF6E-84740962243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929-452C-BF6E-84740962243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929-452C-BF6E-84740962243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929-452C-BF6E-84740962243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929-452C-BF6E-84740962243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929-452C-BF6E-84740962243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929-452C-BF6E-84740962243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929-452C-BF6E-84740962243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929-452C-BF6E-84740962243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929-452C-BF6E-847409622432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-2.2320789812562469E-2</c:v>
                </c:pt>
                <c:pt idx="1">
                  <c:v>-0.10288808664259941</c:v>
                </c:pt>
                <c:pt idx="2">
                  <c:v>-7.8308321964529304E-2</c:v>
                </c:pt>
                <c:pt idx="3">
                  <c:v>-0.10862379807692313</c:v>
                </c:pt>
                <c:pt idx="4">
                  <c:v>7.1690563521173756E-2</c:v>
                </c:pt>
                <c:pt idx="5">
                  <c:v>0.15249500998003995</c:v>
                </c:pt>
                <c:pt idx="6">
                  <c:v>-1.4197530864197616E-2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929-452C-BF6E-847409622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59-4CFA-839C-C99AAE1794A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59-4CFA-839C-C99AAE1794A4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759-4CFA-839C-C99AAE1794A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59-4CFA-839C-C99AAE1794A4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759-4CFA-839C-C99AAE1794A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759-4CFA-839C-C99AAE179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759-4CFA-839C-C99AAE1794A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759-4CFA-839C-C99AAE1794A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759-4CFA-839C-C99AAE1794A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759-4CFA-839C-C99AAE1794A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759-4CFA-839C-C99AAE1794A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759-4CFA-839C-C99AAE1794A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759-4CFA-839C-C99AAE1794A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759-4CFA-839C-C99AAE1794A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759-4CFA-839C-C99AAE1794A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759-4CFA-839C-C99AAE1794A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759-4CFA-839C-C99AAE1794A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759-4CFA-839C-C99AAE1794A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759-4CFA-839C-C99AAE1794A4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759-4CFA-839C-C99AAE179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AC4-4F18-BCFB-1027A706893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0.70709999999999995</c:v>
                </c:pt>
                <c:pt idx="1">
                  <c:v>0.76080000000000003</c:v>
                </c:pt>
                <c:pt idx="2">
                  <c:v>0.72709999999999997</c:v>
                </c:pt>
                <c:pt idx="3">
                  <c:v>0.63600000000000001</c:v>
                </c:pt>
                <c:pt idx="4">
                  <c:v>0.45669999999999999</c:v>
                </c:pt>
                <c:pt idx="5">
                  <c:v>0.45240000000000002</c:v>
                </c:pt>
                <c:pt idx="6">
                  <c:v>0</c:v>
                </c:pt>
                <c:pt idx="7">
                  <c:v>0</c:v>
                </c:pt>
                <c:pt idx="8">
                  <c:v>0.49520000000000003</c:v>
                </c:pt>
                <c:pt idx="9">
                  <c:v>0.55409999999999993</c:v>
                </c:pt>
                <c:pt idx="10">
                  <c:v>0.69180000000000008</c:v>
                </c:pt>
                <c:pt idx="11">
                  <c:v>0.6845</c:v>
                </c:pt>
                <c:pt idx="12">
                  <c:v>0.51380833333333331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C4-4F18-BCFB-1027A706893A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AC4-4F18-BCFB-1027A706893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0.65749999999999997</c:v>
                </c:pt>
                <c:pt idx="1">
                  <c:v>0.81700000000000006</c:v>
                </c:pt>
                <c:pt idx="2">
                  <c:v>0.68010000000000004</c:v>
                </c:pt>
                <c:pt idx="3">
                  <c:v>0.53420000000000001</c:v>
                </c:pt>
                <c:pt idx="4">
                  <c:v>0.44140000000000001</c:v>
                </c:pt>
                <c:pt idx="5">
                  <c:v>0.48080000000000001</c:v>
                </c:pt>
                <c:pt idx="6">
                  <c:v>0.56559999999999999</c:v>
                </c:pt>
                <c:pt idx="7">
                  <c:v>0.1913</c:v>
                </c:pt>
                <c:pt idx="8">
                  <c:v>0.5151</c:v>
                </c:pt>
                <c:pt idx="9">
                  <c:v>0.57179999999999997</c:v>
                </c:pt>
                <c:pt idx="10">
                  <c:v>0.74609999999999999</c:v>
                </c:pt>
                <c:pt idx="11">
                  <c:v>0.74150000000000005</c:v>
                </c:pt>
                <c:pt idx="12">
                  <c:v>0.57853333333333334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C4-4F18-BCFB-1027A706893A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AC4-4F18-BCFB-1027A706893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0.67030000000000001</c:v>
                </c:pt>
                <c:pt idx="1">
                  <c:v>0.72750000000000004</c:v>
                </c:pt>
                <c:pt idx="2">
                  <c:v>0.68629999999999991</c:v>
                </c:pt>
                <c:pt idx="3">
                  <c:v>0.56530000000000002</c:v>
                </c:pt>
                <c:pt idx="4">
                  <c:v>0.63539999999999996</c:v>
                </c:pt>
                <c:pt idx="5">
                  <c:v>0.4703</c:v>
                </c:pt>
                <c:pt idx="6">
                  <c:v>0.47460000000000002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C4-4F18-BCFB-1027A7068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AC4-4F18-BCFB-1027A706893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AC4-4F18-BCFB-1027A706893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AC4-4F18-BCFB-1027A706893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AC4-4F18-BCFB-1027A706893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AC4-4F18-BCFB-1027A706893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AC4-4F18-BCFB-1027A706893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AC4-4F18-BCFB-1027A706893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AC4-4F18-BCFB-1027A706893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AC4-4F18-BCFB-1027A706893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AC4-4F18-BCFB-1027A706893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AC4-4F18-BCFB-1027A706893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AC4-4F18-BCFB-1027A706893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AC4-4F18-BCFB-1027A706893A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1.9467680608365123E-2</c:v>
                </c:pt>
                <c:pt idx="1">
                  <c:v>-0.109547123623011</c:v>
                </c:pt>
                <c:pt idx="2">
                  <c:v>9.1163064255255222E-3</c:v>
                </c:pt>
                <c:pt idx="3">
                  <c:v>5.8217895919131513E-2</c:v>
                </c:pt>
                <c:pt idx="4">
                  <c:v>0.43951064793837769</c:v>
                </c:pt>
                <c:pt idx="5">
                  <c:v>-2.1838602329450896E-2</c:v>
                </c:pt>
                <c:pt idx="6">
                  <c:v>-0.16089108910891081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AC4-4F18-BCFB-1027A7068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2A0-44A3-BDEA-064A06A0C61A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0.69830000000000003</c:v>
                </c:pt>
                <c:pt idx="1">
                  <c:v>0.76769999999999994</c:v>
                </c:pt>
                <c:pt idx="2">
                  <c:v>0.75919999999999999</c:v>
                </c:pt>
                <c:pt idx="3">
                  <c:v>0.63869999999999993</c:v>
                </c:pt>
                <c:pt idx="4">
                  <c:v>0.62240000000000006</c:v>
                </c:pt>
                <c:pt idx="5">
                  <c:v>0.52149999999999996</c:v>
                </c:pt>
                <c:pt idx="6">
                  <c:v>0.46679999999999999</c:v>
                </c:pt>
                <c:pt idx="7">
                  <c:v>0.60020000000000007</c:v>
                </c:pt>
                <c:pt idx="8">
                  <c:v>0.53320000000000001</c:v>
                </c:pt>
                <c:pt idx="9">
                  <c:v>0.53239999999999998</c:v>
                </c:pt>
                <c:pt idx="10">
                  <c:v>0.65459999999999996</c:v>
                </c:pt>
                <c:pt idx="11">
                  <c:v>0.56869999999999998</c:v>
                </c:pt>
                <c:pt idx="12">
                  <c:v>0.61259601883208059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A0-44A3-BDEA-064A06A0C61A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2A0-44A3-BDEA-064A06A0C61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0.69889999999999997</c:v>
                </c:pt>
                <c:pt idx="1">
                  <c:v>0.80330000000000001</c:v>
                </c:pt>
                <c:pt idx="2">
                  <c:v>0.73299999999999998</c:v>
                </c:pt>
                <c:pt idx="3">
                  <c:v>0.66559999999999997</c:v>
                </c:pt>
                <c:pt idx="4">
                  <c:v>0.5998</c:v>
                </c:pt>
                <c:pt idx="5">
                  <c:v>0.501</c:v>
                </c:pt>
                <c:pt idx="6">
                  <c:v>0.48599999999999999</c:v>
                </c:pt>
                <c:pt idx="7">
                  <c:v>0.44380000000000003</c:v>
                </c:pt>
                <c:pt idx="8">
                  <c:v>0.56189999999999996</c:v>
                </c:pt>
                <c:pt idx="9">
                  <c:v>0.58409999999999995</c:v>
                </c:pt>
                <c:pt idx="10">
                  <c:v>0.74159999999999993</c:v>
                </c:pt>
                <c:pt idx="11">
                  <c:v>0.63840000000000008</c:v>
                </c:pt>
                <c:pt idx="12">
                  <c:v>0.6183064169082243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2A0-44A3-BDEA-064A06A0C61A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2A0-44A3-BDEA-064A06A0C61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2A0-44A3-BDEA-064A06A0C61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0.68330000000000002</c:v>
                </c:pt>
                <c:pt idx="1">
                  <c:v>0.69579999999999997</c:v>
                </c:pt>
                <c:pt idx="2">
                  <c:v>0.67559999999999998</c:v>
                </c:pt>
                <c:pt idx="3">
                  <c:v>0.59329999999999994</c:v>
                </c:pt>
                <c:pt idx="4">
                  <c:v>0.64280000000000004</c:v>
                </c:pt>
                <c:pt idx="5">
                  <c:v>0.57740000000000002</c:v>
                </c:pt>
                <c:pt idx="6">
                  <c:v>0.47909999999999997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2A0-44A3-BDEA-064A06A0C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2A0-44A3-BDEA-064A06A0C61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mens'!$C$31:$C$43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0.56399999999999995</c:v>
                      </c:pt>
                      <c:pt idx="1">
                        <c:v>0.63570000000000004</c:v>
                      </c:pt>
                      <c:pt idx="2">
                        <c:v>0.2369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0.76939999999999997</c:v>
                      </c:pt>
                      <c:pt idx="8">
                        <c:v>0.43149999999999999</c:v>
                      </c:pt>
                      <c:pt idx="9">
                        <c:v>0.39939999999999998</c:v>
                      </c:pt>
                      <c:pt idx="10">
                        <c:v>0.40720000000000001</c:v>
                      </c:pt>
                      <c:pt idx="11">
                        <c:v>0.48200000000000004</c:v>
                      </c:pt>
                      <c:pt idx="12">
                        <c:v>0.5147906295498732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2A0-44A3-BDEA-064A06A0C61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2A0-44A3-BDEA-064A06A0C61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2A0-44A3-BDEA-064A06A0C61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2A0-44A3-BDEA-064A06A0C61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2A0-44A3-BDEA-064A06A0C61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2A0-44A3-BDEA-064A06A0C61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2A0-44A3-BDEA-064A06A0C61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2A0-44A3-BDEA-064A06A0C61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2A0-44A3-BDEA-064A06A0C61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2A0-44A3-BDEA-064A06A0C61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2A0-44A3-BDEA-064A06A0C61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2A0-44A3-BDEA-064A06A0C61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2A0-44A3-BDEA-064A06A0C61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2A0-44A3-BDEA-064A06A0C61A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-2.2320789812562469E-2</c:v>
                </c:pt>
                <c:pt idx="1">
                  <c:v>-0.13382298020664762</c:v>
                </c:pt>
                <c:pt idx="2">
                  <c:v>-7.8308321964529304E-2</c:v>
                </c:pt>
                <c:pt idx="3">
                  <c:v>-0.10862379807692313</c:v>
                </c:pt>
                <c:pt idx="4">
                  <c:v>7.1690563521173756E-2</c:v>
                </c:pt>
                <c:pt idx="5">
                  <c:v>0.15249500998003995</c:v>
                </c:pt>
                <c:pt idx="6">
                  <c:v>-1.4197530864197616E-2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2A0-44A3-BDEA-064A06A0C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A29-4CE5-BF0F-F6F60C90F9FE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0.69739999999999991</c:v>
                </c:pt>
                <c:pt idx="1">
                  <c:v>0.76840000000000008</c:v>
                </c:pt>
                <c:pt idx="2">
                  <c:v>0.76249999999999996</c:v>
                </c:pt>
                <c:pt idx="3">
                  <c:v>0.63890000000000002</c:v>
                </c:pt>
                <c:pt idx="4">
                  <c:v>0.63979999999999992</c:v>
                </c:pt>
                <c:pt idx="5">
                  <c:v>0.52880000000000005</c:v>
                </c:pt>
                <c:pt idx="6">
                  <c:v>0</c:v>
                </c:pt>
                <c:pt idx="7">
                  <c:v>0</c:v>
                </c:pt>
                <c:pt idx="8">
                  <c:v>0.53720000000000001</c:v>
                </c:pt>
                <c:pt idx="9">
                  <c:v>0.52969999999999995</c:v>
                </c:pt>
                <c:pt idx="10">
                  <c:v>0.65010000000000001</c:v>
                </c:pt>
                <c:pt idx="11">
                  <c:v>0.55459999999999998</c:v>
                </c:pt>
                <c:pt idx="12">
                  <c:v>0.73955445544554455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29-4CE5-BF0F-F6F60C90F9FE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A29-4CE5-BF0F-F6F60C90F9F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0.70389999999999997</c:v>
                </c:pt>
                <c:pt idx="1">
                  <c:v>0.80169999999999997</c:v>
                </c:pt>
                <c:pt idx="2">
                  <c:v>0.73939999999999995</c:v>
                </c:pt>
                <c:pt idx="3">
                  <c:v>0.68159999999999998</c:v>
                </c:pt>
                <c:pt idx="4">
                  <c:v>0.61899999999999999</c:v>
                </c:pt>
                <c:pt idx="5">
                  <c:v>0.50340000000000007</c:v>
                </c:pt>
                <c:pt idx="6">
                  <c:v>0.4763</c:v>
                </c:pt>
                <c:pt idx="7">
                  <c:v>0.47450000000000003</c:v>
                </c:pt>
                <c:pt idx="8">
                  <c:v>0.56759999999999999</c:v>
                </c:pt>
                <c:pt idx="9">
                  <c:v>0.58560000000000001</c:v>
                </c:pt>
                <c:pt idx="10">
                  <c:v>0.74099999999999999</c:v>
                </c:pt>
                <c:pt idx="11">
                  <c:v>0.62590000000000001</c:v>
                </c:pt>
                <c:pt idx="12">
                  <c:v>0.62356102003642988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29-4CE5-BF0F-F6F60C90F9FE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A29-4CE5-BF0F-F6F60C90F9F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A29-4CE5-BF0F-F6F60C90F9F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0.68480000000000008</c:v>
                </c:pt>
                <c:pt idx="1">
                  <c:v>0.69189999999999996</c:v>
                </c:pt>
                <c:pt idx="2">
                  <c:v>0.67420000000000002</c:v>
                </c:pt>
                <c:pt idx="3">
                  <c:v>0.59670000000000001</c:v>
                </c:pt>
                <c:pt idx="4">
                  <c:v>0.64370000000000005</c:v>
                </c:pt>
                <c:pt idx="5">
                  <c:v>0.59040000000000004</c:v>
                </c:pt>
                <c:pt idx="6">
                  <c:v>0.47960000000000003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A29-4CE5-BF0F-F6F60C90F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A29-4CE5-BF0F-F6F60C90F9F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mens'!$C$53:$C$65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0.58719999999999994</c:v>
                      </c:pt>
                      <c:pt idx="1">
                        <c:v>0.62890000000000001</c:v>
                      </c:pt>
                      <c:pt idx="2">
                        <c:v>0.23670000000000002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A29-4CE5-BF0F-F6F60C90F9F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A29-4CE5-BF0F-F6F60C90F9F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A29-4CE5-BF0F-F6F60C90F9F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A29-4CE5-BF0F-F6F60C90F9F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A29-4CE5-BF0F-F6F60C90F9F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A29-4CE5-BF0F-F6F60C90F9F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A29-4CE5-BF0F-F6F60C90F9F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A29-4CE5-BF0F-F6F60C90F9F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A29-4CE5-BF0F-F6F60C90F9F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A29-4CE5-BF0F-F6F60C90F9F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A29-4CE5-BF0F-F6F60C90F9F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A29-4CE5-BF0F-F6F60C90F9F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A29-4CE5-BF0F-F6F60C90F9F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A29-4CE5-BF0F-F6F60C90F9FE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-2.7134536155703826E-2</c:v>
                </c:pt>
                <c:pt idx="1">
                  <c:v>-0.13695896220531367</c:v>
                </c:pt>
                <c:pt idx="2">
                  <c:v>-8.8179605085204171E-2</c:v>
                </c:pt>
                <c:pt idx="3">
                  <c:v>-0.12455985915492951</c:v>
                </c:pt>
                <c:pt idx="4">
                  <c:v>3.9903069466882268E-2</c:v>
                </c:pt>
                <c:pt idx="5">
                  <c:v>0.17282479141835516</c:v>
                </c:pt>
                <c:pt idx="6">
                  <c:v>6.9284064665127154E-3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A29-4CE5-BF0F-F6F60C90F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14063</c:v>
                </c:pt>
                <c:pt idx="1">
                  <c:v>1303</c:v>
                </c:pt>
                <c:pt idx="2">
                  <c:v>4977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C2-42A2-82C6-B54C4A0117FE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12878</c:v>
                </c:pt>
                <c:pt idx="1">
                  <c:v>996</c:v>
                </c:pt>
                <c:pt idx="2">
                  <c:v>5216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C2-42A2-82C6-B54C4A0117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5C2-42A2-82C6-B54C4A0117FE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5C2-42A2-82C6-B54C4A0117FE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5C2-42A2-82C6-B54C4A0117FE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C2-42A2-82C6-B54C4A0117FE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C2-42A2-82C6-B54C4A0117FE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C2-42A2-82C6-B54C4A0117FE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C2-42A2-82C6-B54C4A0117FE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C2-42A2-82C6-B54C4A0117FE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C2-42A2-82C6-B54C4A0117FE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0.67459402828706128</c:v>
                </c:pt>
                <c:pt idx="1">
                  <c:v>5.2173913043478258E-2</c:v>
                </c:pt>
                <c:pt idx="2">
                  <c:v>0.27323205866946043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C2-42A2-82C6-B54C4A0117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25/24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5C2-42A2-82C6-B54C4A0117F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5C2-42A2-82C6-B54C4A0117F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5C2-42A2-82C6-B54C4A0117F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5C2-42A2-82C6-B54C4A0117F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5C2-42A2-82C6-B54C4A0117F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5C2-42A2-82C6-B54C4A0117FE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C2-42A2-82C6-B54C4A0117FE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5C2-42A2-82C6-B54C4A0117FE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5C2-42A2-82C6-B54C4A0117FE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5C2-42A2-82C6-B54C4A0117FE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5C2-42A2-82C6-B54C4A0117FE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5C2-42A2-82C6-B54C4A0117FE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-8.4263670625044473E-2</c:v>
                </c:pt>
                <c:pt idx="1">
                  <c:v>-0.23561013046815038</c:v>
                </c:pt>
                <c:pt idx="2">
                  <c:v>4.8020896122161982E-2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5C2-42A2-82C6-B54C4A0117F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F88-4CF1-9528-6170533185C5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460</c:v>
                </c:pt>
                <c:pt idx="1">
                  <c:v>440</c:v>
                </c:pt>
                <c:pt idx="2">
                  <c:v>450</c:v>
                </c:pt>
                <c:pt idx="3">
                  <c:v>358</c:v>
                </c:pt>
                <c:pt idx="4">
                  <c:v>188</c:v>
                </c:pt>
                <c:pt idx="5">
                  <c:v>128</c:v>
                </c:pt>
                <c:pt idx="6">
                  <c:v>108</c:v>
                </c:pt>
                <c:pt idx="7">
                  <c:v>235</c:v>
                </c:pt>
                <c:pt idx="8">
                  <c:v>222</c:v>
                </c:pt>
                <c:pt idx="9">
                  <c:v>304</c:v>
                </c:pt>
                <c:pt idx="10">
                  <c:v>499</c:v>
                </c:pt>
                <c:pt idx="11">
                  <c:v>422</c:v>
                </c:pt>
                <c:pt idx="12">
                  <c:v>3814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88-4CF1-9528-6170533185C5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F88-4CF1-9528-6170533185C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643</c:v>
                </c:pt>
                <c:pt idx="1">
                  <c:v>537</c:v>
                </c:pt>
                <c:pt idx="2">
                  <c:v>565</c:v>
                </c:pt>
                <c:pt idx="3">
                  <c:v>348</c:v>
                </c:pt>
                <c:pt idx="4">
                  <c:v>242</c:v>
                </c:pt>
                <c:pt idx="5">
                  <c:v>154</c:v>
                </c:pt>
                <c:pt idx="6">
                  <c:v>124</c:v>
                </c:pt>
                <c:pt idx="7">
                  <c:v>173</c:v>
                </c:pt>
                <c:pt idx="8">
                  <c:v>224</c:v>
                </c:pt>
                <c:pt idx="9">
                  <c:v>305</c:v>
                </c:pt>
                <c:pt idx="10">
                  <c:v>459</c:v>
                </c:pt>
                <c:pt idx="11">
                  <c:v>460</c:v>
                </c:pt>
                <c:pt idx="12">
                  <c:v>4234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88-4CF1-9528-6170533185C5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F88-4CF1-9528-6170533185C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F88-4CF1-9528-6170533185C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526</c:v>
                </c:pt>
                <c:pt idx="1">
                  <c:v>505</c:v>
                </c:pt>
                <c:pt idx="2">
                  <c:v>519</c:v>
                </c:pt>
                <c:pt idx="3">
                  <c:v>295</c:v>
                </c:pt>
                <c:pt idx="4">
                  <c:v>211</c:v>
                </c:pt>
                <c:pt idx="5">
                  <c:v>117</c:v>
                </c:pt>
                <c:pt idx="6">
                  <c:v>124</c:v>
                </c:pt>
                <c:pt idx="12">
                  <c:v>2297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F88-4CF1-9528-617053318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F88-4CF1-9528-6170533185C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427</c:v>
                      </c:pt>
                      <c:pt idx="1">
                        <c:v>458</c:v>
                      </c:pt>
                      <c:pt idx="2">
                        <c:v>186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86</c:v>
                      </c:pt>
                      <c:pt idx="8">
                        <c:v>42</c:v>
                      </c:pt>
                      <c:pt idx="9">
                        <c:v>40</c:v>
                      </c:pt>
                      <c:pt idx="10">
                        <c:v>103</c:v>
                      </c:pt>
                      <c:pt idx="11">
                        <c:v>87</c:v>
                      </c:pt>
                      <c:pt idx="12">
                        <c:v>1481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F88-4CF1-9528-6170533185C5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BF88-4CF1-9528-6170533185C5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309</c:v>
                      </c:pt>
                      <c:pt idx="1">
                        <c:v>390</c:v>
                      </c:pt>
                      <c:pt idx="2">
                        <c:v>431</c:v>
                      </c:pt>
                      <c:pt idx="3">
                        <c:v>352</c:v>
                      </c:pt>
                      <c:pt idx="4">
                        <c:v>190</c:v>
                      </c:pt>
                      <c:pt idx="5">
                        <c:v>171</c:v>
                      </c:pt>
                      <c:pt idx="6">
                        <c:v>136</c:v>
                      </c:pt>
                      <c:pt idx="7">
                        <c:v>193</c:v>
                      </c:pt>
                      <c:pt idx="8">
                        <c:v>224</c:v>
                      </c:pt>
                      <c:pt idx="9">
                        <c:v>318</c:v>
                      </c:pt>
                      <c:pt idx="10">
                        <c:v>407</c:v>
                      </c:pt>
                      <c:pt idx="11">
                        <c:v>361</c:v>
                      </c:pt>
                      <c:pt idx="12">
                        <c:v>3482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BF88-4CF1-9528-6170533185C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F88-4CF1-9528-6170533185C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F88-4CF1-9528-6170533185C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F88-4CF1-9528-6170533185C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F88-4CF1-9528-6170533185C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F88-4CF1-9528-6170533185C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88-4CF1-9528-6170533185C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88-4CF1-9528-6170533185C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88-4CF1-9528-6170533185C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88-4CF1-9528-6170533185C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F88-4CF1-9528-6170533185C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F88-4CF1-9528-6170533185C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F88-4CF1-9528-6170533185C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F88-4CF1-9528-6170533185C5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-0.18195956454121309</c:v>
                </c:pt>
                <c:pt idx="1">
                  <c:v>-5.9590316573556845E-2</c:v>
                </c:pt>
                <c:pt idx="2">
                  <c:v>-8.1415929203539794E-2</c:v>
                </c:pt>
                <c:pt idx="3">
                  <c:v>-0.1522988505747126</c:v>
                </c:pt>
                <c:pt idx="4">
                  <c:v>-0.12809917355371903</c:v>
                </c:pt>
                <c:pt idx="5">
                  <c:v>-0.24025974025974028</c:v>
                </c:pt>
                <c:pt idx="6">
                  <c:v>0</c:v>
                </c:pt>
                <c:pt idx="12">
                  <c:v>-0.12093379257558357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F88-4CF1-9528-617053318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julio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julio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115-4C86-AF37-2D8FDBFBD69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115-4C86-AF37-2D8FDBFBD69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115-4C86-AF37-2D8FDBFBD69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115-4C86-AF37-2D8FDBFBD69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115-4C86-AF37-2D8FDBFBD698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15-4C86-AF37-2D8FDBFBD698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15-4C86-AF37-2D8FDBFBD698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15-4C86-AF37-2D8FDBFBD698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15-4C86-AF37-2D8FDBFBD698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15-4C86-AF37-2D8FDBFBD698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115-4C86-AF37-2D8FDBFBD6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12878</c:v>
                </c:pt>
                <c:pt idx="1">
                  <c:v>996</c:v>
                </c:pt>
                <c:pt idx="2">
                  <c:v>5216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15-4C86-AF37-2D8FDBFBD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05-42C4-BF51-8849042E98F3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05-42C4-BF51-8849042E98F3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05-42C4-BF51-8849042E98F3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05-42C4-BF51-8849042E98F3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05-42C4-BF51-8849042E98F3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05-42C4-BF51-8849042E98F3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05-42C4-BF51-8849042E98F3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05-42C4-BF51-8849042E98F3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05-42C4-BF51-8849042E98F3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05-42C4-BF51-8849042E98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4005-42C4-BF51-8849042E98F3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005-42C4-BF51-8849042E98F3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005-42C4-BF51-8849042E98F3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005-42C4-BF51-8849042E98F3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005-42C4-BF51-8849042E98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4005-42C4-BF51-8849042E98F3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4005-42C4-BF51-8849042E98F3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005-42C4-BF51-8849042E98F3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005-42C4-BF51-8849042E98F3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005-42C4-BF51-8849042E98F3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005-42C4-BF51-8849042E98F3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005-42C4-BF51-8849042E98F3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005-42C4-BF51-8849042E98F3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005-42C4-BF51-8849042E98F3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005-42C4-BF51-8849042E98F3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005-42C4-BF51-8849042E98F3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005-42C4-BF51-8849042E98F3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005-42C4-BF51-8849042E98F3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005-42C4-BF51-8849042E98F3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005-42C4-BF51-8849042E98F3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005-42C4-BF51-8849042E98F3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005-42C4-BF51-8849042E98F3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005-42C4-BF51-8849042E98F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4005-42C4-BF51-8849042E98F3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005-42C4-BF51-8849042E98F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4005-42C4-BF51-8849042E98F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4005-42C4-BF51-8849042E98F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4005-42C4-BF51-8849042E98F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4005-42C4-BF51-8849042E98F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4005-42C4-BF51-8849042E98F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4005-42C4-BF51-8849042E98F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4005-42C4-BF51-8849042E98F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4005-42C4-BF51-8849042E98F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4005-42C4-BF51-8849042E98F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4005-42C4-BF51-8849042E98F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4005-42C4-BF51-8849042E98F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4005-42C4-BF51-8849042E98F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4005-42C4-BF51-8849042E98F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4005-42C4-BF51-8849042E98F3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4005-42C4-BF51-8849042E98F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005-42C4-BF51-8849042E98F3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005-42C4-BF51-8849042E98F3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005-42C4-BF51-8849042E98F3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005-42C4-BF51-8849042E98F3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005-42C4-BF51-8849042E98F3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005-42C4-BF51-8849042E98F3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005-42C4-BF51-8849042E98F3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005-42C4-BF51-8849042E98F3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005-42C4-BF51-8849042E98F3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005-42C4-BF51-8849042E98F3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005-42C4-BF51-8849042E98F3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005-42C4-BF51-8849042E98F3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005-42C4-BF51-8849042E98F3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005-42C4-BF51-8849042E98F3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005-42C4-BF51-8849042E98F3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005-42C4-BF51-8849042E98F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4005-42C4-BF51-8849042E98F3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4005-42C4-BF51-8849042E98F3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005-42C4-BF51-8849042E98F3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4005-42C4-BF51-8849042E98F3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005-42C4-BF51-8849042E98F3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4005-42C4-BF51-8849042E98F3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005-42C4-BF51-8849042E98F3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4005-42C4-BF51-8849042E98F3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005-42C4-BF51-8849042E98F3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4005-42C4-BF51-8849042E98F3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005-42C4-BF51-8849042E98F3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4005-42C4-BF51-8849042E98F3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005-42C4-BF51-8849042E98F3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4005-42C4-BF51-8849042E98F3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005-42C4-BF51-8849042E98F3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4005-42C4-BF51-8849042E98F3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005-42C4-BF51-8849042E98F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4005-42C4-BF51-8849042E9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julio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58C-4462-8401-078F52ECF9E9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58C-4462-8401-078F52ECF9E9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8C-4462-8401-078F52ECF9E9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8C-4462-8401-078F52ECF9E9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3563</c:v>
                </c:pt>
                <c:pt idx="1">
                  <c:v>15527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58C-4462-8401-078F52ECF9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San Cristóbal de La Laguna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cate'!$G$5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cate'!$G$7:$G$10</c:f>
              <c:numCache>
                <c:formatCode>#,##0</c:formatCode>
                <c:ptCount val="4"/>
                <c:pt idx="0">
                  <c:v>23106</c:v>
                </c:pt>
                <c:pt idx="1">
                  <c:v>2733</c:v>
                </c:pt>
                <c:pt idx="2">
                  <c:v>17187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F1-4ED9-A987-61FF8B894E16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20343</c:v>
                </c:pt>
                <c:pt idx="1">
                  <c:v>3245</c:v>
                </c:pt>
                <c:pt idx="2">
                  <c:v>17098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F1-4ED9-A987-61FF8B894E16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19090</c:v>
                </c:pt>
                <c:pt idx="1">
                  <c:v>3563</c:v>
                </c:pt>
                <c:pt idx="2">
                  <c:v>15527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F1-4ED9-A987-61FF8B894E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-6.1593668583788008E-2</c:v>
                </c:pt>
                <c:pt idx="1">
                  <c:v>9.7996918335901295E-2</c:v>
                </c:pt>
                <c:pt idx="2">
                  <c:v>-9.1882091472686889E-2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F1-4ED9-A987-61FF8B894E16}"/>
            </c:ext>
          </c:extLst>
        </c:ser>
        <c:ser>
          <c:idx val="6"/>
          <c:order val="4"/>
          <c:tx>
            <c:strRef>
              <c:f>'distribución españoles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0.18664222105814562</c:v>
                </c:pt>
                <c:pt idx="2">
                  <c:v>0.81335777894185435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2F1-4ED9-A987-61FF8B894E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julio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950-4648-8F81-2B2912C4EB32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950-4648-8F81-2B2912C4EB32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50-4648-8F81-2B2912C4EB32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50-4648-8F81-2B2912C4EB32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1003</c:v>
                </c:pt>
                <c:pt idx="1">
                  <c:v>11875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950-4648-8F81-2B2912C4EB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San Cristóbal de La Laguna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cate'!$G$5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cate'!$G$7:$G$10</c:f>
              <c:numCache>
                <c:formatCode>#,##0</c:formatCode>
                <c:ptCount val="4"/>
                <c:pt idx="0">
                  <c:v>15942</c:v>
                </c:pt>
                <c:pt idx="1">
                  <c:v>820</c:v>
                </c:pt>
                <c:pt idx="2">
                  <c:v>13145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FE-40C2-96A4-695EC6ACFE81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14063</c:v>
                </c:pt>
                <c:pt idx="1">
                  <c:v>923</c:v>
                </c:pt>
                <c:pt idx="2">
                  <c:v>13140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FE-40C2-96A4-695EC6ACFE81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12878</c:v>
                </c:pt>
                <c:pt idx="1">
                  <c:v>1003</c:v>
                </c:pt>
                <c:pt idx="2">
                  <c:v>11875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FE-40C2-96A4-695EC6ACFE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-8.4263670625044473E-2</c:v>
                </c:pt>
                <c:pt idx="1">
                  <c:v>8.6673889490790801E-2</c:v>
                </c:pt>
                <c:pt idx="2">
                  <c:v>-9.6270928462709238E-2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FFE-40C2-96A4-695EC6ACFE81}"/>
            </c:ext>
          </c:extLst>
        </c:ser>
        <c:ser>
          <c:idx val="6"/>
          <c:order val="4"/>
          <c:tx>
            <c:strRef>
              <c:f>'distribución peninsulare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7.788476471501786E-2</c:v>
                </c:pt>
                <c:pt idx="2">
                  <c:v>0.92211523528498218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FE-40C2-96A4-695EC6ACFE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julio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733-4702-A424-DE5511FBF01F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733-4702-A424-DE5511FBF01F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33-4702-A424-DE5511FBF01F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33-4702-A424-DE5511FBF01F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2560</c:v>
                </c:pt>
                <c:pt idx="1">
                  <c:v>3652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733-4702-A424-DE5511FBF0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San Cristóbal de La Laguna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cate'!$G$5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cate'!$G$7:$G$10</c:f>
              <c:numCache>
                <c:formatCode>#,##0</c:formatCode>
                <c:ptCount val="4"/>
                <c:pt idx="0">
                  <c:v>7164</c:v>
                </c:pt>
                <c:pt idx="1">
                  <c:v>1913</c:v>
                </c:pt>
                <c:pt idx="2">
                  <c:v>4042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F3-4414-8914-511DFDB0FD40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6280</c:v>
                </c:pt>
                <c:pt idx="1">
                  <c:v>2322</c:v>
                </c:pt>
                <c:pt idx="2">
                  <c:v>3958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F3-4414-8914-511DFDB0FD40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6212</c:v>
                </c:pt>
                <c:pt idx="1">
                  <c:v>2560</c:v>
                </c:pt>
                <c:pt idx="2">
                  <c:v>3652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F3-4414-8914-511DFDB0F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-1.0828025477707004E-2</c:v>
                </c:pt>
                <c:pt idx="1">
                  <c:v>0.10249784668389328</c:v>
                </c:pt>
                <c:pt idx="2">
                  <c:v>-7.7311773623041979E-2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F3-4414-8914-511DFDB0FD40}"/>
            </c:ext>
          </c:extLst>
        </c:ser>
        <c:ser>
          <c:idx val="6"/>
          <c:order val="4"/>
          <c:tx>
            <c:strRef>
              <c:f>'distribución canarios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0.41210560206052799</c:v>
                </c:pt>
                <c:pt idx="2">
                  <c:v>0.58789439793947196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DF3-4414-8914-511DFDB0F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julio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julio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804-42DF-9F18-122751E6D9E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804-42DF-9F18-122751E6D9E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804-42DF-9F18-122751E6D9E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804-42DF-9F18-122751E6D9EB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804-42DF-9F18-122751E6D9E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804-42DF-9F18-122751E6D9E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804-42DF-9F18-122751E6D9E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804-42DF-9F18-122751E6D9E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804-42DF-9F18-122751E6D9E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804-42DF-9F18-122751E6D9EB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04-42DF-9F18-122751E6D9EB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04-42DF-9F18-122751E6D9EB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04-42DF-9F18-122751E6D9EB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04-42DF-9F18-122751E6D9EB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04-42DF-9F18-122751E6D9EB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04-42DF-9F18-122751E6D9EB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804-42DF-9F18-122751E6D9EB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804-42DF-9F18-122751E6D9EB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804-42DF-9F18-122751E6D9EB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8804-42DF-9F18-122751E6D9EB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80599</c:v>
                </c:pt>
                <c:pt idx="1">
                  <c:v>63846</c:v>
                </c:pt>
                <c:pt idx="2">
                  <c:v>4833</c:v>
                </c:pt>
                <c:pt idx="3">
                  <c:v>232483</c:v>
                </c:pt>
                <c:pt idx="4">
                  <c:v>33627</c:v>
                </c:pt>
                <c:pt idx="5">
                  <c:v>105634</c:v>
                </c:pt>
                <c:pt idx="6">
                  <c:v>19090</c:v>
                </c:pt>
                <c:pt idx="7">
                  <c:v>14655</c:v>
                </c:pt>
                <c:pt idx="8">
                  <c:v>25581</c:v>
                </c:pt>
                <c:pt idx="9">
                  <c:v>29966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8804-42DF-9F18-122751E6D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011-4CC1-89B7-4E43C5033AA7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11-4CC1-89B7-4E43C5033AA7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11-4CC1-89B7-4E43C5033AA7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11-4CC1-89B7-4E43C5033AA7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11-4CC1-89B7-4E43C5033AA7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11-4CC1-89B7-4E43C5033AA7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11-4CC1-89B7-4E43C5033AA7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11-4CC1-89B7-4E43C5033AA7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11-4CC1-89B7-4E43C5033AA7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11-4CC1-89B7-4E43C5033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B011-4CC1-89B7-4E43C5033AA7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11-4CC1-89B7-4E43C5033AA7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11-4CC1-89B7-4E43C5033AA7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011-4CC1-89B7-4E43C5033AA7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011-4CC1-89B7-4E43C5033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B011-4CC1-89B7-4E43C5033AA7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B011-4CC1-89B7-4E43C5033AA7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011-4CC1-89B7-4E43C5033AA7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011-4CC1-89B7-4E43C5033AA7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011-4CC1-89B7-4E43C5033AA7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011-4CC1-89B7-4E43C5033AA7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011-4CC1-89B7-4E43C5033AA7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011-4CC1-89B7-4E43C5033AA7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011-4CC1-89B7-4E43C5033AA7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011-4CC1-89B7-4E43C5033AA7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011-4CC1-89B7-4E43C5033AA7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011-4CC1-89B7-4E43C5033AA7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011-4CC1-89B7-4E43C5033AA7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011-4CC1-89B7-4E43C5033AA7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011-4CC1-89B7-4E43C5033AA7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011-4CC1-89B7-4E43C5033AA7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011-4CC1-89B7-4E43C5033AA7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011-4CC1-89B7-4E43C5033AA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B011-4CC1-89B7-4E43C5033AA7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011-4CC1-89B7-4E43C5033AA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B011-4CC1-89B7-4E43C5033AA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B011-4CC1-89B7-4E43C5033AA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B011-4CC1-89B7-4E43C5033AA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B011-4CC1-89B7-4E43C5033AA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B011-4CC1-89B7-4E43C5033AA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B011-4CC1-89B7-4E43C5033AA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B011-4CC1-89B7-4E43C5033AA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B011-4CC1-89B7-4E43C5033AA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B011-4CC1-89B7-4E43C5033AA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B011-4CC1-89B7-4E43C5033AA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B011-4CC1-89B7-4E43C5033AA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B011-4CC1-89B7-4E43C5033AA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B011-4CC1-89B7-4E43C5033AA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B011-4CC1-89B7-4E43C5033AA7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B011-4CC1-89B7-4E43C5033AA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011-4CC1-89B7-4E43C5033AA7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011-4CC1-89B7-4E43C5033AA7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011-4CC1-89B7-4E43C5033AA7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011-4CC1-89B7-4E43C5033AA7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011-4CC1-89B7-4E43C5033AA7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011-4CC1-89B7-4E43C5033AA7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011-4CC1-89B7-4E43C5033AA7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011-4CC1-89B7-4E43C5033AA7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011-4CC1-89B7-4E43C5033AA7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011-4CC1-89B7-4E43C5033AA7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011-4CC1-89B7-4E43C5033AA7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011-4CC1-89B7-4E43C5033AA7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011-4CC1-89B7-4E43C5033AA7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011-4CC1-89B7-4E43C5033AA7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011-4CC1-89B7-4E43C5033AA7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011-4CC1-89B7-4E43C5033AA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B011-4CC1-89B7-4E43C5033AA7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011-4CC1-89B7-4E43C5033AA7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011-4CC1-89B7-4E43C5033AA7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011-4CC1-89B7-4E43C5033AA7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011-4CC1-89B7-4E43C5033AA7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011-4CC1-89B7-4E43C5033AA7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011-4CC1-89B7-4E43C5033AA7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011-4CC1-89B7-4E43C5033AA7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011-4CC1-89B7-4E43C5033AA7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011-4CC1-89B7-4E43C5033AA7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011-4CC1-89B7-4E43C5033AA7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011-4CC1-89B7-4E43C5033AA7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011-4CC1-89B7-4E43C5033AA7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011-4CC1-89B7-4E43C5033AA7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011-4CC1-89B7-4E43C5033AA7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011-4CC1-89B7-4E43C5033AA7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011-4CC1-89B7-4E43C5033AA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B011-4CC1-89B7-4E43C5033A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83-4181-A7B0-271A83E64527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488</c:v>
                </c:pt>
                <c:pt idx="1">
                  <c:v>402</c:v>
                </c:pt>
                <c:pt idx="2">
                  <c:v>468</c:v>
                </c:pt>
                <c:pt idx="3">
                  <c:v>300</c:v>
                </c:pt>
                <c:pt idx="4">
                  <c:v>309</c:v>
                </c:pt>
                <c:pt idx="5">
                  <c:v>150</c:v>
                </c:pt>
                <c:pt idx="6">
                  <c:v>186</c:v>
                </c:pt>
                <c:pt idx="7">
                  <c:v>328</c:v>
                </c:pt>
                <c:pt idx="8">
                  <c:v>208</c:v>
                </c:pt>
                <c:pt idx="9">
                  <c:v>290</c:v>
                </c:pt>
                <c:pt idx="10">
                  <c:v>452</c:v>
                </c:pt>
                <c:pt idx="11">
                  <c:v>304</c:v>
                </c:pt>
                <c:pt idx="12">
                  <c:v>3885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83-4181-A7B0-271A83E64527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583-4181-A7B0-271A83E6452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385</c:v>
                </c:pt>
                <c:pt idx="1">
                  <c:v>456</c:v>
                </c:pt>
                <c:pt idx="2">
                  <c:v>490</c:v>
                </c:pt>
                <c:pt idx="3">
                  <c:v>339</c:v>
                </c:pt>
                <c:pt idx="4">
                  <c:v>294</c:v>
                </c:pt>
                <c:pt idx="5">
                  <c:v>118</c:v>
                </c:pt>
                <c:pt idx="6">
                  <c:v>184</c:v>
                </c:pt>
                <c:pt idx="7">
                  <c:v>334</c:v>
                </c:pt>
                <c:pt idx="8">
                  <c:v>152</c:v>
                </c:pt>
                <c:pt idx="9">
                  <c:v>286</c:v>
                </c:pt>
                <c:pt idx="10">
                  <c:v>367</c:v>
                </c:pt>
                <c:pt idx="11">
                  <c:v>280</c:v>
                </c:pt>
                <c:pt idx="12">
                  <c:v>3685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83-4181-A7B0-271A83E64527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83-4181-A7B0-271A83E6452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583-4181-A7B0-271A83E6452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398</c:v>
                </c:pt>
                <c:pt idx="1">
                  <c:v>412</c:v>
                </c:pt>
                <c:pt idx="2">
                  <c:v>507</c:v>
                </c:pt>
                <c:pt idx="3">
                  <c:v>287</c:v>
                </c:pt>
                <c:pt idx="4">
                  <c:v>288</c:v>
                </c:pt>
                <c:pt idx="5">
                  <c:v>138</c:v>
                </c:pt>
                <c:pt idx="6">
                  <c:v>143</c:v>
                </c:pt>
                <c:pt idx="12">
                  <c:v>2173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83-4181-A7B0-271A83E64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583-4181-A7B0-271A83E6452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405</c:v>
                      </c:pt>
                      <c:pt idx="1">
                        <c:v>500</c:v>
                      </c:pt>
                      <c:pt idx="2">
                        <c:v>256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285</c:v>
                      </c:pt>
                      <c:pt idx="8">
                        <c:v>48</c:v>
                      </c:pt>
                      <c:pt idx="9">
                        <c:v>154</c:v>
                      </c:pt>
                      <c:pt idx="10">
                        <c:v>49</c:v>
                      </c:pt>
                      <c:pt idx="11">
                        <c:v>202</c:v>
                      </c:pt>
                      <c:pt idx="12">
                        <c:v>1974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583-4181-A7B0-271A83E6452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583-4181-A7B0-271A83E6452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583-4181-A7B0-271A83E6452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583-4181-A7B0-271A83E6452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583-4181-A7B0-271A83E6452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583-4181-A7B0-271A83E6452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583-4181-A7B0-271A83E6452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583-4181-A7B0-271A83E6452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583-4181-A7B0-271A83E6452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583-4181-A7B0-271A83E6452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583-4181-A7B0-271A83E6452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583-4181-A7B0-271A83E6452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583-4181-A7B0-271A83E6452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583-4181-A7B0-271A83E64527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3.3766233766233666E-2</c:v>
                </c:pt>
                <c:pt idx="1">
                  <c:v>-9.6491228070175405E-2</c:v>
                </c:pt>
                <c:pt idx="2">
                  <c:v>3.469387755102038E-2</c:v>
                </c:pt>
                <c:pt idx="3">
                  <c:v>-0.15339233038348088</c:v>
                </c:pt>
                <c:pt idx="4">
                  <c:v>-2.0408163265306145E-2</c:v>
                </c:pt>
                <c:pt idx="5">
                  <c:v>0.16949152542372881</c:v>
                </c:pt>
                <c:pt idx="6">
                  <c:v>-0.22282608695652173</c:v>
                </c:pt>
                <c:pt idx="12">
                  <c:v>-4.1041482789055617E-2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583-4181-A7B0-271A83E64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al'!$G$5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al'!$G$7:$G$16</c:f>
              <c:numCache>
                <c:formatCode>#,##0</c:formatCode>
                <c:ptCount val="10"/>
                <c:pt idx="0">
                  <c:v>103873</c:v>
                </c:pt>
                <c:pt idx="1">
                  <c:v>63702</c:v>
                </c:pt>
                <c:pt idx="2">
                  <c:v>13397</c:v>
                </c:pt>
                <c:pt idx="3">
                  <c:v>205761</c:v>
                </c:pt>
                <c:pt idx="4">
                  <c:v>31500</c:v>
                </c:pt>
                <c:pt idx="5">
                  <c:v>88192</c:v>
                </c:pt>
                <c:pt idx="6">
                  <c:v>23106</c:v>
                </c:pt>
                <c:pt idx="7">
                  <c:v>18834</c:v>
                </c:pt>
                <c:pt idx="8">
                  <c:v>27541</c:v>
                </c:pt>
                <c:pt idx="9">
                  <c:v>34724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CC-4227-B8EB-644DA7F2D928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88842</c:v>
                </c:pt>
                <c:pt idx="1">
                  <c:v>61151</c:v>
                </c:pt>
                <c:pt idx="2">
                  <c:v>7210</c:v>
                </c:pt>
                <c:pt idx="3">
                  <c:v>223593</c:v>
                </c:pt>
                <c:pt idx="4">
                  <c:v>28196</c:v>
                </c:pt>
                <c:pt idx="5">
                  <c:v>92234</c:v>
                </c:pt>
                <c:pt idx="6">
                  <c:v>20343</c:v>
                </c:pt>
                <c:pt idx="7">
                  <c:v>15150</c:v>
                </c:pt>
                <c:pt idx="8">
                  <c:v>32909</c:v>
                </c:pt>
                <c:pt idx="9">
                  <c:v>33119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CC-4227-B8EB-644DA7F2D928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80599</c:v>
                </c:pt>
                <c:pt idx="1">
                  <c:v>63846</c:v>
                </c:pt>
                <c:pt idx="2">
                  <c:v>4833</c:v>
                </c:pt>
                <c:pt idx="3">
                  <c:v>232483</c:v>
                </c:pt>
                <c:pt idx="4">
                  <c:v>33627</c:v>
                </c:pt>
                <c:pt idx="5">
                  <c:v>105634</c:v>
                </c:pt>
                <c:pt idx="6">
                  <c:v>19090</c:v>
                </c:pt>
                <c:pt idx="7">
                  <c:v>14655</c:v>
                </c:pt>
                <c:pt idx="8">
                  <c:v>25581</c:v>
                </c:pt>
                <c:pt idx="9">
                  <c:v>29966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CC-4227-B8EB-644DA7F2D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-9.2782692870489236E-2</c:v>
                </c:pt>
                <c:pt idx="1">
                  <c:v>4.4071233503949259E-2</c:v>
                </c:pt>
                <c:pt idx="2">
                  <c:v>-0.32968099861303746</c:v>
                </c:pt>
                <c:pt idx="3">
                  <c:v>3.9759742031280076E-2</c:v>
                </c:pt>
                <c:pt idx="4">
                  <c:v>0.19261597389700658</c:v>
                </c:pt>
                <c:pt idx="5">
                  <c:v>0.14528265064943513</c:v>
                </c:pt>
                <c:pt idx="6">
                  <c:v>-6.1593668583788008E-2</c:v>
                </c:pt>
                <c:pt idx="7">
                  <c:v>-3.2673267326732702E-2</c:v>
                </c:pt>
                <c:pt idx="8">
                  <c:v>-0.22267464827250905</c:v>
                </c:pt>
                <c:pt idx="9">
                  <c:v>-9.5202149823364279E-2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BCC-4227-B8EB-644DA7F2D928}"/>
            </c:ext>
          </c:extLst>
        </c:ser>
        <c:ser>
          <c:idx val="6"/>
          <c:order val="4"/>
          <c:tx>
            <c:strRef>
              <c:f>'distribución españoles x mun al'!$T$5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0.13206152898344131</c:v>
                </c:pt>
                <c:pt idx="1">
                  <c:v>0.1046117244565912</c:v>
                </c:pt>
                <c:pt idx="2">
                  <c:v>7.9188745465448938E-3</c:v>
                </c:pt>
                <c:pt idx="3">
                  <c:v>0.38092359015195459</c:v>
                </c:pt>
                <c:pt idx="4">
                  <c:v>5.5097867655010374E-2</c:v>
                </c:pt>
                <c:pt idx="5">
                  <c:v>0.17308139744459408</c:v>
                </c:pt>
                <c:pt idx="6">
                  <c:v>3.1278980983559281E-2</c:v>
                </c:pt>
                <c:pt idx="7">
                  <c:v>2.4012229770249412E-2</c:v>
                </c:pt>
                <c:pt idx="8">
                  <c:v>4.1914489918304348E-2</c:v>
                </c:pt>
                <c:pt idx="9">
                  <c:v>4.9099316089750523E-2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BCC-4227-B8EB-644DA7F2D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julio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julio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251-47C1-852D-CC1EB5415BF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251-47C1-852D-CC1EB5415BF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251-47C1-852D-CC1EB5415BF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251-47C1-852D-CC1EB5415BF9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251-47C1-852D-CC1EB5415BF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251-47C1-852D-CC1EB5415BF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251-47C1-852D-CC1EB5415BF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251-47C1-852D-CC1EB5415BF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251-47C1-852D-CC1EB5415BF9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251-47C1-852D-CC1EB5415BF9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51-47C1-852D-CC1EB5415BF9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51-47C1-852D-CC1EB5415BF9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51-47C1-852D-CC1EB5415BF9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51-47C1-852D-CC1EB5415BF9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51-47C1-852D-CC1EB5415BF9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51-47C1-852D-CC1EB5415BF9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51-47C1-852D-CC1EB5415BF9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251-47C1-852D-CC1EB5415BF9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251-47C1-852D-CC1EB5415BF9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2251-47C1-852D-CC1EB5415BF9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44885</c:v>
                </c:pt>
                <c:pt idx="1">
                  <c:v>37277</c:v>
                </c:pt>
                <c:pt idx="2">
                  <c:v>1948</c:v>
                </c:pt>
                <c:pt idx="3">
                  <c:v>177318</c:v>
                </c:pt>
                <c:pt idx="4">
                  <c:v>20654</c:v>
                </c:pt>
                <c:pt idx="5">
                  <c:v>50408</c:v>
                </c:pt>
                <c:pt idx="6">
                  <c:v>12878</c:v>
                </c:pt>
                <c:pt idx="7">
                  <c:v>6087</c:v>
                </c:pt>
                <c:pt idx="8">
                  <c:v>15532</c:v>
                </c:pt>
                <c:pt idx="9">
                  <c:v>11193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2251-47C1-852D-CC1EB5415B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96-4A2C-9B7D-6C06460D0453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96-4A2C-9B7D-6C06460D0453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96-4A2C-9B7D-6C06460D0453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96-4A2C-9B7D-6C06460D0453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96-4A2C-9B7D-6C06460D0453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96-4A2C-9B7D-6C06460D0453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96-4A2C-9B7D-6C06460D0453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96-4A2C-9B7D-6C06460D0453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96-4A2C-9B7D-6C06460D0453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96-4A2C-9B7D-6C06460D04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E496-4A2C-9B7D-6C06460D0453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96-4A2C-9B7D-6C06460D0453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96-4A2C-9B7D-6C06460D0453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96-4A2C-9B7D-6C06460D0453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96-4A2C-9B7D-6C06460D04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E496-4A2C-9B7D-6C06460D0453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E496-4A2C-9B7D-6C06460D0453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496-4A2C-9B7D-6C06460D0453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496-4A2C-9B7D-6C06460D0453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496-4A2C-9B7D-6C06460D0453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496-4A2C-9B7D-6C06460D0453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496-4A2C-9B7D-6C06460D0453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496-4A2C-9B7D-6C06460D0453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496-4A2C-9B7D-6C06460D0453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496-4A2C-9B7D-6C06460D0453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496-4A2C-9B7D-6C06460D0453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496-4A2C-9B7D-6C06460D0453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496-4A2C-9B7D-6C06460D0453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496-4A2C-9B7D-6C06460D0453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496-4A2C-9B7D-6C06460D0453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496-4A2C-9B7D-6C06460D0453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496-4A2C-9B7D-6C06460D0453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496-4A2C-9B7D-6C06460D045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E496-4A2C-9B7D-6C06460D0453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496-4A2C-9B7D-6C06460D045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496-4A2C-9B7D-6C06460D045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496-4A2C-9B7D-6C06460D045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E496-4A2C-9B7D-6C06460D045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E496-4A2C-9B7D-6C06460D045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E496-4A2C-9B7D-6C06460D045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E496-4A2C-9B7D-6C06460D045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E496-4A2C-9B7D-6C06460D045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E496-4A2C-9B7D-6C06460D045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E496-4A2C-9B7D-6C06460D045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E496-4A2C-9B7D-6C06460D045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E496-4A2C-9B7D-6C06460D045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E496-4A2C-9B7D-6C06460D045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E496-4A2C-9B7D-6C06460D045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E496-4A2C-9B7D-6C06460D0453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E496-4A2C-9B7D-6C06460D045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496-4A2C-9B7D-6C06460D0453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496-4A2C-9B7D-6C06460D0453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496-4A2C-9B7D-6C06460D0453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496-4A2C-9B7D-6C06460D0453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496-4A2C-9B7D-6C06460D0453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496-4A2C-9B7D-6C06460D0453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496-4A2C-9B7D-6C06460D0453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496-4A2C-9B7D-6C06460D0453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496-4A2C-9B7D-6C06460D0453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496-4A2C-9B7D-6C06460D0453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496-4A2C-9B7D-6C06460D0453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496-4A2C-9B7D-6C06460D0453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496-4A2C-9B7D-6C06460D0453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496-4A2C-9B7D-6C06460D0453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496-4A2C-9B7D-6C06460D0453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E496-4A2C-9B7D-6C06460D045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E496-4A2C-9B7D-6C06460D0453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E496-4A2C-9B7D-6C06460D0453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496-4A2C-9B7D-6C06460D0453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E496-4A2C-9B7D-6C06460D0453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E496-4A2C-9B7D-6C06460D0453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E496-4A2C-9B7D-6C06460D0453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E496-4A2C-9B7D-6C06460D0453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E496-4A2C-9B7D-6C06460D0453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E496-4A2C-9B7D-6C06460D0453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E496-4A2C-9B7D-6C06460D0453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E496-4A2C-9B7D-6C06460D0453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E496-4A2C-9B7D-6C06460D0453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E496-4A2C-9B7D-6C06460D0453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E496-4A2C-9B7D-6C06460D0453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E496-4A2C-9B7D-6C06460D0453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E496-4A2C-9B7D-6C06460D0453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E496-4A2C-9B7D-6C06460D045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E496-4A2C-9B7D-6C06460D0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munici'!$G$5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munici'!$G$7:$G$16</c:f>
              <c:numCache>
                <c:formatCode>#,##0</c:formatCode>
                <c:ptCount val="10"/>
                <c:pt idx="0">
                  <c:v>59643</c:v>
                </c:pt>
                <c:pt idx="1">
                  <c:v>36779</c:v>
                </c:pt>
                <c:pt idx="2">
                  <c:v>3389</c:v>
                </c:pt>
                <c:pt idx="3">
                  <c:v>149908</c:v>
                </c:pt>
                <c:pt idx="4">
                  <c:v>18555</c:v>
                </c:pt>
                <c:pt idx="5">
                  <c:v>48144</c:v>
                </c:pt>
                <c:pt idx="6">
                  <c:v>15942</c:v>
                </c:pt>
                <c:pt idx="7">
                  <c:v>6449</c:v>
                </c:pt>
                <c:pt idx="8">
                  <c:v>6685</c:v>
                </c:pt>
                <c:pt idx="9">
                  <c:v>10146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E2-4B4F-BFC4-136391463210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54537</c:v>
                </c:pt>
                <c:pt idx="1">
                  <c:v>34129</c:v>
                </c:pt>
                <c:pt idx="2">
                  <c:v>2330</c:v>
                </c:pt>
                <c:pt idx="3">
                  <c:v>158283</c:v>
                </c:pt>
                <c:pt idx="4">
                  <c:v>19490</c:v>
                </c:pt>
                <c:pt idx="5">
                  <c:v>48247</c:v>
                </c:pt>
                <c:pt idx="6">
                  <c:v>14063</c:v>
                </c:pt>
                <c:pt idx="7">
                  <c:v>5126</c:v>
                </c:pt>
                <c:pt idx="8">
                  <c:v>13110</c:v>
                </c:pt>
                <c:pt idx="9">
                  <c:v>10515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E2-4B4F-BFC4-136391463210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44885</c:v>
                </c:pt>
                <c:pt idx="1">
                  <c:v>37277</c:v>
                </c:pt>
                <c:pt idx="2">
                  <c:v>1948</c:v>
                </c:pt>
                <c:pt idx="3">
                  <c:v>177318</c:v>
                </c:pt>
                <c:pt idx="4">
                  <c:v>20654</c:v>
                </c:pt>
                <c:pt idx="5">
                  <c:v>50408</c:v>
                </c:pt>
                <c:pt idx="6">
                  <c:v>12878</c:v>
                </c:pt>
                <c:pt idx="7">
                  <c:v>6087</c:v>
                </c:pt>
                <c:pt idx="8">
                  <c:v>15532</c:v>
                </c:pt>
                <c:pt idx="9">
                  <c:v>11193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E2-4B4F-BFC4-1363914632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-0.17698076535196283</c:v>
                </c:pt>
                <c:pt idx="1">
                  <c:v>9.2238272436930391E-2</c:v>
                </c:pt>
                <c:pt idx="2">
                  <c:v>-0.16394849785407728</c:v>
                </c:pt>
                <c:pt idx="3">
                  <c:v>0.12025928242451811</c:v>
                </c:pt>
                <c:pt idx="4">
                  <c:v>5.9722934838378761E-2</c:v>
                </c:pt>
                <c:pt idx="5">
                  <c:v>4.4790349659046269E-2</c:v>
                </c:pt>
                <c:pt idx="6">
                  <c:v>-8.4263670625044473E-2</c:v>
                </c:pt>
                <c:pt idx="7">
                  <c:v>0.18747561451424111</c:v>
                </c:pt>
                <c:pt idx="8">
                  <c:v>0.184744469870328</c:v>
                </c:pt>
                <c:pt idx="9">
                  <c:v>6.447931526390871E-2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E2-4B4F-BFC4-136391463210}"/>
            </c:ext>
          </c:extLst>
        </c:ser>
        <c:ser>
          <c:idx val="6"/>
          <c:order val="4"/>
          <c:tx>
            <c:strRef>
              <c:f>'distribución peninsula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0.11868686868686869</c:v>
                </c:pt>
                <c:pt idx="1">
                  <c:v>9.8569464276270558E-2</c:v>
                </c:pt>
                <c:pt idx="2">
                  <c:v>5.1509863028187637E-3</c:v>
                </c:pt>
                <c:pt idx="3">
                  <c:v>0.46887196573060447</c:v>
                </c:pt>
                <c:pt idx="4">
                  <c:v>5.4614204875984979E-2</c:v>
                </c:pt>
                <c:pt idx="5">
                  <c:v>0.13329102543762231</c:v>
                </c:pt>
                <c:pt idx="6">
                  <c:v>3.4052567560420965E-2</c:v>
                </c:pt>
                <c:pt idx="7">
                  <c:v>1.6095510074567665E-2</c:v>
                </c:pt>
                <c:pt idx="8">
                  <c:v>4.1070389761489239E-2</c:v>
                </c:pt>
                <c:pt idx="9">
                  <c:v>2.9597017293352373E-2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E2-4B4F-BFC4-1363914632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julio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julio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F82-4014-9622-78B182953EC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F82-4014-9622-78B182953EC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F82-4014-9622-78B182953EC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F82-4014-9622-78B182953EC3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F82-4014-9622-78B182953EC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F82-4014-9622-78B182953EC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F82-4014-9622-78B182953EC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F82-4014-9622-78B182953EC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F82-4014-9622-78B182953EC3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F82-4014-9622-78B182953EC3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82-4014-9622-78B182953EC3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82-4014-9622-78B182953EC3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82-4014-9622-78B182953EC3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82-4014-9622-78B182953EC3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82-4014-9622-78B182953EC3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82-4014-9622-78B182953EC3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82-4014-9622-78B182953EC3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F82-4014-9622-78B182953EC3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F82-4014-9622-78B182953EC3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AF82-4014-9622-78B182953EC3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35714</c:v>
                </c:pt>
                <c:pt idx="1">
                  <c:v>26569</c:v>
                </c:pt>
                <c:pt idx="2">
                  <c:v>2885</c:v>
                </c:pt>
                <c:pt idx="3">
                  <c:v>55165</c:v>
                </c:pt>
                <c:pt idx="4">
                  <c:v>12973</c:v>
                </c:pt>
                <c:pt idx="5">
                  <c:v>55226</c:v>
                </c:pt>
                <c:pt idx="6">
                  <c:v>6212</c:v>
                </c:pt>
                <c:pt idx="7">
                  <c:v>8568</c:v>
                </c:pt>
                <c:pt idx="8">
                  <c:v>10049</c:v>
                </c:pt>
                <c:pt idx="9">
                  <c:v>18773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F82-4014-9622-78B182953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644-46A6-804A-9203CDAC28B3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44-46A6-804A-9203CDAC28B3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44-46A6-804A-9203CDAC28B3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44-46A6-804A-9203CDAC28B3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44-46A6-804A-9203CDAC28B3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44-46A6-804A-9203CDAC28B3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44-46A6-804A-9203CDAC28B3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44-46A6-804A-9203CDAC28B3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44-46A6-804A-9203CDAC28B3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44-46A6-804A-9203CDAC28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6644-46A6-804A-9203CDAC28B3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644-46A6-804A-9203CDAC28B3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644-46A6-804A-9203CDAC28B3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644-46A6-804A-9203CDAC28B3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644-46A6-804A-9203CDAC28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6644-46A6-804A-9203CDAC28B3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6644-46A6-804A-9203CDAC28B3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644-46A6-804A-9203CDAC28B3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644-46A6-804A-9203CDAC28B3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644-46A6-804A-9203CDAC28B3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644-46A6-804A-9203CDAC28B3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644-46A6-804A-9203CDAC28B3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644-46A6-804A-9203CDAC28B3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644-46A6-804A-9203CDAC28B3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644-46A6-804A-9203CDAC28B3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644-46A6-804A-9203CDAC28B3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644-46A6-804A-9203CDAC28B3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644-46A6-804A-9203CDAC28B3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644-46A6-804A-9203CDAC28B3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644-46A6-804A-9203CDAC28B3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644-46A6-804A-9203CDAC28B3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644-46A6-804A-9203CDAC28B3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644-46A6-804A-9203CDAC28B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6644-46A6-804A-9203CDAC28B3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644-46A6-804A-9203CDAC28B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6644-46A6-804A-9203CDAC28B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6644-46A6-804A-9203CDAC28B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6644-46A6-804A-9203CDAC28B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6644-46A6-804A-9203CDAC28B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6644-46A6-804A-9203CDAC28B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6644-46A6-804A-9203CDAC28B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6644-46A6-804A-9203CDAC28B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6644-46A6-804A-9203CDAC28B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6644-46A6-804A-9203CDAC28B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6644-46A6-804A-9203CDAC28B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6644-46A6-804A-9203CDAC28B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6644-46A6-804A-9203CDAC28B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6644-46A6-804A-9203CDAC28B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6644-46A6-804A-9203CDAC28B3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6644-46A6-804A-9203CDAC28B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644-46A6-804A-9203CDAC28B3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644-46A6-804A-9203CDAC28B3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644-46A6-804A-9203CDAC28B3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644-46A6-804A-9203CDAC28B3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644-46A6-804A-9203CDAC28B3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644-46A6-804A-9203CDAC28B3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644-46A6-804A-9203CDAC28B3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644-46A6-804A-9203CDAC28B3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644-46A6-804A-9203CDAC28B3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644-46A6-804A-9203CDAC28B3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644-46A6-804A-9203CDAC28B3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644-46A6-804A-9203CDAC28B3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644-46A6-804A-9203CDAC28B3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644-46A6-804A-9203CDAC28B3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644-46A6-804A-9203CDAC28B3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6644-46A6-804A-9203CDAC28B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6644-46A6-804A-9203CDAC28B3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6644-46A6-804A-9203CDAC28B3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644-46A6-804A-9203CDAC28B3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6644-46A6-804A-9203CDAC28B3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6644-46A6-804A-9203CDAC28B3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6644-46A6-804A-9203CDAC28B3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6644-46A6-804A-9203CDAC28B3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6644-46A6-804A-9203CDAC28B3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6644-46A6-804A-9203CDAC28B3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6644-46A6-804A-9203CDAC28B3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6644-46A6-804A-9203CDAC28B3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6644-46A6-804A-9203CDAC28B3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6644-46A6-804A-9203CDAC28B3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6644-46A6-804A-9203CDAC28B3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6644-46A6-804A-9203CDAC28B3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6644-46A6-804A-9203CDAC28B3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6644-46A6-804A-9203CDAC28B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6644-46A6-804A-9203CDAC28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munici'!$G$5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munici'!$G$7:$G$16</c:f>
              <c:numCache>
                <c:formatCode>#,##0</c:formatCode>
                <c:ptCount val="10"/>
                <c:pt idx="0">
                  <c:v>44230</c:v>
                </c:pt>
                <c:pt idx="1">
                  <c:v>26923</c:v>
                </c:pt>
                <c:pt idx="2">
                  <c:v>10008</c:v>
                </c:pt>
                <c:pt idx="3">
                  <c:v>55853</c:v>
                </c:pt>
                <c:pt idx="4">
                  <c:v>12945</c:v>
                </c:pt>
                <c:pt idx="5">
                  <c:v>40048</c:v>
                </c:pt>
                <c:pt idx="6">
                  <c:v>7164</c:v>
                </c:pt>
                <c:pt idx="7">
                  <c:v>12385</c:v>
                </c:pt>
                <c:pt idx="8">
                  <c:v>20856</c:v>
                </c:pt>
                <c:pt idx="9">
                  <c:v>24578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D3-402A-A709-268D2C7D9292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34305</c:v>
                </c:pt>
                <c:pt idx="1">
                  <c:v>27022</c:v>
                </c:pt>
                <c:pt idx="2">
                  <c:v>4880</c:v>
                </c:pt>
                <c:pt idx="3">
                  <c:v>65310</c:v>
                </c:pt>
                <c:pt idx="4">
                  <c:v>8706</c:v>
                </c:pt>
                <c:pt idx="5">
                  <c:v>43987</c:v>
                </c:pt>
                <c:pt idx="6">
                  <c:v>6280</c:v>
                </c:pt>
                <c:pt idx="7">
                  <c:v>10024</c:v>
                </c:pt>
                <c:pt idx="8">
                  <c:v>19799</c:v>
                </c:pt>
                <c:pt idx="9">
                  <c:v>22604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D3-402A-A709-268D2C7D9292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35714</c:v>
                </c:pt>
                <c:pt idx="1">
                  <c:v>26569</c:v>
                </c:pt>
                <c:pt idx="2">
                  <c:v>2885</c:v>
                </c:pt>
                <c:pt idx="3">
                  <c:v>55165</c:v>
                </c:pt>
                <c:pt idx="4">
                  <c:v>12973</c:v>
                </c:pt>
                <c:pt idx="5">
                  <c:v>55226</c:v>
                </c:pt>
                <c:pt idx="6">
                  <c:v>6212</c:v>
                </c:pt>
                <c:pt idx="7">
                  <c:v>8568</c:v>
                </c:pt>
                <c:pt idx="8">
                  <c:v>10049</c:v>
                </c:pt>
                <c:pt idx="9">
                  <c:v>18773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D3-402A-A709-268D2C7D9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4.1072729922751794E-2</c:v>
                </c:pt>
                <c:pt idx="1">
                  <c:v>-1.676411812597145E-2</c:v>
                </c:pt>
                <c:pt idx="2">
                  <c:v>-0.40881147540983609</c:v>
                </c:pt>
                <c:pt idx="3">
                  <c:v>-0.15533608941969068</c:v>
                </c:pt>
                <c:pt idx="4">
                  <c:v>0.49012175511141742</c:v>
                </c:pt>
                <c:pt idx="5">
                  <c:v>0.2555073089776525</c:v>
                </c:pt>
                <c:pt idx="6">
                  <c:v>-1.0828025477707004E-2</c:v>
                </c:pt>
                <c:pt idx="7">
                  <c:v>-0.14525139664804465</c:v>
                </c:pt>
                <c:pt idx="8">
                  <c:v>-0.49244911359159549</c:v>
                </c:pt>
                <c:pt idx="9">
                  <c:v>-0.16948327729605384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0D3-402A-A709-268D2C7D9292}"/>
            </c:ext>
          </c:extLst>
        </c:ser>
        <c:ser>
          <c:idx val="6"/>
          <c:order val="4"/>
          <c:tx>
            <c:strRef>
              <c:f>'distribución canarias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0.15385079307641275</c:v>
                </c:pt>
                <c:pt idx="1">
                  <c:v>0.1144554438384726</c:v>
                </c:pt>
                <c:pt idx="2">
                  <c:v>1.2428166490044544E-2</c:v>
                </c:pt>
                <c:pt idx="3">
                  <c:v>0.23764291314499383</c:v>
                </c:pt>
                <c:pt idx="4">
                  <c:v>5.5885824566845009E-2</c:v>
                </c:pt>
                <c:pt idx="5">
                  <c:v>0.2379056924018024</c:v>
                </c:pt>
                <c:pt idx="6">
                  <c:v>2.6760405627783951E-2</c:v>
                </c:pt>
                <c:pt idx="7">
                  <c:v>3.6909715939931247E-2</c:v>
                </c:pt>
                <c:pt idx="8">
                  <c:v>4.3289651666709748E-2</c:v>
                </c:pt>
                <c:pt idx="9">
                  <c:v>8.0871393247003889E-2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0D3-402A-A709-268D2C7D9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españo'!$C$8:$C$22</c:f>
              <c:numCache>
                <c:formatCode>#,##0</c:formatCode>
                <c:ptCount val="15"/>
                <c:pt idx="0">
                  <c:v>35821</c:v>
                </c:pt>
                <c:pt idx="1">
                  <c:v>37722</c:v>
                </c:pt>
                <c:pt idx="2">
                  <c:v>33809</c:v>
                </c:pt>
                <c:pt idx="3">
                  <c:v>21732</c:v>
                </c:pt>
                <c:pt idx="4">
                  <c:v>16023</c:v>
                </c:pt>
                <c:pt idx="5">
                  <c:v>37119</c:v>
                </c:pt>
                <c:pt idx="6">
                  <c:v>34282</c:v>
                </c:pt>
                <c:pt idx="7">
                  <c:v>37306</c:v>
                </c:pt>
                <c:pt idx="8">
                  <c:v>35444</c:v>
                </c:pt>
                <c:pt idx="9">
                  <c:v>25158</c:v>
                </c:pt>
                <c:pt idx="10">
                  <c:v>19203</c:v>
                </c:pt>
                <c:pt idx="11">
                  <c:v>16738</c:v>
                </c:pt>
                <c:pt idx="12">
                  <c:v>20352</c:v>
                </c:pt>
                <c:pt idx="13">
                  <c:v>19840</c:v>
                </c:pt>
                <c:pt idx="14">
                  <c:v>26747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40-4CBD-A265-F331E8CFE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españo'!$D$8:$D$22</c:f>
              <c:numCache>
                <c:formatCode>0.0%</c:formatCode>
                <c:ptCount val="15"/>
                <c:pt idx="0">
                  <c:v>-5.0394994963151474E-2</c:v>
                </c:pt>
                <c:pt idx="1">
                  <c:v>0.11573841284864983</c:v>
                </c:pt>
                <c:pt idx="2">
                  <c:v>0.55572427756304066</c:v>
                </c:pt>
                <c:pt idx="3">
                  <c:v>0.35630031829245468</c:v>
                </c:pt>
                <c:pt idx="4">
                  <c:v>-0.5683342762466661</c:v>
                </c:pt>
                <c:pt idx="5">
                  <c:v>8.2754798436497357E-2</c:v>
                </c:pt>
                <c:pt idx="6">
                  <c:v>-8.1059347021926742E-2</c:v>
                </c:pt>
                <c:pt idx="7">
                  <c:v>5.2533574088703405E-2</c:v>
                </c:pt>
                <c:pt idx="8">
                  <c:v>0.40885602989108838</c:v>
                </c:pt>
                <c:pt idx="9">
                  <c:v>0.3101077956569287</c:v>
                </c:pt>
                <c:pt idx="10">
                  <c:v>0.14726968574501131</c:v>
                </c:pt>
                <c:pt idx="11">
                  <c:v>-0.17757468553459121</c:v>
                </c:pt>
                <c:pt idx="12">
                  <c:v>2.5806451612903292E-2</c:v>
                </c:pt>
                <c:pt idx="13">
                  <c:v>-0.258234568362807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40-4CBD-A265-F331E8CFE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penins'!$C$8:$C$22</c:f>
              <c:numCache>
                <c:formatCode>#,##0</c:formatCode>
                <c:ptCount val="15"/>
                <c:pt idx="0">
                  <c:v>23944</c:v>
                </c:pt>
                <c:pt idx="1">
                  <c:v>25698</c:v>
                </c:pt>
                <c:pt idx="2">
                  <c:v>17520</c:v>
                </c:pt>
                <c:pt idx="3">
                  <c:v>10731</c:v>
                </c:pt>
                <c:pt idx="4">
                  <c:v>7339</c:v>
                </c:pt>
                <c:pt idx="5">
                  <c:v>17966</c:v>
                </c:pt>
                <c:pt idx="6">
                  <c:v>17518</c:v>
                </c:pt>
                <c:pt idx="7">
                  <c:v>22136</c:v>
                </c:pt>
                <c:pt idx="8">
                  <c:v>21880</c:v>
                </c:pt>
                <c:pt idx="9">
                  <c:v>7541</c:v>
                </c:pt>
                <c:pt idx="10">
                  <c:v>8622</c:v>
                </c:pt>
                <c:pt idx="11">
                  <c:v>6073</c:v>
                </c:pt>
                <c:pt idx="12">
                  <c:v>12392</c:v>
                </c:pt>
                <c:pt idx="13">
                  <c:v>3203</c:v>
                </c:pt>
                <c:pt idx="14">
                  <c:v>4285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EC-42BE-99FB-8AE537730B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penins'!$D$8:$D$22</c:f>
              <c:numCache>
                <c:formatCode>0.0%</c:formatCode>
                <c:ptCount val="15"/>
                <c:pt idx="0">
                  <c:v>-6.8254338859055186E-2</c:v>
                </c:pt>
                <c:pt idx="1">
                  <c:v>0.46678082191780823</c:v>
                </c:pt>
                <c:pt idx="2">
                  <c:v>0.63265306122448983</c:v>
                </c:pt>
                <c:pt idx="3">
                  <c:v>0.46218830903392827</c:v>
                </c:pt>
                <c:pt idx="4">
                  <c:v>-0.59150617833685848</c:v>
                </c:pt>
                <c:pt idx="5">
                  <c:v>2.5573695627354676E-2</c:v>
                </c:pt>
                <c:pt idx="6">
                  <c:v>-0.20861944344054928</c:v>
                </c:pt>
                <c:pt idx="7">
                  <c:v>1.1700182815356452E-2</c:v>
                </c:pt>
                <c:pt idx="8">
                  <c:v>1.9014719533218405</c:v>
                </c:pt>
                <c:pt idx="9">
                  <c:v>-0.12537694270470889</c:v>
                </c:pt>
                <c:pt idx="10">
                  <c:v>0.41972665898238093</c:v>
                </c:pt>
                <c:pt idx="11">
                  <c:v>-0.50992575855390576</c:v>
                </c:pt>
                <c:pt idx="12">
                  <c:v>2.8688729316266</c:v>
                </c:pt>
                <c:pt idx="13">
                  <c:v>-0.25250875145857643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EC-42BE-99FB-8AE537730B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canari'!$C$8:$C$22</c:f>
              <c:numCache>
                <c:formatCode>#,##0</c:formatCode>
                <c:ptCount val="15"/>
                <c:pt idx="0">
                  <c:v>11877</c:v>
                </c:pt>
                <c:pt idx="1">
                  <c:v>12024</c:v>
                </c:pt>
                <c:pt idx="2">
                  <c:v>16289</c:v>
                </c:pt>
                <c:pt idx="3">
                  <c:v>11001</c:v>
                </c:pt>
                <c:pt idx="4">
                  <c:v>8684</c:v>
                </c:pt>
                <c:pt idx="5">
                  <c:v>19153</c:v>
                </c:pt>
                <c:pt idx="6">
                  <c:v>16764</c:v>
                </c:pt>
                <c:pt idx="7">
                  <c:v>15170</c:v>
                </c:pt>
                <c:pt idx="8">
                  <c:v>13564</c:v>
                </c:pt>
                <c:pt idx="9">
                  <c:v>17617</c:v>
                </c:pt>
                <c:pt idx="10">
                  <c:v>10581</c:v>
                </c:pt>
                <c:pt idx="11">
                  <c:v>10665</c:v>
                </c:pt>
                <c:pt idx="12">
                  <c:v>7960</c:v>
                </c:pt>
                <c:pt idx="13">
                  <c:v>16637</c:v>
                </c:pt>
                <c:pt idx="14">
                  <c:v>22462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AA-40A2-9CB0-85A2F284A1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canari'!$D$8:$D$22</c:f>
              <c:numCache>
                <c:formatCode>0.0%</c:formatCode>
                <c:ptCount val="15"/>
                <c:pt idx="0">
                  <c:v>-1.2225548902195627E-2</c:v>
                </c:pt>
                <c:pt idx="1">
                  <c:v>-0.261833138928111</c:v>
                </c:pt>
                <c:pt idx="2">
                  <c:v>0.48068357422052532</c:v>
                </c:pt>
                <c:pt idx="3">
                  <c:v>0.26681252878857675</c:v>
                </c:pt>
                <c:pt idx="4">
                  <c:v>-0.54659844410797265</c:v>
                </c:pt>
                <c:pt idx="5">
                  <c:v>0.14250775471247912</c:v>
                </c:pt>
                <c:pt idx="6">
                  <c:v>0.10507580751483192</c:v>
                </c:pt>
                <c:pt idx="7">
                  <c:v>0.1184016514302566</c:v>
                </c:pt>
                <c:pt idx="8">
                  <c:v>-0.23006187205540107</c:v>
                </c:pt>
                <c:pt idx="9">
                  <c:v>0.6649655042056517</c:v>
                </c:pt>
                <c:pt idx="10">
                  <c:v>-7.8762306610408173E-3</c:v>
                </c:pt>
                <c:pt idx="11">
                  <c:v>0.33982412060301503</c:v>
                </c:pt>
                <c:pt idx="12">
                  <c:v>-0.52154835607381145</c:v>
                </c:pt>
                <c:pt idx="13">
                  <c:v>-0.25932686314664766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AA-40A2-9CB0-85A2F284A1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31-479D-87C0-F475D5569A5A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81</c:v>
                </c:pt>
                <c:pt idx="1">
                  <c:v>33</c:v>
                </c:pt>
                <c:pt idx="2">
                  <c:v>71</c:v>
                </c:pt>
                <c:pt idx="3">
                  <c:v>44</c:v>
                </c:pt>
                <c:pt idx="4">
                  <c:v>32</c:v>
                </c:pt>
                <c:pt idx="5">
                  <c:v>32</c:v>
                </c:pt>
                <c:pt idx="6">
                  <c:v>43</c:v>
                </c:pt>
                <c:pt idx="7">
                  <c:v>49</c:v>
                </c:pt>
                <c:pt idx="8">
                  <c:v>41</c:v>
                </c:pt>
                <c:pt idx="9">
                  <c:v>40</c:v>
                </c:pt>
                <c:pt idx="10">
                  <c:v>105</c:v>
                </c:pt>
                <c:pt idx="11">
                  <c:v>79</c:v>
                </c:pt>
                <c:pt idx="12">
                  <c:v>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31-479D-87C0-F475D5569A5A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831-479D-87C0-F475D5569A5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171</c:v>
                </c:pt>
                <c:pt idx="1">
                  <c:v>95</c:v>
                </c:pt>
                <c:pt idx="2">
                  <c:v>93</c:v>
                </c:pt>
                <c:pt idx="3">
                  <c:v>87</c:v>
                </c:pt>
                <c:pt idx="4">
                  <c:v>49</c:v>
                </c:pt>
                <c:pt idx="5">
                  <c:v>19</c:v>
                </c:pt>
                <c:pt idx="6">
                  <c:v>25</c:v>
                </c:pt>
                <c:pt idx="7">
                  <c:v>59</c:v>
                </c:pt>
                <c:pt idx="8">
                  <c:v>41</c:v>
                </c:pt>
                <c:pt idx="9">
                  <c:v>57</c:v>
                </c:pt>
                <c:pt idx="10">
                  <c:v>64</c:v>
                </c:pt>
                <c:pt idx="11">
                  <c:v>143</c:v>
                </c:pt>
                <c:pt idx="12">
                  <c:v>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31-479D-87C0-F475D5569A5A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31-479D-87C0-F475D5569A5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831-479D-87C0-F475D5569A5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130</c:v>
                </c:pt>
                <c:pt idx="1">
                  <c:v>92</c:v>
                </c:pt>
                <c:pt idx="2">
                  <c:v>112</c:v>
                </c:pt>
                <c:pt idx="3">
                  <c:v>94</c:v>
                </c:pt>
                <c:pt idx="4">
                  <c:v>38</c:v>
                </c:pt>
                <c:pt idx="5">
                  <c:v>18</c:v>
                </c:pt>
                <c:pt idx="6">
                  <c:v>39</c:v>
                </c:pt>
                <c:pt idx="12">
                  <c:v>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831-479D-87C0-F475D5569A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831-479D-87C0-F475D5569A5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71</c:v>
                      </c:pt>
                      <c:pt idx="1">
                        <c:v>29</c:v>
                      </c:pt>
                      <c:pt idx="2">
                        <c:v>32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45</c:v>
                      </c:pt>
                      <c:pt idx="8">
                        <c:v>40</c:v>
                      </c:pt>
                      <c:pt idx="9">
                        <c:v>39</c:v>
                      </c:pt>
                      <c:pt idx="10">
                        <c:v>51</c:v>
                      </c:pt>
                      <c:pt idx="11">
                        <c:v>20</c:v>
                      </c:pt>
                      <c:pt idx="12">
                        <c:v>351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831-479D-87C0-F475D5569A5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831-479D-87C0-F475D5569A5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831-479D-87C0-F475D5569A5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831-479D-87C0-F475D5569A5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831-479D-87C0-F475D5569A5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831-479D-87C0-F475D5569A5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31-479D-87C0-F475D5569A5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31-479D-87C0-F475D5569A5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31-479D-87C0-F475D5569A5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31-479D-87C0-F475D5569A5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831-479D-87C0-F475D5569A5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831-479D-87C0-F475D5569A5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831-479D-87C0-F475D5569A5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831-479D-87C0-F475D5569A5A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-0.23976608187134507</c:v>
                </c:pt>
                <c:pt idx="1">
                  <c:v>-3.157894736842104E-2</c:v>
                </c:pt>
                <c:pt idx="2">
                  <c:v>0.20430107526881724</c:v>
                </c:pt>
                <c:pt idx="3">
                  <c:v>8.0459770114942541E-2</c:v>
                </c:pt>
                <c:pt idx="4">
                  <c:v>-0.22448979591836737</c:v>
                </c:pt>
                <c:pt idx="5">
                  <c:v>-5.2631578947368474E-2</c:v>
                </c:pt>
                <c:pt idx="6">
                  <c:v>0.56000000000000005</c:v>
                </c:pt>
                <c:pt idx="12">
                  <c:v>-2.9684601113172504E-2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831-479D-87C0-F475D5569A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image" Target="../media/image6.png"/><Relationship Id="rId5" Type="http://schemas.openxmlformats.org/officeDocument/2006/relationships/chart" Target="../charts/chart71.xml"/><Relationship Id="rId4" Type="http://schemas.openxmlformats.org/officeDocument/2006/relationships/image" Target="../media/image5.jpeg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5" Type="http://schemas.openxmlformats.org/officeDocument/2006/relationships/chart" Target="../charts/chart73.xml"/><Relationship Id="rId4" Type="http://schemas.openxmlformats.org/officeDocument/2006/relationships/image" Target="../media/image6.png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5" Type="http://schemas.openxmlformats.org/officeDocument/2006/relationships/chart" Target="../charts/chart75.xml"/><Relationship Id="rId4" Type="http://schemas.openxmlformats.org/officeDocument/2006/relationships/image" Target="../media/image6.pn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5" Type="http://schemas.openxmlformats.org/officeDocument/2006/relationships/chart" Target="../charts/chart77.xml"/><Relationship Id="rId4" Type="http://schemas.openxmlformats.org/officeDocument/2006/relationships/image" Target="../media/image6.png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6" Type="http://schemas.openxmlformats.org/officeDocument/2006/relationships/chart" Target="../charts/chart80.xml"/><Relationship Id="rId5" Type="http://schemas.openxmlformats.org/officeDocument/2006/relationships/image" Target="../media/image6.png"/><Relationship Id="rId4" Type="http://schemas.openxmlformats.org/officeDocument/2006/relationships/chart" Target="../charts/chart79.xml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1.xml"/><Relationship Id="rId6" Type="http://schemas.openxmlformats.org/officeDocument/2006/relationships/chart" Target="../charts/chart83.xml"/><Relationship Id="rId5" Type="http://schemas.openxmlformats.org/officeDocument/2006/relationships/image" Target="../media/image6.png"/><Relationship Id="rId4" Type="http://schemas.openxmlformats.org/officeDocument/2006/relationships/chart" Target="../charts/chart82.xml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6" Type="http://schemas.openxmlformats.org/officeDocument/2006/relationships/chart" Target="../charts/chart86.xml"/><Relationship Id="rId5" Type="http://schemas.openxmlformats.org/officeDocument/2006/relationships/image" Target="../media/image6.png"/><Relationship Id="rId4" Type="http://schemas.openxmlformats.org/officeDocument/2006/relationships/chart" Target="../charts/chart85.xml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7.xml"/><Relationship Id="rId4" Type="http://schemas.openxmlformats.org/officeDocument/2006/relationships/image" Target="../media/image2.pn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8.xml"/><Relationship Id="rId4" Type="http://schemas.openxmlformats.org/officeDocument/2006/relationships/image" Target="../media/image2.png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9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3" Type="http://schemas.openxmlformats.org/officeDocument/2006/relationships/image" Target="../media/image3.png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10" Type="http://schemas.openxmlformats.org/officeDocument/2006/relationships/chart" Target="../charts/chart35.xml"/><Relationship Id="rId4" Type="http://schemas.openxmlformats.org/officeDocument/2006/relationships/image" Target="../media/image2.png"/><Relationship Id="rId9" Type="http://schemas.openxmlformats.org/officeDocument/2006/relationships/chart" Target="../charts/chart34.xml"/><Relationship Id="rId14" Type="http://schemas.openxmlformats.org/officeDocument/2006/relationships/chart" Target="../charts/chart3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3" Type="http://schemas.openxmlformats.org/officeDocument/2006/relationships/image" Target="../media/image3.png"/><Relationship Id="rId7" Type="http://schemas.openxmlformats.org/officeDocument/2006/relationships/chart" Target="../charts/chart4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chart" Target="../charts/chart55.xml"/><Relationship Id="rId3" Type="http://schemas.openxmlformats.org/officeDocument/2006/relationships/image" Target="../media/image3.png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8.xml"/><Relationship Id="rId1" Type="http://schemas.openxmlformats.org/officeDocument/2006/relationships/chart" Target="../charts/chart46.xml"/><Relationship Id="rId6" Type="http://schemas.openxmlformats.org/officeDocument/2006/relationships/chart" Target="../charts/chart48.xml"/><Relationship Id="rId11" Type="http://schemas.openxmlformats.org/officeDocument/2006/relationships/chart" Target="../charts/chart53.xml"/><Relationship Id="rId5" Type="http://schemas.openxmlformats.org/officeDocument/2006/relationships/chart" Target="../charts/chart47.xml"/><Relationship Id="rId15" Type="http://schemas.openxmlformats.org/officeDocument/2006/relationships/chart" Target="../charts/chart57.xml"/><Relationship Id="rId10" Type="http://schemas.openxmlformats.org/officeDocument/2006/relationships/chart" Target="../charts/chart52.xml"/><Relationship Id="rId4" Type="http://schemas.openxmlformats.org/officeDocument/2006/relationships/image" Target="../media/image2.png"/><Relationship Id="rId9" Type="http://schemas.openxmlformats.org/officeDocument/2006/relationships/chart" Target="../charts/chart51.xml"/><Relationship Id="rId14" Type="http://schemas.openxmlformats.org/officeDocument/2006/relationships/chart" Target="../charts/chart56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image" Target="../media/image3.png"/><Relationship Id="rId7" Type="http://schemas.openxmlformats.org/officeDocument/2006/relationships/chart" Target="../charts/chart6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6" Type="http://schemas.openxmlformats.org/officeDocument/2006/relationships/chart" Target="../charts/chart61.xml"/><Relationship Id="rId5" Type="http://schemas.openxmlformats.org/officeDocument/2006/relationships/chart" Target="../charts/chart60.xml"/><Relationship Id="rId4" Type="http://schemas.openxmlformats.org/officeDocument/2006/relationships/image" Target="../media/image2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6.xml"/><Relationship Id="rId7" Type="http://schemas.openxmlformats.org/officeDocument/2006/relationships/chart" Target="../charts/chart67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B87D1D2-45F8-488C-9EDC-2B1E95A8E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San Cristóbal de La Laguna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San Cristóbal de La Laguna</a:t>
          </a:fld>
          <a:endParaRPr lang="es-ES" sz="1100"/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B92FCC47-A961-4013-858F-7665D29D7C64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8CBAB6B8-8200-CAE2-9F65-FAEF3FACB17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02E410F4-5A84-E191-71EE-B5AF381F2698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68CBF32-757D-496E-8688-219B12FC0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74FC1A7-E521-429C-A874-B713FC5EF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A8F05B2-55F7-4D95-B328-1AD06FEC6E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5CDA9BD-8E50-4B6B-A9A6-0B005D86E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806D5B3-68A6-43E3-A0F1-F004CF1FF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00F118E-4801-40BF-BC33-0AF6CCFE91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724B0B2-CB5C-48EA-8EF0-F2BC03BF3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33B0F30-45EE-4B4F-9BBF-A58D00062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BB6E146F-7CDB-40BF-8F10-9BAFD3A92347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C46F3C3A-302B-BB4B-C294-EC22AFC9767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1F56BC9E-FD4A-71BB-743A-8F2DF66AC6E7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D312A20-5969-49F2-811C-E9B5FD3167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FEF382A-3914-4198-A358-A8860F718C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EB72D56-6388-4DF5-9BFD-5E1817F29D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AC30E292-F194-4BA2-8EE0-3BB0CBB303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5B2CDCE6-9275-40A4-9404-FC69416EE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-1,1%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6.212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32,5%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 Cristóbal de La Laguna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San Cristóbal de La Laguna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6.212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32,5%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AB5B36BC-FF73-493A-A5CA-F2DC206C60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2E0CD6F-F710-4A7A-B389-9CE4E5036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9B99677-D452-4995-8634-106D1DEB9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97213B6-5C2A-46CC-99D2-03E83A6607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 Cristóbal de La Laguna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19.090 viajeros 
cuota: 100,0%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#¡REF!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EE803770-6544-449C-AE3A-AA0DE19A67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9854057-F4B4-4AB9-B984-70D20CFEDB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EC158B1-3A72-4F85-B893-0CFD7FCF3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D73CF41-25D4-4271-82BA-C05855E511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12.878 viajeros 
cuota: 100,0%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8D21528E-78D3-4EE0-BA07-5587FAC0DF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FB48B56-5915-4A2A-8E77-83CFE0EA14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B95B9EFD-93D6-4255-B5E6-8BA297A9C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9BEC198-DF0F-40F1-9080-2F3CE7F061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San Cristóbal de La Laguna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6.212 viajeros 
cuota: 100,0%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20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248700F1-395D-4120-A18E-C49476C867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DF1E154-E15F-4E3D-9F37-14AA080687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448F1A84-4986-4B0D-B992-4ADE30106A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B824677-2AFD-4D5F-A86A-EF47CE3F5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DF1872C-F06E-4D41-BDBD-C68D809E5B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8378BA3D-B7DD-434C-A010-D8FC02C497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6BAD378-C0C4-4865-9823-D64F0320C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C7B9A131-77CD-46C8-9154-B5BD2A7AF2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4BDB85F-54B3-4C0F-B435-E367FE6F7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4C76A08-1D6F-4730-B22A-9E854BBC2C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FC6FC0B9-1A4A-4301-A4DB-A74B2E8DB8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E1BDDD4-1E6A-4055-A657-9E2DBDE956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BED4046C-E1FC-47D3-9D55-8BA17FCC08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23292B61-7E70-4902-A789-EA2590A68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5EA6275-54C5-4EC1-AF3F-16CEE15797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4A06F02-DBCB-45CD-BA1A-E2E7A7A9F2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7196C06-545C-4739-BC4F-C686D1A2E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6F78B5B-679E-453E-AE7D-3BCFA64FF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San Cristóbal de La Laguna
(hotel + apartamento)</a:t>
          </a:fld>
          <a:endParaRPr lang="es-ES" sz="1100"/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B22D4BE-43D0-4822-B2C2-C007A7D863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5280BA0-226A-4CBC-A3D1-1A115D87E8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35824F7-D13F-456E-9E4D-43ADEA6A1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San Cristóbal de La Laguna
(hotel + apartamento)</a:t>
          </a:fld>
          <a:endParaRPr lang="es-ES" sz="1100"/>
        </a:p>
      </cdr:txBody>
    </cdr:sp>
  </cdr:relSizeAnchor>
</c:userShapes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4113064-A7D6-46C7-A36C-8465C3A204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4CFEE96-BE17-4522-BFA6-9073E2F59A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2172CF5-9EB2-4CD6-A644-89E107EF5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San Cristóbal de La Laguna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595C791-0E18-46D9-9BD0-8F1FB09FE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80AEB93-3E49-465E-9674-5DB106D23C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CB505FC-35E2-4375-95CF-B17E88C2E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5B5EF6D-1AFF-4C89-88CB-FCD25A13A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4C7C7A3-DDD3-4603-BE36-4AF840AE67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DEA877D-7A7E-423C-9200-4D7DE2A352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CC673A6-78CF-4488-A5B7-15F9DFB44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A05E01E-9D9F-4608-8974-49EF6AAABA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08EE35B-E22F-46F3-BB36-4D3FC7F79C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9AB3CE7-7ACB-406C-AF0C-19AEEC12CE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3ACB8EE-EF86-4CA8-9105-4A2560DE8D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San Cristóbal de La Laguna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San Cristóbal de La Laguna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San Cristóbal de La Laguna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San Cristóbal de La Laguna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D7CF0BD-61E1-4984-A4F3-0E7D777E9D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2EA4B9C-370C-456C-B8F2-508363613B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C39C506-FD85-4982-80A2-169C4CEB5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26</xdr:row>
      <xdr:rowOff>76200</xdr:rowOff>
    </xdr:from>
    <xdr:to>
      <xdr:col>15</xdr:col>
      <xdr:colOff>221850</xdr:colOff>
      <xdr:row>47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8240C58-2FCF-4E9C-B5FC-5803BF707F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48</xdr:row>
      <xdr:rowOff>142875</xdr:rowOff>
    </xdr:from>
    <xdr:to>
      <xdr:col>15</xdr:col>
      <xdr:colOff>574275</xdr:colOff>
      <xdr:row>70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2AA73F0-0DCF-4011-9D5E-39281243C5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ED5C3AB-964A-41E7-AFC8-F0FE1FB76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7600BE0-3DB9-495A-A702-DD5CED3640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7:$D$2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San Cristóbal de La Laguna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50:$D$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San Cristóbal de La Laguna</a:t>
          </a:fld>
          <a:endParaRPr lang="es-ES" sz="1100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371475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6FE3B63-3D86-4C8B-8394-17F30174E6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0F05AF7-74DE-4946-88CD-E948DBD28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0B18933-18CB-4114-95F8-8BCF011D7C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CB178C3-0E40-48D3-8837-28B41344C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396875</xdr:colOff>
      <xdr:row>2</xdr:row>
      <xdr:rowOff>95250</xdr:rowOff>
    </xdr:from>
    <xdr:to>
      <xdr:col>36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11B1CDB4-76B7-4464-ACDC-FF36174F62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N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 Cristóbal de La Laguna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C1139BD-F8F0-4D0A-97D1-E5B0303C0B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514350</xdr:colOff>
      <xdr:row>3</xdr:row>
      <xdr:rowOff>38100</xdr:rowOff>
    </xdr:from>
    <xdr:to>
      <xdr:col>31</xdr:col>
      <xdr:colOff>186690</xdr:colOff>
      <xdr:row>26</xdr:row>
      <xdr:rowOff>15240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D071BD3B-7CA7-48D9-8A61-1B465774CC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A89D574-5876-4785-8282-4A75FA780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M$6:$T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6B25C01-D8B5-45F5-AEF0-E4EBE0EDCB7F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 Cristóbal de La Laguna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1EF3BA4-DD0A-4CB2-8EB2-071D4E4B2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068FE19-6A97-4903-8FB6-A123E0909F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25</xdr:col>
      <xdr:colOff>133350</xdr:colOff>
      <xdr:row>3</xdr:row>
      <xdr:rowOff>285750</xdr:rowOff>
    </xdr:from>
    <xdr:to>
      <xdr:col>37</xdr:col>
      <xdr:colOff>567690</xdr:colOff>
      <xdr:row>27</xdr:row>
      <xdr:rowOff>72390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CE4F34E6-46F6-41C6-83C2-493169B452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 Cristóbal de La Laguna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352ABA47-A47B-4124-AC4D-11FC784E28D2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83FF0C1A-8CDA-E01B-AF44-A8C89E1E607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761B71B9-6ABB-15CB-D545-86CDC887EB0D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67CE2C9-A0B7-4DE0-85D0-2707B31F4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1BA1FE4-50D3-4238-B41B-BF87A88D5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561975</xdr:colOff>
      <xdr:row>3</xdr:row>
      <xdr:rowOff>257175</xdr:rowOff>
    </xdr:from>
    <xdr:to>
      <xdr:col>36</xdr:col>
      <xdr:colOff>434340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0F461401-7499-4A65-9808-3D207BE7A0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San Cristóbal de La Laguna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199F33F-C9B1-4B8D-8728-C7C5A9AB52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C9F2CB0-DDEA-497C-B041-11DFBA111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476250</xdr:colOff>
      <xdr:row>2</xdr:row>
      <xdr:rowOff>161925</xdr:rowOff>
    </xdr:from>
    <xdr:to>
      <xdr:col>35</xdr:col>
      <xdr:colOff>148590</xdr:colOff>
      <xdr:row>25</xdr:row>
      <xdr:rowOff>139065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DA7C7B67-EC8C-4ED9-AAF5-FC3E16E3A1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San Cristóbal de La Laguna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ADB8942-3B5C-47A1-8773-A51E71373B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3E893F2-E8EE-411B-8C13-59177D5913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5D90FC7-62C3-443F-B668-F948FF554F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8812D42-04C7-40B5-A173-03D3138A1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B0BA3774-C56C-4A6D-AF97-F6448E15AA13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E4493D3C-119E-8290-36F6-946CC878B5C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76D1E7A9-A634-2F15-B7BB-24ECF38E0661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34D569E-DF9A-4568-AE2E-514261DFFB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0A8A92C-0AD5-484C-924B-6B20E826F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18</xdr:col>
      <xdr:colOff>695325</xdr:colOff>
      <xdr:row>2</xdr:row>
      <xdr:rowOff>38100</xdr:rowOff>
    </xdr:from>
    <xdr:to>
      <xdr:col>31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BE7ED391-FE81-4B42-91EE-B14CFAEEC9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K$5:$R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 Cristóbal de La Laguna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96517E0-1A72-4916-AD77-7476BEA347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D814168-FB9E-4A01-B514-9A5DBBB9D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24</xdr:col>
      <xdr:colOff>190499</xdr:colOff>
      <xdr:row>1</xdr:row>
      <xdr:rowOff>28575</xdr:rowOff>
    </xdr:from>
    <xdr:to>
      <xdr:col>37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24D749EB-4C3A-4973-AA0F-A54804CF3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B3B6BD6-837D-48F9-9A68-D61D4DF3E7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2B0B74-BBB9-4B1A-B93F-8CEC8C1C6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5677BF2-9345-4AFA-A271-57032EDD0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O$4:$X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 Cristóbal de La Laguna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AE7E214-B1B1-49F3-B632-206AF6E2F62C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11FD8025-A2A5-5EE6-61E5-D176445D75F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A8E0D2AD-DCF1-FF04-5EF7-CF3222BEA71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96F7E57-BE86-4DFB-8300-05A9D615BC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7936C63-C110-4CE7-A312-5BD4B1B04F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D3510B1-A800-40DA-91BA-53B434C3B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F26E612-7C4B-42A1-8D34-FA2374363B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BA4E46C-2C97-480B-ADE6-FAAA811741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EE1D8F5-6190-410C-ABCB-CC113B26F5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4B9BD2B-2DA0-474D-A396-52C055AB61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2ABB4A8-28B2-4BB3-B07E-3D9779CAB7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38100</xdr:colOff>
      <xdr:row>135</xdr:row>
      <xdr:rowOff>0</xdr:rowOff>
    </xdr:from>
    <xdr:to>
      <xdr:col>25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77194FF0-4938-4EEB-B323-55A69F7172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38100</xdr:colOff>
      <xdr:row>156</xdr:row>
      <xdr:rowOff>171450</xdr:rowOff>
    </xdr:from>
    <xdr:to>
      <xdr:col>25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18D5F7AD-1AD1-4C17-943F-61D1ACDD05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2C411CC9-1782-4D50-ACCD-49D5FE07B2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853D789-63BD-43D4-A13A-3A14557C91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19050</xdr:colOff>
      <xdr:row>223</xdr:row>
      <xdr:rowOff>0</xdr:rowOff>
    </xdr:from>
    <xdr:to>
      <xdr:col>25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BA82A3AC-616B-4F08-BDEB-FC541C16CE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249</xdr:row>
      <xdr:rowOff>0</xdr:rowOff>
    </xdr:from>
    <xdr:to>
      <xdr:col>25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856AEF56-3DBA-4E19-AD5B-F3EA396539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6E6A677-44CF-4942-8D3F-1511BE001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2D1F276-C71C-4020-84AA-91844EF0A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EE5E74E-D0A9-4CE5-B562-A18A8CEE8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N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4884DC7-65AB-479B-AF2C-73E3FDA5A5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A725691-8DB6-4E17-A40E-A372046256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BC06627-911E-4F9E-9D20-9215084AE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E6C769E-E167-4E88-BB42-23C7B40526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74CCB0B-5D4E-44FB-8858-DEE2210993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85A9985-40AC-4D3C-8407-B4AE3F7181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6438AC1-C807-43E8-ACCA-51F3B6586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San Cristóbal de La Laguna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San Cristóbal de La Laguna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San Cristóbal de La Laguna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0A30EBC-EF00-4A58-80C1-C4CCD82045FA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E78878F2-3485-C7E9-F46B-338B7AE214B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4AAAD673-BAD9-872C-534B-8671B95F2154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San Cristóbal de La Laguna</a:t>
          </a:fld>
          <a:endParaRPr lang="es-ES" sz="1100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AE4973C-B605-46E1-8D21-74B4CD50D0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A7FC1B8-2941-4C75-B1C5-8F8FB32CE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F9A56D8-F640-42F5-97FB-90406A0A8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DD7BF6C-2BD6-4F1C-A1C7-FF55AA585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5F2B476-45A3-4AE5-9210-E437158E6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F2B33FC-D847-42A6-92C9-9358041EE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1FBA031-AF7A-4797-AFEE-954228CDC3ED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6D80BA49-3ACB-021A-268A-082ADF5F645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34D9837D-A4AA-DC14-F0A8-25229E15A64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AC985CB-E0E2-4689-AA3F-5AA6EAD103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A300BF4-3E41-43AE-958D-B5E7CF0DCF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F77D282-D04B-4779-B8D9-98D76C478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64FD750-4D05-4DE9-BF79-A4F74EE084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26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D65B334-4AF8-4D15-8E23-1F2A57D71F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09D63DB-BB04-4B49-B55C-1E16565D1C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00E45CF-342E-420D-96C3-47611B7B2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65DCC41E-0A12-4F59-8ABF-4FB5669C7C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285749</xdr:colOff>
      <xdr:row>134</xdr:row>
      <xdr:rowOff>66676</xdr:rowOff>
    </xdr:from>
    <xdr:to>
      <xdr:col>26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F87ED123-C4F8-4DBB-8A13-731B1F3C49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D69278FC-A1F0-4D20-B19A-76FB95D57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B499217C-8CE9-494A-AC8F-07F8A0EC87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92197E2-14E3-4A81-ADD2-1EF67BE155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3D7F0527-6091-448D-AD30-1E1926395B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B97EB2CB-CB37-4130-A69B-4F39CB3308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8E0CA57F-78CF-48BC-813A-712E32176F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 Cristóbal de La Laguna
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DA4D57F-3D54-4924-9BF5-F86D2448AA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57D09F4-76CE-41DB-9989-27C4E4C68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AC3BD19-E9C8-4FCF-A03B-104BA7475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3CDB1CE-A2EC-4073-A5B3-7E53B6F4A3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B52FE38-C317-40FE-98B6-D06381E1F8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5B685FD-40BC-4F2C-A618-56A1560F2B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DFAA32B-3CD4-48A3-AE35-F97EF93F19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EE92BBC3-7862-4C93-B85C-79C890A30E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619124</xdr:colOff>
      <xdr:row>134</xdr:row>
      <xdr:rowOff>95251</xdr:rowOff>
    </xdr:from>
    <xdr:to>
      <xdr:col>26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C8748889-9A36-472D-9618-9F75D08D92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E732644B-F80E-472B-8EB2-5EDED76CF8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1381FE81-85E5-4B38-9705-3B9C8AFBD7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19680165-7A9D-4F9C-BD95-A25ECE44B7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D7CE5CC7-E42A-4CA2-9F18-CD5AE312E7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C2C09AFB-E0CF-4C49-8623-54C898C828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1360EAE6-EB04-4034-8763-F6FE07823F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409574</xdr:colOff>
      <xdr:row>2</xdr:row>
      <xdr:rowOff>142874</xdr:rowOff>
    </xdr:from>
    <xdr:to>
      <xdr:col>25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60EE957-EC1A-462E-BD32-BFA66B438F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EA06406-2E72-4307-8DA2-D1B9B4651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274AAAD-7DD7-46A4-8397-9941E2369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25</xdr:row>
      <xdr:rowOff>114300</xdr:rowOff>
    </xdr:from>
    <xdr:to>
      <xdr:col>25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BCDE24A-CB44-4D62-8C1D-AE181A9F8A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BE124A5-7DD5-4EED-9E7A-8A6B44782A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1D9197B-C90B-40B4-87CC-C0F6823D75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ED416D5-5AC7-4AAF-8AFB-1803C1BAAB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 Cristóbal de La Laguna
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San Cristóbal de La Laguna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San Cristóbal de La Laguna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San Cristóbal de La Laguna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San Cristóbal de La Laguna</a:t>
          </a:fld>
          <a:endParaRPr lang="es-ES" sz="1100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7F4846E9-AA64-4A17-9545-3F403917F586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104A0488-59DB-BCB2-436E-D9909B049C2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8E457B0D-F922-DDAD-421F-AAEE8B53C2A4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704849</xdr:colOff>
      <xdr:row>3</xdr:row>
      <xdr:rowOff>104774</xdr:rowOff>
    </xdr:from>
    <xdr:to>
      <xdr:col>25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0DD9B74-55FA-4667-84E2-1FE96F456C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228599</xdr:colOff>
      <xdr:row>91</xdr:row>
      <xdr:rowOff>419099</xdr:rowOff>
    </xdr:from>
    <xdr:to>
      <xdr:col>26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F5D6F757-0E08-400D-A9E7-8EF1109E6D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228599</xdr:colOff>
      <xdr:row>69</xdr:row>
      <xdr:rowOff>419099</xdr:rowOff>
    </xdr:from>
    <xdr:to>
      <xdr:col>26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293570FD-897F-4784-B42B-2ABA4D719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826019F-4840-452E-B36F-C4BCDC703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56416772-9CE0-4A95-AE40-AC80C5144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904875</xdr:colOff>
      <xdr:row>24</xdr:row>
      <xdr:rowOff>180975</xdr:rowOff>
    </xdr:from>
    <xdr:to>
      <xdr:col>26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BA364E28-FAB6-4B48-AE5A-4D14FE0ED1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838200</xdr:colOff>
      <xdr:row>47</xdr:row>
      <xdr:rowOff>114300</xdr:rowOff>
    </xdr:from>
    <xdr:to>
      <xdr:col>25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515AA1C-4CB8-4120-84A7-4A71FE86D0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San Cristóbal de La Laguna
(hotel + apartamento)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37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38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8C92D-DE05-4C90-936B-BDB338CB8461}">
  <dimension ref="B1:M56"/>
  <sheetViews>
    <sheetView showGridLines="0" tabSelected="1" workbookViewId="0">
      <selection activeCell="G18" sqref="G18"/>
    </sheetView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51</v>
      </c>
    </row>
    <row r="4" spans="2:13" ht="23.25" x14ac:dyDescent="0.35">
      <c r="B4" s="3" t="s">
        <v>213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214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215</v>
      </c>
    </row>
    <row r="20" spans="2:2" ht="15.75" x14ac:dyDescent="0.25">
      <c r="B20" s="6" t="s">
        <v>216</v>
      </c>
    </row>
    <row r="21" spans="2:2" ht="15.75" x14ac:dyDescent="0.25">
      <c r="B21" s="6" t="s">
        <v>217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218</v>
      </c>
    </row>
    <row r="36" spans="2:2" ht="15.75" x14ac:dyDescent="0.25">
      <c r="B36" s="6" t="s">
        <v>219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220</v>
      </c>
    </row>
    <row r="42" spans="2:2" ht="15.75" x14ac:dyDescent="0.25">
      <c r="B42" s="6" t="s">
        <v>221</v>
      </c>
    </row>
    <row r="43" spans="2:2" ht="15.75" x14ac:dyDescent="0.25">
      <c r="B43" s="10" t="s">
        <v>23</v>
      </c>
    </row>
    <row r="44" spans="2:2" ht="15.75" x14ac:dyDescent="0.25">
      <c r="B44" s="6" t="s">
        <v>222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1" t="s">
        <v>26</v>
      </c>
    </row>
    <row r="48" spans="2:2" ht="15.75" x14ac:dyDescent="0.25">
      <c r="B48" s="11" t="s">
        <v>27</v>
      </c>
    </row>
    <row r="49" spans="2:2" ht="15.75" x14ac:dyDescent="0.25">
      <c r="B49" s="10" t="s">
        <v>28</v>
      </c>
    </row>
    <row r="50" spans="2:2" ht="15.75" x14ac:dyDescent="0.25">
      <c r="B50" s="6" t="s">
        <v>223</v>
      </c>
    </row>
    <row r="51" spans="2:2" ht="15.75" x14ac:dyDescent="0.25">
      <c r="B51" s="6" t="s">
        <v>224</v>
      </c>
    </row>
    <row r="52" spans="2:2" ht="15.75" x14ac:dyDescent="0.25">
      <c r="B52" s="6" t="s">
        <v>225</v>
      </c>
    </row>
    <row r="53" spans="2:2" ht="15.75" x14ac:dyDescent="0.25">
      <c r="B53" s="6" t="s">
        <v>226</v>
      </c>
    </row>
    <row r="54" spans="2:2" ht="15.75" x14ac:dyDescent="0.25">
      <c r="B54" s="6" t="s">
        <v>29</v>
      </c>
    </row>
    <row r="55" spans="2:2" ht="15.75" x14ac:dyDescent="0.25">
      <c r="B55" s="6" t="s">
        <v>30</v>
      </c>
    </row>
    <row r="56" spans="2:2" ht="15.75" x14ac:dyDescent="0.25">
      <c r="B56" s="6" t="s">
        <v>31</v>
      </c>
    </row>
  </sheetData>
  <hyperlinks>
    <hyperlink ref="B13" location="'Plazas aloj islas cat y tipolog'!A1" tooltip="Plazas alojativas Canarias e islas" display="Plazas alojativas Canarias e islas" xr:uid="{30AE64F7-DB17-4BBD-83AC-B39BFD1CE5BC}"/>
    <hyperlink ref="B19" location="'Viajeros entr evol mensu TF'!A1" tooltip="Evolución mensual de viajeros entrentrados en Tenerife según lugar de residencia" display="Evolución mensual de viajeros entrados en Tenerife según lugar de residencia" xr:uid="{E8128200-1227-4922-B90D-2B622ADF16F8}"/>
    <hyperlink ref="B14" location="'Establecim aloj islas cat y tip'!A1" tooltip="Establecimientos alojativos Canarias e islas" display="Establecimientos alojativos Canarias e islas" xr:uid="{69FBACC4-700D-41C9-97CC-7DCE8B647F99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FF9DF4C2-2655-407F-B0CF-F962CBBF8E1C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C9F17791-2CEC-4724-9180-125D02F1563D}"/>
    <hyperlink ref="B37" location="'Pernoctaciones lugar reside'!A1" tooltip="Pernoctaciones registradas en establecimientos alojativos de Canarias e islas según tipología y categoría" display="'Pernoctaciones lugar reside'!A1" xr:uid="{07D56799-D093-4206-BBFD-1970F7A398CC}"/>
    <hyperlink ref="B8" location="'Resumen indicadores (aloj)'!A1" tooltip="Resumen indicadores Tenerife" display="'Resumen indicadores (aloj)'!A1" xr:uid="{361219E0-58CB-4D61-BFA6-FBAEEA022D1F}"/>
    <hyperlink ref="B9" location="'Resumen indicadores municipios '!A1" tooltip="Resumen indicadores municipios Tenerife" display="Resumen indicadores municipios Tenerife" xr:uid="{F2692695-845E-40E4-9129-C524ADFDCDA5}"/>
    <hyperlink ref="B20" location="'Viajeros entr evol mensu TF cat'!A1" tooltip="Evolución mensual de viajeros entrentrados en Tenerife según lugar de residencia" display="'Viajeros entr evol mensu TF cat'!A1" xr:uid="{E468A264-106B-4A31-B462-C4ED447A6C46}"/>
    <hyperlink ref="B21" location="'Viajeros entr evol anual TF cat'!A1" tooltip="Evolución mensual de viajeros entrentrados en Tenerife según lugar de residencia" display="'Viajeros entr evol anual TF cat'!A1" xr:uid="{588E55C0-29B8-462F-8CBD-D8E714399F5C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E972862C-5920-4DA4-8F0B-A4C37A6FE20D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940CB60D-DD48-4E38-B799-7B99B6E799EB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146557F2-4544-45FA-B78B-5686505DE73D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C51FE16C-0BB8-4DA3-962D-86D27BB25DB9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48371F58-B050-47DF-A7A8-C51035D734D2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CFEE9D00-534B-4E96-8F18-B2EB86B2CB86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192898A1-F9E7-4574-B63E-5E093501AFE7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158CE042-2C01-48F2-8317-2D5760BEAB6E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2BCCD20F-3041-4499-82BA-C83B02C1C98F}"/>
    <hyperlink ref="B50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E2978EA2-6C46-42E1-834D-A0B9DEE97E6A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B6289160-D6DD-41C1-812F-89CA8EAE5C4E}"/>
    <hyperlink ref="B53" location="'distribución canarias x munici'!A1" tooltip="=CONCATENAR(&quot;Viajeros canarios entrados en los hoteles y apartamentos de &quot;;Actualizaciones!$B$3;&quot; por tipología y categoría de alojamiento&quot;)" display="'distribución canarias x munici'!A1" xr:uid="{F8D5C080-7456-48E5-9BA4-605C31C79AE4}"/>
    <hyperlink ref="B35" location="'Pernoctaciones evol mensu TF'!A1" tooltip="Evolución mensual de pernoctaciones en Tenerife según lugar de residencia" display="'Pernoctaciones evol mensu TF'!A1" xr:uid="{EAB86210-36DD-44DA-A21C-C821389FEEDF}"/>
    <hyperlink ref="B36" location="'Pernocta evol mensu TF cat'!A1" tooltip="Evolución mensual de pernoctaciones en Tenerife según lugar de residencia" display="'Pernocta evol mensu TF cat'!A1" xr:uid="{88186F43-2C69-47CD-8389-BE15F8A1028B}"/>
    <hyperlink ref="B38" location="'Pernoctaciones lugar residen ac'!A1" tooltip="Pernoctaciones registradas en establecimientos alojativos de Canarias e islas según tipología y categoría" display="'Pernoctaciones lugar residen ac'!A1" xr:uid="{091A49D6-7C11-4516-8293-D520A57F6470}"/>
    <hyperlink ref="B39" location="'Pernoctaciones lugar reside año'!A1" tooltip="Pernoctaciones registradas en establecimientos alojativos de Canarias e islas según tipología y categoría" display="'Pernoctaciones lugar reside año'!A1" xr:uid="{CFFD05BD-162C-402E-AFE0-CC713D674AC6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2E809F32-50C4-4D30-8486-2C989F9EA990}"/>
    <hyperlink ref="B41" location="'EM evol menusual lugar resd'!A1" tooltip="Evolución mensual de estancia media en Tenerife según lugar de residencia" display="'EM evol menusual lugar resd'!A1" xr:uid="{089A32C6-E251-48B8-95B2-3A9874196656}"/>
    <hyperlink ref="B42" location="'EM evol mensu TF cat '!A1" tooltip="Evolución mensual de estancia media en Tenerife según lugar de residencia" display="'EM evol mensu TF cat '!A1" xr:uid="{77F14756-F735-4B10-A967-CBC9D61FE59C}"/>
    <hyperlink ref="B44" location="'tasa de ocupación evol mens'!A1" tooltip="Evolución mensual de estancia media en Tenerife según lugar de residencia" display="'tasa de ocupación evol mens'!A1" xr:uid="{9D9A40D3-2EAD-4DF3-8E9E-D694CA496E96}"/>
    <hyperlink ref="B52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FDBEA074-D505-451B-956F-A497FCF66730}"/>
    <hyperlink ref="B51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0A81E08E-07EA-4971-B4CC-467271B57C58}"/>
    <hyperlink ref="B54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EBF3704D-FA05-46B3-86A7-BD8BF0071CBA}"/>
    <hyperlink ref="B55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41CA693A-8929-4B5A-A949-C76738AA750C}"/>
    <hyperlink ref="B56" location="'evolución anual viaj ent canari'!A1" tooltip="Viajeros canarios entrados en los hoteles y apartamentos de Tenerife por municipio de alojamiento" display="Viajeros canarios entrados en los hoteles y apartamentos de Tenerife por municipio de alojamiento" xr:uid="{F76FEC73-3E68-4361-90EE-94876F4A2D41}"/>
    <hyperlink ref="B47" location="'ADR municipios'!A1" display="Tarifa media diaria (ADR) Tenerife y municipios" xr:uid="{6BD233CC-CAF7-480F-9677-05E3D4E5902D}"/>
    <hyperlink ref="B48" location="'RevPAR  municipios'!A1" display="Ingresos medios por habitación (RevPar) Tenerife y municipios" xr:uid="{573BA8EF-9271-498C-89E9-1521CD33A4FF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DA3C84-089B-4066-8485-B96E99A169E8}">
  <sheetPr>
    <tabColor theme="7" tint="0.79998168889431442"/>
  </sheetPr>
  <dimension ref="A4:O114"/>
  <sheetViews>
    <sheetView showGridLines="0" topLeftCell="I1" zoomScaleNormal="100" workbookViewId="0">
      <selection activeCell="G18" sqref="G18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3" t="s">
        <v>253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5" t="s">
        <v>134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7">
        <f>E7-1</f>
        <v>2020</v>
      </c>
      <c r="D7" s="308"/>
      <c r="E7" s="309">
        <f t="shared" ref="E7" si="0">G7-1</f>
        <v>2021</v>
      </c>
      <c r="F7" s="308"/>
      <c r="G7" s="309">
        <f t="shared" ref="G7" si="1">I7-1</f>
        <v>2022</v>
      </c>
      <c r="H7" s="308"/>
      <c r="I7" s="309">
        <f t="shared" ref="I7" si="2">K7-1</f>
        <v>2023</v>
      </c>
      <c r="J7" s="308"/>
      <c r="K7" s="309">
        <f>M7-1</f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71</v>
      </c>
      <c r="D8" s="117" t="str">
        <f>CONCATENATE("var ",RIGHT(C7,2),"/",RIGHT(C7-1,2))</f>
        <v>var 20/19</v>
      </c>
      <c r="E8" s="118" t="s">
        <v>71</v>
      </c>
      <c r="F8" s="117" t="str">
        <f>CONCATENATE("var ",RIGHT(E7,2),"/",RIGHT(E7-1,2))</f>
        <v>var 21/20</v>
      </c>
      <c r="G8" s="118" t="s">
        <v>71</v>
      </c>
      <c r="H8" s="117" t="str">
        <f>CONCATENATE("var ",RIGHT(G7,2),"/",RIGHT(G7-1,2))</f>
        <v>var 22/21</v>
      </c>
      <c r="I8" s="118" t="s">
        <v>71</v>
      </c>
      <c r="J8" s="117" t="str">
        <f>CONCATENATE("var ",RIGHT(I7,2),"/",RIGHT(I7-1,2))</f>
        <v>var 23/22</v>
      </c>
      <c r="K8" s="118" t="s">
        <v>71</v>
      </c>
      <c r="L8" s="117" t="str">
        <f>CONCATENATE("var ",RIGHT(K7,2),"/",RIGHT(K7-1,2))</f>
        <v>var 24/23</v>
      </c>
      <c r="M8" s="118" t="s">
        <v>71</v>
      </c>
      <c r="N8" s="117" t="str">
        <f>CONCATENATE("var ",RIGHT(M7,2),"/",RIGHT(M7-1,2))</f>
        <v>var 25/24</v>
      </c>
    </row>
    <row r="9" spans="1:15" x14ac:dyDescent="0.25">
      <c r="A9" s="1" t="s">
        <v>72</v>
      </c>
      <c r="B9" s="119" t="s">
        <v>73</v>
      </c>
      <c r="C9" s="120">
        <v>5197</v>
      </c>
      <c r="D9" s="121">
        <v>0.10199321458863442</v>
      </c>
      <c r="E9" s="120">
        <v>1146</v>
      </c>
      <c r="F9" s="121">
        <f t="shared" ref="F9:L21" si="3">IFERROR(E9/C9-1,"-")</f>
        <v>-0.77948816624975947</v>
      </c>
      <c r="G9" s="120">
        <v>3527</v>
      </c>
      <c r="H9" s="121">
        <f t="shared" si="3"/>
        <v>2.0776614310645725</v>
      </c>
      <c r="I9" s="120">
        <v>5390</v>
      </c>
      <c r="J9" s="121">
        <f t="shared" si="3"/>
        <v>0.52821094414516589</v>
      </c>
      <c r="K9" s="120">
        <v>5217</v>
      </c>
      <c r="L9" s="121">
        <f t="shared" si="3"/>
        <v>-3.2096474953617782E-2</v>
      </c>
      <c r="M9" s="120">
        <v>5311</v>
      </c>
      <c r="N9" s="121">
        <f t="shared" ref="N9" si="4">IFERROR(M9/K9-1,"-")</f>
        <v>1.8018018018018056E-2</v>
      </c>
    </row>
    <row r="10" spans="1:15" x14ac:dyDescent="0.25">
      <c r="A10" s="1" t="s">
        <v>74</v>
      </c>
      <c r="B10" s="119" t="s">
        <v>75</v>
      </c>
      <c r="C10" s="120">
        <v>5359</v>
      </c>
      <c r="D10" s="121">
        <v>8.5916919959473148E-2</v>
      </c>
      <c r="E10" s="120">
        <v>1385</v>
      </c>
      <c r="F10" s="121">
        <f t="shared" si="3"/>
        <v>-0.74155626049636125</v>
      </c>
      <c r="G10" s="120">
        <v>4177</v>
      </c>
      <c r="H10" s="121">
        <f t="shared" si="3"/>
        <v>2.0158844765342958</v>
      </c>
      <c r="I10" s="120">
        <v>5270</v>
      </c>
      <c r="J10" s="121">
        <f t="shared" si="3"/>
        <v>0.2616710557816615</v>
      </c>
      <c r="K10" s="120">
        <v>4803</v>
      </c>
      <c r="L10" s="121">
        <f t="shared" si="3"/>
        <v>-8.861480075901329E-2</v>
      </c>
      <c r="M10" s="120">
        <v>4194</v>
      </c>
      <c r="N10" s="121">
        <f>IFERROR(M10/K10-1,"-")</f>
        <v>-0.12679575265459087</v>
      </c>
    </row>
    <row r="11" spans="1:15" x14ac:dyDescent="0.25">
      <c r="A11" s="1" t="s">
        <v>76</v>
      </c>
      <c r="B11" s="119" t="s">
        <v>77</v>
      </c>
      <c r="C11" s="120">
        <v>2198</v>
      </c>
      <c r="D11" s="121">
        <v>-0.57303807303807308</v>
      </c>
      <c r="E11" s="120">
        <v>2288</v>
      </c>
      <c r="F11" s="121">
        <f t="shared" si="3"/>
        <v>4.0946314831665109E-2</v>
      </c>
      <c r="G11" s="120">
        <v>4740</v>
      </c>
      <c r="H11" s="121">
        <f t="shared" si="3"/>
        <v>1.0716783216783217</v>
      </c>
      <c r="I11" s="120">
        <v>5659</v>
      </c>
      <c r="J11" s="121">
        <f t="shared" si="3"/>
        <v>0.19388185654008439</v>
      </c>
      <c r="K11" s="120">
        <v>5168</v>
      </c>
      <c r="L11" s="121">
        <f t="shared" si="3"/>
        <v>-8.6764446015197061E-2</v>
      </c>
      <c r="M11" s="120">
        <v>5342</v>
      </c>
      <c r="N11" s="121">
        <f>IFERROR(M11/K11-1,"-")</f>
        <v>3.3668730650154854E-2</v>
      </c>
    </row>
    <row r="12" spans="1:15" x14ac:dyDescent="0.25">
      <c r="A12" s="1" t="s">
        <v>78</v>
      </c>
      <c r="B12" s="119" t="s">
        <v>79</v>
      </c>
      <c r="C12" s="120">
        <v>0</v>
      </c>
      <c r="D12" s="121">
        <v>-1</v>
      </c>
      <c r="E12" s="120">
        <v>1830</v>
      </c>
      <c r="F12" s="121" t="str">
        <f t="shared" si="3"/>
        <v>-</v>
      </c>
      <c r="G12" s="120">
        <v>4075</v>
      </c>
      <c r="H12" s="121">
        <f t="shared" si="3"/>
        <v>1.2267759562841531</v>
      </c>
      <c r="I12" s="120">
        <v>5170</v>
      </c>
      <c r="J12" s="121">
        <f t="shared" si="3"/>
        <v>0.26871165644171779</v>
      </c>
      <c r="K12" s="120">
        <v>5054</v>
      </c>
      <c r="L12" s="121">
        <f t="shared" si="3"/>
        <v>-2.2437137330754364E-2</v>
      </c>
      <c r="M12" s="120">
        <v>4308</v>
      </c>
      <c r="N12" s="121">
        <f>IFERROR(M12/K12-1,"-")</f>
        <v>-0.147605856747131</v>
      </c>
    </row>
    <row r="13" spans="1:15" x14ac:dyDescent="0.25">
      <c r="A13" s="1" t="s">
        <v>80</v>
      </c>
      <c r="B13" s="119" t="s">
        <v>81</v>
      </c>
      <c r="C13" s="120">
        <v>0</v>
      </c>
      <c r="D13" s="121">
        <v>-1</v>
      </c>
      <c r="E13" s="120">
        <v>2659</v>
      </c>
      <c r="F13" s="121" t="str">
        <f t="shared" si="3"/>
        <v>-</v>
      </c>
      <c r="G13" s="120">
        <v>3632</v>
      </c>
      <c r="H13" s="121">
        <f t="shared" si="3"/>
        <v>0.365927040240692</v>
      </c>
      <c r="I13" s="120">
        <v>5013</v>
      </c>
      <c r="J13" s="121">
        <f t="shared" si="3"/>
        <v>0.38023127753303965</v>
      </c>
      <c r="K13" s="120">
        <v>4992</v>
      </c>
      <c r="L13" s="121">
        <f t="shared" si="3"/>
        <v>-4.1891083183722699E-3</v>
      </c>
      <c r="M13" s="120">
        <v>4998</v>
      </c>
      <c r="N13" s="121">
        <f>IFERROR(M13/K13-1,"-")</f>
        <v>1.2019230769231282E-3</v>
      </c>
    </row>
    <row r="14" spans="1:15" x14ac:dyDescent="0.25">
      <c r="A14" s="1" t="s">
        <v>82</v>
      </c>
      <c r="B14" s="119" t="s">
        <v>83</v>
      </c>
      <c r="C14" s="120">
        <v>0</v>
      </c>
      <c r="D14" s="121">
        <v>-1</v>
      </c>
      <c r="E14" s="120">
        <v>2494</v>
      </c>
      <c r="F14" s="121" t="str">
        <f t="shared" si="3"/>
        <v>-</v>
      </c>
      <c r="G14" s="120">
        <v>4520</v>
      </c>
      <c r="H14" s="121">
        <f t="shared" si="3"/>
        <v>0.81234963913392133</v>
      </c>
      <c r="I14" s="120">
        <v>4181</v>
      </c>
      <c r="J14" s="121">
        <f t="shared" si="3"/>
        <v>-7.4999999999999956E-2</v>
      </c>
      <c r="K14" s="120">
        <v>3964</v>
      </c>
      <c r="L14" s="121">
        <f t="shared" si="3"/>
        <v>-5.1901458981104986E-2</v>
      </c>
      <c r="M14" s="120">
        <v>4119</v>
      </c>
      <c r="N14" s="121">
        <f t="shared" ref="N14:N15" si="5">IFERROR(M14/K14-1,"-")</f>
        <v>3.9101917255297769E-2</v>
      </c>
    </row>
    <row r="15" spans="1:15" x14ac:dyDescent="0.25">
      <c r="A15" s="1" t="s">
        <v>84</v>
      </c>
      <c r="B15" s="119" t="s">
        <v>85</v>
      </c>
      <c r="C15" s="120">
        <v>0</v>
      </c>
      <c r="D15" s="121">
        <v>-1</v>
      </c>
      <c r="E15" s="120">
        <v>2428</v>
      </c>
      <c r="F15" s="121" t="str">
        <f t="shared" si="3"/>
        <v>-</v>
      </c>
      <c r="G15" s="120">
        <v>4275</v>
      </c>
      <c r="H15" s="121">
        <f t="shared" si="3"/>
        <v>0.76070840197693568</v>
      </c>
      <c r="I15" s="120">
        <v>4340</v>
      </c>
      <c r="J15" s="121">
        <f t="shared" si="3"/>
        <v>1.5204678362572999E-2</v>
      </c>
      <c r="K15" s="120">
        <v>4593</v>
      </c>
      <c r="L15" s="121">
        <f t="shared" si="3"/>
        <v>5.8294930875576023E-2</v>
      </c>
      <c r="M15" s="120">
        <v>3637</v>
      </c>
      <c r="N15" s="121">
        <f t="shared" si="5"/>
        <v>-0.20814282603962553</v>
      </c>
    </row>
    <row r="16" spans="1:15" x14ac:dyDescent="0.25">
      <c r="A16" s="1" t="s">
        <v>86</v>
      </c>
      <c r="B16" s="119" t="s">
        <v>87</v>
      </c>
      <c r="C16" s="120">
        <v>2777</v>
      </c>
      <c r="D16" s="121">
        <v>-0.34241060857210515</v>
      </c>
      <c r="E16" s="120">
        <v>2929</v>
      </c>
      <c r="F16" s="121">
        <f t="shared" si="3"/>
        <v>5.473532589124952E-2</v>
      </c>
      <c r="G16" s="120">
        <v>3932</v>
      </c>
      <c r="H16" s="121">
        <f t="shared" si="3"/>
        <v>0.34243769204506647</v>
      </c>
      <c r="I16" s="120">
        <v>4645</v>
      </c>
      <c r="J16" s="121">
        <f t="shared" si="3"/>
        <v>0.18133265513733465</v>
      </c>
      <c r="K16" s="120">
        <v>2899</v>
      </c>
      <c r="L16" s="121">
        <f t="shared" si="3"/>
        <v>-0.37588805166846073</v>
      </c>
      <c r="M16" s="120"/>
      <c r="N16" s="121"/>
    </row>
    <row r="17" spans="1:15" x14ac:dyDescent="0.25">
      <c r="A17" s="1" t="s">
        <v>88</v>
      </c>
      <c r="B17" s="119" t="s">
        <v>89</v>
      </c>
      <c r="C17" s="120">
        <v>1764</v>
      </c>
      <c r="D17" s="121">
        <v>-0.54002607561929594</v>
      </c>
      <c r="E17" s="120">
        <v>3914</v>
      </c>
      <c r="F17" s="121">
        <f t="shared" si="3"/>
        <v>1.2188208616780045</v>
      </c>
      <c r="G17" s="120">
        <v>4578</v>
      </c>
      <c r="H17" s="121">
        <f t="shared" si="3"/>
        <v>0.16964741951967288</v>
      </c>
      <c r="I17" s="120">
        <v>4521</v>
      </c>
      <c r="J17" s="121">
        <f t="shared" si="3"/>
        <v>-1.2450851900393189E-2</v>
      </c>
      <c r="K17" s="120">
        <v>5087</v>
      </c>
      <c r="L17" s="121">
        <f t="shared" si="3"/>
        <v>0.12519354125193538</v>
      </c>
      <c r="M17" s="120"/>
      <c r="N17" s="121"/>
    </row>
    <row r="18" spans="1:15" x14ac:dyDescent="0.25">
      <c r="A18" s="1" t="s">
        <v>90</v>
      </c>
      <c r="B18" s="119" t="s">
        <v>91</v>
      </c>
      <c r="C18" s="120">
        <v>1764</v>
      </c>
      <c r="D18" s="121">
        <v>-0.62283515073765239</v>
      </c>
      <c r="E18" s="120">
        <v>3380</v>
      </c>
      <c r="F18" s="121">
        <f t="shared" si="3"/>
        <v>0.91609977324263037</v>
      </c>
      <c r="G18" s="120">
        <v>4025</v>
      </c>
      <c r="H18" s="121">
        <f t="shared" si="3"/>
        <v>0.19082840236686383</v>
      </c>
      <c r="I18" s="120">
        <v>4419</v>
      </c>
      <c r="J18" s="121">
        <f t="shared" si="3"/>
        <v>9.7888198757764E-2</v>
      </c>
      <c r="K18" s="120">
        <v>4919</v>
      </c>
      <c r="L18" s="121">
        <f t="shared" si="3"/>
        <v>0.11314777098891149</v>
      </c>
      <c r="M18" s="120"/>
      <c r="N18" s="121"/>
    </row>
    <row r="19" spans="1:15" x14ac:dyDescent="0.25">
      <c r="A19" s="1" t="s">
        <v>92</v>
      </c>
      <c r="B19" s="119" t="s">
        <v>93</v>
      </c>
      <c r="C19" s="120">
        <v>1763</v>
      </c>
      <c r="D19" s="121">
        <v>-0.70714285714285707</v>
      </c>
      <c r="E19" s="120">
        <v>4448</v>
      </c>
      <c r="F19" s="121">
        <f t="shared" si="3"/>
        <v>1.5229722064662505</v>
      </c>
      <c r="G19" s="120">
        <v>4838</v>
      </c>
      <c r="H19" s="121">
        <f t="shared" si="3"/>
        <v>8.7679856115107979E-2</v>
      </c>
      <c r="I19" s="120">
        <v>4964</v>
      </c>
      <c r="J19" s="121">
        <f t="shared" si="3"/>
        <v>2.6043819760231512E-2</v>
      </c>
      <c r="K19" s="120">
        <v>5464</v>
      </c>
      <c r="L19" s="121">
        <f t="shared" si="3"/>
        <v>0.10072522159548747</v>
      </c>
      <c r="M19" s="120"/>
      <c r="N19" s="121"/>
    </row>
    <row r="20" spans="1:15" x14ac:dyDescent="0.25">
      <c r="A20" s="1" t="s">
        <v>94</v>
      </c>
      <c r="B20" s="119" t="s">
        <v>95</v>
      </c>
      <c r="C20" s="120">
        <v>1794</v>
      </c>
      <c r="D20" s="121">
        <v>-0.6889197156233744</v>
      </c>
      <c r="E20" s="120">
        <v>4543</v>
      </c>
      <c r="F20" s="121">
        <f t="shared" si="3"/>
        <v>1.5323299888517279</v>
      </c>
      <c r="G20" s="120">
        <v>5166</v>
      </c>
      <c r="H20" s="121">
        <f t="shared" si="3"/>
        <v>0.13713405238828957</v>
      </c>
      <c r="I20" s="120">
        <v>4585</v>
      </c>
      <c r="J20" s="121">
        <f t="shared" si="3"/>
        <v>-0.11246612466124661</v>
      </c>
      <c r="K20" s="120">
        <v>5228</v>
      </c>
      <c r="L20" s="121">
        <f t="shared" si="3"/>
        <v>0.14023991275899683</v>
      </c>
      <c r="M20" s="120"/>
      <c r="N20" s="121"/>
    </row>
    <row r="21" spans="1:15" ht="15.75" x14ac:dyDescent="0.25">
      <c r="A21" s="1" t="s">
        <v>0</v>
      </c>
      <c r="B21" s="122" t="s">
        <v>32</v>
      </c>
      <c r="C21" s="123">
        <v>24221</v>
      </c>
      <c r="D21" s="124">
        <v>-0.56660761894537193</v>
      </c>
      <c r="E21" s="123">
        <v>33444</v>
      </c>
      <c r="F21" s="124">
        <f t="shared" si="3"/>
        <v>0.38078526898146237</v>
      </c>
      <c r="G21" s="123">
        <v>51485</v>
      </c>
      <c r="H21" s="124">
        <f t="shared" si="3"/>
        <v>0.53943906231312044</v>
      </c>
      <c r="I21" s="123">
        <v>58157</v>
      </c>
      <c r="J21" s="124">
        <f t="shared" si="3"/>
        <v>0.12959114305137409</v>
      </c>
      <c r="K21" s="123">
        <v>57388</v>
      </c>
      <c r="L21" s="124">
        <f t="shared" si="3"/>
        <v>-1.3222827862510056E-2</v>
      </c>
      <c r="M21" s="123">
        <v>31909</v>
      </c>
      <c r="N21" s="124">
        <v>-5.5695303483175973E-2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20"/>
      <c r="N23" s="107"/>
    </row>
    <row r="24" spans="1:15" x14ac:dyDescent="0.25">
      <c r="K24" s="125"/>
      <c r="N24" s="81"/>
    </row>
    <row r="26" spans="1:15" ht="48.75" customHeight="1" thickBot="1" x14ac:dyDescent="0.3">
      <c r="B26" s="283" t="s">
        <v>254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5" t="s">
        <v>139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f>E29-1</f>
        <v>2020</v>
      </c>
      <c r="D29" s="308"/>
      <c r="E29" s="309">
        <f t="shared" ref="E29" si="6">G29-1</f>
        <v>2021</v>
      </c>
      <c r="F29" s="308"/>
      <c r="G29" s="309">
        <f t="shared" ref="G29" si="7">I29-1</f>
        <v>2022</v>
      </c>
      <c r="H29" s="308"/>
      <c r="I29" s="309">
        <f t="shared" ref="I29" si="8">K29-1</f>
        <v>2023</v>
      </c>
      <c r="J29" s="308"/>
      <c r="K29" s="309">
        <f>M29-1</f>
        <v>2024</v>
      </c>
      <c r="L29" s="308"/>
      <c r="M29" s="309">
        <v>2025</v>
      </c>
      <c r="N29" s="310"/>
    </row>
    <row r="30" spans="1:15" ht="16.5" thickTop="1" thickBot="1" x14ac:dyDescent="0.3">
      <c r="B30" s="87"/>
      <c r="C30" s="116" t="s">
        <v>71</v>
      </c>
      <c r="D30" s="117" t="str">
        <f>CONCATENATE("var ",RIGHT(C29,2),"/",RIGHT(C29-1,2))</f>
        <v>var 20/19</v>
      </c>
      <c r="E30" s="118" t="s">
        <v>71</v>
      </c>
      <c r="F30" s="117" t="str">
        <f>CONCATENATE("var ",RIGHT(E29,2),"/",RIGHT(E29-1,2))</f>
        <v>var 21/20</v>
      </c>
      <c r="G30" s="118" t="s">
        <v>71</v>
      </c>
      <c r="H30" s="117" t="str">
        <f>CONCATENATE("var ",RIGHT(G29,2),"/",RIGHT(G29-1,2))</f>
        <v>var 22/21</v>
      </c>
      <c r="I30" s="118" t="s">
        <v>71</v>
      </c>
      <c r="J30" s="117" t="str">
        <f>CONCATENATE("var ",RIGHT(I29,2),"/",RIGHT(I29-1,2))</f>
        <v>var 23/22</v>
      </c>
      <c r="K30" s="118" t="s">
        <v>71</v>
      </c>
      <c r="L30" s="117" t="str">
        <f>CONCATENATE("var ",RIGHT(K29,2),"/",RIGHT(K29-1,2))</f>
        <v>var 24/23</v>
      </c>
      <c r="M30" s="118" t="s">
        <v>71</v>
      </c>
      <c r="N30" s="117" t="str">
        <f>CONCATENATE("var ",RIGHT(M29,2),"/",RIGHT(M29-1,2))</f>
        <v>var 25/24</v>
      </c>
    </row>
    <row r="31" spans="1:15" x14ac:dyDescent="0.25">
      <c r="B31" s="119" t="s">
        <v>73</v>
      </c>
      <c r="C31" s="120">
        <v>5197</v>
      </c>
      <c r="D31" s="121">
        <v>0.10199321458863442</v>
      </c>
      <c r="E31" s="120">
        <v>1146</v>
      </c>
      <c r="F31" s="121">
        <f t="shared" ref="F31:L43" si="9">IFERROR(E31/C31-1,"-")</f>
        <v>-0.77948816624975947</v>
      </c>
      <c r="G31" s="120">
        <v>3527</v>
      </c>
      <c r="H31" s="121">
        <f t="shared" si="9"/>
        <v>2.0776614310645725</v>
      </c>
      <c r="I31" s="120">
        <v>5390</v>
      </c>
      <c r="J31" s="121">
        <f t="shared" si="9"/>
        <v>0.52821094414516589</v>
      </c>
      <c r="K31" s="120">
        <v>5217</v>
      </c>
      <c r="L31" s="121">
        <f t="shared" si="9"/>
        <v>-3.2096474953617782E-2</v>
      </c>
      <c r="M31" s="120">
        <v>5311</v>
      </c>
      <c r="N31" s="121">
        <f t="shared" ref="N31:N37" si="10">IFERROR(M31/K31-1,"-")</f>
        <v>1.8018018018018056E-2</v>
      </c>
    </row>
    <row r="32" spans="1:15" x14ac:dyDescent="0.25">
      <c r="B32" s="119" t="s">
        <v>75</v>
      </c>
      <c r="C32" s="120">
        <v>5359</v>
      </c>
      <c r="D32" s="121">
        <v>8.5916919959473148E-2</v>
      </c>
      <c r="E32" s="120">
        <v>1385</v>
      </c>
      <c r="F32" s="121">
        <f t="shared" si="9"/>
        <v>-0.74155626049636125</v>
      </c>
      <c r="G32" s="120">
        <v>4177</v>
      </c>
      <c r="H32" s="121">
        <f t="shared" si="9"/>
        <v>2.0158844765342958</v>
      </c>
      <c r="I32" s="120">
        <v>5270</v>
      </c>
      <c r="J32" s="121">
        <f t="shared" si="9"/>
        <v>0.2616710557816615</v>
      </c>
      <c r="K32" s="120">
        <v>4803</v>
      </c>
      <c r="L32" s="121">
        <f t="shared" si="9"/>
        <v>-8.861480075901329E-2</v>
      </c>
      <c r="M32" s="120">
        <v>4194</v>
      </c>
      <c r="N32" s="121">
        <f t="shared" si="10"/>
        <v>-0.12679575265459087</v>
      </c>
    </row>
    <row r="33" spans="2:15" x14ac:dyDescent="0.25">
      <c r="B33" s="119" t="s">
        <v>77</v>
      </c>
      <c r="C33" s="120">
        <v>2198</v>
      </c>
      <c r="D33" s="121">
        <v>-0.57303807303807308</v>
      </c>
      <c r="E33" s="120">
        <v>2288</v>
      </c>
      <c r="F33" s="121">
        <f t="shared" si="9"/>
        <v>4.0946314831665109E-2</v>
      </c>
      <c r="G33" s="120">
        <v>4740</v>
      </c>
      <c r="H33" s="121">
        <f t="shared" si="9"/>
        <v>1.0716783216783217</v>
      </c>
      <c r="I33" s="120">
        <v>5659</v>
      </c>
      <c r="J33" s="121">
        <f t="shared" si="9"/>
        <v>0.19388185654008439</v>
      </c>
      <c r="K33" s="120">
        <v>5168</v>
      </c>
      <c r="L33" s="121">
        <f t="shared" si="9"/>
        <v>-8.6764446015197061E-2</v>
      </c>
      <c r="M33" s="120">
        <v>5342</v>
      </c>
      <c r="N33" s="121">
        <f t="shared" si="10"/>
        <v>3.3668730650154854E-2</v>
      </c>
    </row>
    <row r="34" spans="2:15" x14ac:dyDescent="0.25">
      <c r="B34" s="119" t="s">
        <v>79</v>
      </c>
      <c r="C34" s="120">
        <v>0</v>
      </c>
      <c r="D34" s="121">
        <v>-1</v>
      </c>
      <c r="E34" s="120">
        <v>1830</v>
      </c>
      <c r="F34" s="121" t="str">
        <f t="shared" si="9"/>
        <v>-</v>
      </c>
      <c r="G34" s="120">
        <v>4075</v>
      </c>
      <c r="H34" s="121">
        <f t="shared" si="9"/>
        <v>1.2267759562841531</v>
      </c>
      <c r="I34" s="120">
        <v>5170</v>
      </c>
      <c r="J34" s="121">
        <f t="shared" si="9"/>
        <v>0.26871165644171779</v>
      </c>
      <c r="K34" s="120">
        <v>5054</v>
      </c>
      <c r="L34" s="121">
        <f t="shared" si="9"/>
        <v>-2.2437137330754364E-2</v>
      </c>
      <c r="M34" s="120">
        <v>4308</v>
      </c>
      <c r="N34" s="121">
        <f t="shared" si="10"/>
        <v>-0.147605856747131</v>
      </c>
    </row>
    <row r="35" spans="2:15" x14ac:dyDescent="0.25">
      <c r="B35" s="119" t="s">
        <v>81</v>
      </c>
      <c r="C35" s="120">
        <v>0</v>
      </c>
      <c r="D35" s="121">
        <v>-1</v>
      </c>
      <c r="E35" s="120">
        <v>2659</v>
      </c>
      <c r="F35" s="121" t="str">
        <f t="shared" si="9"/>
        <v>-</v>
      </c>
      <c r="G35" s="120">
        <v>3632</v>
      </c>
      <c r="H35" s="121">
        <f t="shared" si="9"/>
        <v>0.365927040240692</v>
      </c>
      <c r="I35" s="120">
        <v>5013</v>
      </c>
      <c r="J35" s="121">
        <f t="shared" si="9"/>
        <v>0.38023127753303965</v>
      </c>
      <c r="K35" s="120">
        <v>4992</v>
      </c>
      <c r="L35" s="121">
        <f t="shared" si="9"/>
        <v>-4.1891083183722699E-3</v>
      </c>
      <c r="M35" s="120">
        <v>4998</v>
      </c>
      <c r="N35" s="121">
        <f t="shared" si="10"/>
        <v>1.2019230769231282E-3</v>
      </c>
    </row>
    <row r="36" spans="2:15" x14ac:dyDescent="0.25">
      <c r="B36" s="119" t="s">
        <v>83</v>
      </c>
      <c r="C36" s="120">
        <v>0</v>
      </c>
      <c r="D36" s="121">
        <v>-1</v>
      </c>
      <c r="E36" s="120">
        <v>2494</v>
      </c>
      <c r="F36" s="121" t="str">
        <f t="shared" si="9"/>
        <v>-</v>
      </c>
      <c r="G36" s="120">
        <v>4520</v>
      </c>
      <c r="H36" s="121">
        <f t="shared" si="9"/>
        <v>0.81234963913392133</v>
      </c>
      <c r="I36" s="120">
        <v>4181</v>
      </c>
      <c r="J36" s="121">
        <f t="shared" si="9"/>
        <v>-7.4999999999999956E-2</v>
      </c>
      <c r="K36" s="120">
        <v>3964</v>
      </c>
      <c r="L36" s="121">
        <f t="shared" si="9"/>
        <v>-5.1901458981104986E-2</v>
      </c>
      <c r="M36" s="120">
        <v>4119</v>
      </c>
      <c r="N36" s="121">
        <f t="shared" si="10"/>
        <v>3.9101917255297769E-2</v>
      </c>
    </row>
    <row r="37" spans="2:15" x14ac:dyDescent="0.25">
      <c r="B37" s="119" t="s">
        <v>85</v>
      </c>
      <c r="C37" s="120">
        <v>0</v>
      </c>
      <c r="D37" s="121">
        <v>-1</v>
      </c>
      <c r="E37" s="120">
        <v>2428</v>
      </c>
      <c r="F37" s="121" t="str">
        <f t="shared" si="9"/>
        <v>-</v>
      </c>
      <c r="G37" s="120">
        <v>4275</v>
      </c>
      <c r="H37" s="121">
        <f t="shared" si="9"/>
        <v>0.76070840197693568</v>
      </c>
      <c r="I37" s="120">
        <v>4340</v>
      </c>
      <c r="J37" s="121">
        <f t="shared" si="9"/>
        <v>1.5204678362572999E-2</v>
      </c>
      <c r="K37" s="120">
        <v>4593</v>
      </c>
      <c r="L37" s="121">
        <f t="shared" si="9"/>
        <v>5.8294930875576023E-2</v>
      </c>
      <c r="M37" s="120">
        <v>3637</v>
      </c>
      <c r="N37" s="121">
        <f t="shared" si="10"/>
        <v>-0.20814282603962553</v>
      </c>
    </row>
    <row r="38" spans="2:15" x14ac:dyDescent="0.25">
      <c r="B38" s="119" t="s">
        <v>87</v>
      </c>
      <c r="C38" s="120">
        <v>2777</v>
      </c>
      <c r="D38" s="121">
        <v>-0.34241060857210515</v>
      </c>
      <c r="E38" s="120">
        <v>2929</v>
      </c>
      <c r="F38" s="121">
        <f t="shared" si="9"/>
        <v>5.473532589124952E-2</v>
      </c>
      <c r="G38" s="120">
        <v>3932</v>
      </c>
      <c r="H38" s="121">
        <f t="shared" si="9"/>
        <v>0.34243769204506647</v>
      </c>
      <c r="I38" s="120">
        <v>4645</v>
      </c>
      <c r="J38" s="121">
        <f t="shared" si="9"/>
        <v>0.18133265513733465</v>
      </c>
      <c r="K38" s="120">
        <v>2899</v>
      </c>
      <c r="L38" s="121">
        <f t="shared" si="9"/>
        <v>-0.37588805166846073</v>
      </c>
      <c r="M38" s="120"/>
      <c r="N38" s="121"/>
    </row>
    <row r="39" spans="2:15" x14ac:dyDescent="0.25">
      <c r="B39" s="119" t="s">
        <v>89</v>
      </c>
      <c r="C39" s="120">
        <v>1764</v>
      </c>
      <c r="D39" s="121">
        <v>-0.54002607561929594</v>
      </c>
      <c r="E39" s="120">
        <v>3914</v>
      </c>
      <c r="F39" s="121">
        <f t="shared" si="9"/>
        <v>1.2188208616780045</v>
      </c>
      <c r="G39" s="120">
        <v>4578</v>
      </c>
      <c r="H39" s="121">
        <f t="shared" si="9"/>
        <v>0.16964741951967288</v>
      </c>
      <c r="I39" s="120">
        <v>4521</v>
      </c>
      <c r="J39" s="121">
        <f t="shared" si="9"/>
        <v>-1.2450851900393189E-2</v>
      </c>
      <c r="K39" s="120">
        <v>5087</v>
      </c>
      <c r="L39" s="121">
        <f t="shared" si="9"/>
        <v>0.12519354125193538</v>
      </c>
      <c r="M39" s="120"/>
      <c r="N39" s="121"/>
    </row>
    <row r="40" spans="2:15" x14ac:dyDescent="0.25">
      <c r="B40" s="119" t="s">
        <v>91</v>
      </c>
      <c r="C40" s="120">
        <v>1764</v>
      </c>
      <c r="D40" s="121">
        <v>-0.62283515073765239</v>
      </c>
      <c r="E40" s="120">
        <v>3380</v>
      </c>
      <c r="F40" s="121">
        <f t="shared" si="9"/>
        <v>0.91609977324263037</v>
      </c>
      <c r="G40" s="120">
        <v>4025</v>
      </c>
      <c r="H40" s="121">
        <f t="shared" si="9"/>
        <v>0.19082840236686383</v>
      </c>
      <c r="I40" s="120">
        <v>4419</v>
      </c>
      <c r="J40" s="121">
        <f t="shared" si="9"/>
        <v>9.7888198757764E-2</v>
      </c>
      <c r="K40" s="120">
        <v>4919</v>
      </c>
      <c r="L40" s="121">
        <f t="shared" si="9"/>
        <v>0.11314777098891149</v>
      </c>
      <c r="M40" s="120"/>
      <c r="N40" s="121"/>
    </row>
    <row r="41" spans="2:15" x14ac:dyDescent="0.25">
      <c r="B41" s="119" t="s">
        <v>93</v>
      </c>
      <c r="C41" s="120">
        <v>1763</v>
      </c>
      <c r="D41" s="121">
        <v>-0.70714285714285707</v>
      </c>
      <c r="E41" s="120">
        <v>4448</v>
      </c>
      <c r="F41" s="121">
        <f t="shared" si="9"/>
        <v>1.5229722064662505</v>
      </c>
      <c r="G41" s="120">
        <v>4838</v>
      </c>
      <c r="H41" s="121">
        <f t="shared" si="9"/>
        <v>8.7679856115107979E-2</v>
      </c>
      <c r="I41" s="120">
        <v>4964</v>
      </c>
      <c r="J41" s="121">
        <f t="shared" si="9"/>
        <v>2.6043819760231512E-2</v>
      </c>
      <c r="K41" s="120">
        <v>5464</v>
      </c>
      <c r="L41" s="121">
        <f t="shared" si="9"/>
        <v>0.10072522159548747</v>
      </c>
      <c r="M41" s="120"/>
      <c r="N41" s="121"/>
    </row>
    <row r="42" spans="2:15" x14ac:dyDescent="0.25">
      <c r="B42" s="119" t="s">
        <v>95</v>
      </c>
      <c r="C42" s="120">
        <v>1794</v>
      </c>
      <c r="D42" s="121">
        <v>-0.6889197156233744</v>
      </c>
      <c r="E42" s="120">
        <v>4543</v>
      </c>
      <c r="F42" s="121">
        <f t="shared" si="9"/>
        <v>1.5323299888517279</v>
      </c>
      <c r="G42" s="120">
        <v>5166</v>
      </c>
      <c r="H42" s="121">
        <f t="shared" si="9"/>
        <v>0.13713405238828957</v>
      </c>
      <c r="I42" s="120">
        <v>4585</v>
      </c>
      <c r="J42" s="121">
        <f t="shared" si="9"/>
        <v>-0.11246612466124661</v>
      </c>
      <c r="K42" s="120">
        <v>5228</v>
      </c>
      <c r="L42" s="121">
        <f t="shared" si="9"/>
        <v>0.14023991275899683</v>
      </c>
      <c r="M42" s="120"/>
      <c r="N42" s="121"/>
    </row>
    <row r="43" spans="2:15" ht="15.75" x14ac:dyDescent="0.25">
      <c r="B43" s="122" t="s">
        <v>32</v>
      </c>
      <c r="C43" s="123">
        <v>24221</v>
      </c>
      <c r="D43" s="124">
        <v>-0.56660761894537193</v>
      </c>
      <c r="E43" s="123">
        <v>33444</v>
      </c>
      <c r="F43" s="124">
        <f t="shared" si="9"/>
        <v>0.38078526898146237</v>
      </c>
      <c r="G43" s="123">
        <v>51485</v>
      </c>
      <c r="H43" s="124">
        <f t="shared" si="9"/>
        <v>0.53943906231312044</v>
      </c>
      <c r="I43" s="123">
        <v>58157</v>
      </c>
      <c r="J43" s="124">
        <f t="shared" si="9"/>
        <v>0.12959114305137409</v>
      </c>
      <c r="K43" s="123">
        <v>57388</v>
      </c>
      <c r="L43" s="124">
        <f t="shared" si="9"/>
        <v>-1.3222827862510056E-2</v>
      </c>
      <c r="M43" s="123">
        <v>31909</v>
      </c>
      <c r="N43" s="124">
        <v>-5.5695303483175973E-2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K46" s="81"/>
    </row>
    <row r="48" spans="2:15" ht="48.75" customHeight="1" thickBot="1" x14ac:dyDescent="0.3">
      <c r="B48" s="283" t="s">
        <v>255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5" t="s">
        <v>63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f>E51-1</f>
        <v>2020</v>
      </c>
      <c r="D51" s="308"/>
      <c r="E51" s="309">
        <f t="shared" ref="E51" si="11">G51-1</f>
        <v>2021</v>
      </c>
      <c r="F51" s="308"/>
      <c r="G51" s="309">
        <f t="shared" ref="G51" si="12">I51-1</f>
        <v>2022</v>
      </c>
      <c r="H51" s="308"/>
      <c r="I51" s="309">
        <f t="shared" ref="I51" si="13">K51-1</f>
        <v>2023</v>
      </c>
      <c r="J51" s="308"/>
      <c r="K51" s="309">
        <f>M51-1</f>
        <v>2024</v>
      </c>
      <c r="L51" s="308"/>
      <c r="M51" s="309">
        <v>2025</v>
      </c>
      <c r="N51" s="310"/>
    </row>
    <row r="52" spans="1:15" ht="16.5" thickTop="1" thickBot="1" x14ac:dyDescent="0.3">
      <c r="B52" s="87"/>
      <c r="C52" s="116" t="s">
        <v>71</v>
      </c>
      <c r="D52" s="117" t="str">
        <f>CONCATENATE("var ",RIGHT(C51,2),"/",RIGHT(C51-1,2))</f>
        <v>var 20/19</v>
      </c>
      <c r="E52" s="118" t="s">
        <v>71</v>
      </c>
      <c r="F52" s="117" t="str">
        <f>CONCATENATE("var ",RIGHT(E51,2),"/",RIGHT(E51-1,2))</f>
        <v>var 21/20</v>
      </c>
      <c r="G52" s="118" t="s">
        <v>71</v>
      </c>
      <c r="H52" s="117" t="str">
        <f>CONCATENATE("var ",RIGHT(G51,2),"/",RIGHT(G51-1,2))</f>
        <v>var 22/21</v>
      </c>
      <c r="I52" s="118" t="s">
        <v>71</v>
      </c>
      <c r="J52" s="117" t="str">
        <f>CONCATENATE("var ",RIGHT(I51,2),"/",RIGHT(I51-1,2))</f>
        <v>var 23/22</v>
      </c>
      <c r="K52" s="118" t="s">
        <v>71</v>
      </c>
      <c r="L52" s="117" t="str">
        <f>CONCATENATE("var ",RIGHT(K51,2),"/",RIGHT(K51-1,2))</f>
        <v>var 24/23</v>
      </c>
      <c r="M52" s="118" t="s">
        <v>71</v>
      </c>
      <c r="N52" s="117" t="str">
        <f>CONCATENATE("var ",RIGHT(M51,2),"/",RIGHT(M51-1,2))</f>
        <v>var 25/24</v>
      </c>
    </row>
    <row r="53" spans="1:15" x14ac:dyDescent="0.25">
      <c r="A53" s="1">
        <v>1</v>
      </c>
      <c r="B53" s="119" t="s">
        <v>73</v>
      </c>
      <c r="C53" s="120">
        <v>3703</v>
      </c>
      <c r="D53" s="121">
        <v>1.0368349249658904E-2</v>
      </c>
      <c r="E53" s="120">
        <v>0</v>
      </c>
      <c r="F53" s="121">
        <f t="shared" ref="F53:L65" si="14">IFERROR(E53/C53-1,"-")</f>
        <v>-1</v>
      </c>
      <c r="G53" s="120">
        <v>0</v>
      </c>
      <c r="H53" s="121" t="str">
        <f t="shared" si="14"/>
        <v>-</v>
      </c>
      <c r="I53" s="120">
        <v>4641</v>
      </c>
      <c r="J53" s="121" t="str">
        <f t="shared" si="14"/>
        <v>-</v>
      </c>
      <c r="K53" s="120">
        <v>4486</v>
      </c>
      <c r="L53" s="121">
        <f t="shared" si="14"/>
        <v>-3.3397974574445155E-2</v>
      </c>
      <c r="M53" s="120">
        <v>4485</v>
      </c>
      <c r="N53" s="121">
        <f t="shared" ref="N53:N59" si="15">IFERROR(M53/K53-1,"-")</f>
        <v>-2.2291573785104823E-4</v>
      </c>
    </row>
    <row r="54" spans="1:15" x14ac:dyDescent="0.25">
      <c r="A54" s="1">
        <v>2</v>
      </c>
      <c r="B54" s="119" t="s">
        <v>75</v>
      </c>
      <c r="C54" s="120">
        <v>3601</v>
      </c>
      <c r="D54" s="121">
        <v>-5.4607508532423243E-2</v>
      </c>
      <c r="E54" s="120">
        <v>0</v>
      </c>
      <c r="F54" s="121">
        <f t="shared" si="14"/>
        <v>-1</v>
      </c>
      <c r="G54" s="120">
        <v>0</v>
      </c>
      <c r="H54" s="121" t="str">
        <f t="shared" si="14"/>
        <v>-</v>
      </c>
      <c r="I54" s="120">
        <v>4493</v>
      </c>
      <c r="J54" s="121" t="str">
        <f t="shared" si="14"/>
        <v>-</v>
      </c>
      <c r="K54" s="120">
        <v>4023</v>
      </c>
      <c r="L54" s="121">
        <f t="shared" si="14"/>
        <v>-0.10460716670376136</v>
      </c>
      <c r="M54" s="120">
        <v>3377</v>
      </c>
      <c r="N54" s="121">
        <f t="shared" si="15"/>
        <v>-0.16057668406661696</v>
      </c>
    </row>
    <row r="55" spans="1:15" x14ac:dyDescent="0.25">
      <c r="A55" s="1">
        <v>3</v>
      </c>
      <c r="B55" s="119" t="s">
        <v>77</v>
      </c>
      <c r="C55" s="120">
        <v>1389</v>
      </c>
      <c r="D55" s="121">
        <v>-0.62821199143468953</v>
      </c>
      <c r="E55" s="120">
        <v>0</v>
      </c>
      <c r="F55" s="121">
        <f t="shared" si="14"/>
        <v>-1</v>
      </c>
      <c r="G55" s="120">
        <v>0</v>
      </c>
      <c r="H55" s="121" t="str">
        <f t="shared" si="14"/>
        <v>-</v>
      </c>
      <c r="I55" s="120">
        <v>4830</v>
      </c>
      <c r="J55" s="121" t="str">
        <f t="shared" si="14"/>
        <v>-</v>
      </c>
      <c r="K55" s="120">
        <v>4388</v>
      </c>
      <c r="L55" s="121">
        <f t="shared" si="14"/>
        <v>-9.1511387163561109E-2</v>
      </c>
      <c r="M55" s="120">
        <v>4503</v>
      </c>
      <c r="N55" s="121">
        <f t="shared" si="15"/>
        <v>2.6207839562442992E-2</v>
      </c>
    </row>
    <row r="56" spans="1:15" x14ac:dyDescent="0.25">
      <c r="A56" s="1">
        <v>4</v>
      </c>
      <c r="B56" s="119" t="s">
        <v>79</v>
      </c>
      <c r="C56" s="120">
        <v>0</v>
      </c>
      <c r="D56" s="121">
        <v>-1</v>
      </c>
      <c r="E56" s="120">
        <v>0</v>
      </c>
      <c r="F56" s="121" t="str">
        <f t="shared" si="14"/>
        <v>-</v>
      </c>
      <c r="G56" s="120">
        <v>3637</v>
      </c>
      <c r="H56" s="121" t="str">
        <f t="shared" si="14"/>
        <v>-</v>
      </c>
      <c r="I56" s="120">
        <v>4467</v>
      </c>
      <c r="J56" s="121">
        <f t="shared" si="14"/>
        <v>0.22821006323893323</v>
      </c>
      <c r="K56" s="120">
        <v>4407</v>
      </c>
      <c r="L56" s="121">
        <f t="shared" si="14"/>
        <v>-1.3431833445265329E-2</v>
      </c>
      <c r="M56" s="120">
        <v>3648</v>
      </c>
      <c r="N56" s="121">
        <f t="shared" si="15"/>
        <v>-0.17222600408441113</v>
      </c>
    </row>
    <row r="57" spans="1:15" x14ac:dyDescent="0.25">
      <c r="A57" s="1">
        <v>5</v>
      </c>
      <c r="B57" s="119" t="s">
        <v>81</v>
      </c>
      <c r="C57" s="120">
        <v>0</v>
      </c>
      <c r="D57" s="121">
        <v>-1</v>
      </c>
      <c r="E57" s="120">
        <v>0</v>
      </c>
      <c r="F57" s="121" t="str">
        <f t="shared" si="14"/>
        <v>-</v>
      </c>
      <c r="G57" s="120">
        <v>3101</v>
      </c>
      <c r="H57" s="121" t="str">
        <f t="shared" si="14"/>
        <v>-</v>
      </c>
      <c r="I57" s="120">
        <v>4524</v>
      </c>
      <c r="J57" s="121">
        <f t="shared" si="14"/>
        <v>0.45888423089326014</v>
      </c>
      <c r="K57" s="120">
        <v>4496</v>
      </c>
      <c r="L57" s="121">
        <f t="shared" si="14"/>
        <v>-6.1892130857648109E-3</v>
      </c>
      <c r="M57" s="120">
        <v>4275</v>
      </c>
      <c r="N57" s="121">
        <f t="shared" si="15"/>
        <v>-4.9154804270462593E-2</v>
      </c>
    </row>
    <row r="58" spans="1:15" x14ac:dyDescent="0.25">
      <c r="A58" s="1">
        <v>6</v>
      </c>
      <c r="B58" s="119" t="s">
        <v>83</v>
      </c>
      <c r="C58" s="120">
        <v>0</v>
      </c>
      <c r="D58" s="121">
        <v>-1</v>
      </c>
      <c r="E58" s="120">
        <v>0</v>
      </c>
      <c r="F58" s="121" t="str">
        <f t="shared" si="14"/>
        <v>-</v>
      </c>
      <c r="G58" s="120">
        <v>4107</v>
      </c>
      <c r="H58" s="121" t="str">
        <f t="shared" si="14"/>
        <v>-</v>
      </c>
      <c r="I58" s="120">
        <v>3719</v>
      </c>
      <c r="J58" s="121">
        <f t="shared" si="14"/>
        <v>-9.4472851229608024E-2</v>
      </c>
      <c r="K58" s="120">
        <v>3480</v>
      </c>
      <c r="L58" s="121">
        <f t="shared" si="14"/>
        <v>-6.426458725463835E-2</v>
      </c>
      <c r="M58" s="120">
        <v>3490</v>
      </c>
      <c r="N58" s="121">
        <f t="shared" si="15"/>
        <v>2.8735632183907178E-3</v>
      </c>
    </row>
    <row r="59" spans="1:15" x14ac:dyDescent="0.25">
      <c r="A59" s="1">
        <v>7</v>
      </c>
      <c r="B59" s="119" t="s">
        <v>85</v>
      </c>
      <c r="C59" s="120">
        <v>0</v>
      </c>
      <c r="D59" s="121">
        <v>-1</v>
      </c>
      <c r="E59" s="120">
        <v>0</v>
      </c>
      <c r="F59" s="121" t="str">
        <f t="shared" si="14"/>
        <v>-</v>
      </c>
      <c r="G59" s="120">
        <v>3890</v>
      </c>
      <c r="H59" s="121" t="str">
        <f t="shared" si="14"/>
        <v>-</v>
      </c>
      <c r="I59" s="120">
        <v>0</v>
      </c>
      <c r="J59" s="121">
        <f t="shared" si="14"/>
        <v>-1</v>
      </c>
      <c r="K59" s="120">
        <v>3932</v>
      </c>
      <c r="L59" s="121" t="str">
        <f t="shared" si="14"/>
        <v>-</v>
      </c>
      <c r="M59" s="120">
        <v>3156</v>
      </c>
      <c r="N59" s="121">
        <f t="shared" si="15"/>
        <v>-0.19735503560528989</v>
      </c>
    </row>
    <row r="60" spans="1:15" x14ac:dyDescent="0.25">
      <c r="A60" s="1">
        <v>8</v>
      </c>
      <c r="B60" s="119" t="s">
        <v>87</v>
      </c>
      <c r="C60" s="120">
        <v>0</v>
      </c>
      <c r="D60" s="121">
        <v>-1</v>
      </c>
      <c r="E60" s="120">
        <v>0</v>
      </c>
      <c r="F60" s="121" t="str">
        <f t="shared" si="14"/>
        <v>-</v>
      </c>
      <c r="G60" s="120">
        <v>3368</v>
      </c>
      <c r="H60" s="121" t="str">
        <f t="shared" si="14"/>
        <v>-</v>
      </c>
      <c r="I60" s="120">
        <v>0</v>
      </c>
      <c r="J60" s="121">
        <f t="shared" si="14"/>
        <v>-1</v>
      </c>
      <c r="K60" s="120">
        <v>2669</v>
      </c>
      <c r="L60" s="121" t="str">
        <f t="shared" si="14"/>
        <v>-</v>
      </c>
      <c r="M60" s="120"/>
      <c r="N60" s="121"/>
    </row>
    <row r="61" spans="1:15" x14ac:dyDescent="0.25">
      <c r="A61" s="1">
        <v>9</v>
      </c>
      <c r="B61" s="119" t="s">
        <v>89</v>
      </c>
      <c r="C61" s="120">
        <v>0</v>
      </c>
      <c r="D61" s="121">
        <v>-1</v>
      </c>
      <c r="E61" s="120">
        <v>0</v>
      </c>
      <c r="F61" s="121" t="str">
        <f t="shared" si="14"/>
        <v>-</v>
      </c>
      <c r="G61" s="120">
        <v>4017</v>
      </c>
      <c r="H61" s="121" t="str">
        <f t="shared" si="14"/>
        <v>-</v>
      </c>
      <c r="I61" s="120">
        <v>4039</v>
      </c>
      <c r="J61" s="121">
        <f t="shared" si="14"/>
        <v>5.4767239233257659E-3</v>
      </c>
      <c r="K61" s="120">
        <v>4491</v>
      </c>
      <c r="L61" s="121">
        <f t="shared" si="14"/>
        <v>0.11190888833869761</v>
      </c>
      <c r="M61" s="120"/>
      <c r="N61" s="121"/>
    </row>
    <row r="62" spans="1:15" x14ac:dyDescent="0.25">
      <c r="A62" s="1">
        <v>10</v>
      </c>
      <c r="B62" s="119" t="s">
        <v>91</v>
      </c>
      <c r="C62" s="120">
        <v>0</v>
      </c>
      <c r="D62" s="121">
        <v>-1</v>
      </c>
      <c r="E62" s="120">
        <v>0</v>
      </c>
      <c r="F62" s="121" t="str">
        <f t="shared" si="14"/>
        <v>-</v>
      </c>
      <c r="G62" s="120">
        <v>3524</v>
      </c>
      <c r="H62" s="121" t="str">
        <f t="shared" si="14"/>
        <v>-</v>
      </c>
      <c r="I62" s="120">
        <v>3716</v>
      </c>
      <c r="J62" s="121">
        <f t="shared" si="14"/>
        <v>5.4483541430192961E-2</v>
      </c>
      <c r="K62" s="120">
        <v>4146</v>
      </c>
      <c r="L62" s="121">
        <f t="shared" si="14"/>
        <v>0.11571582346609266</v>
      </c>
      <c r="M62" s="120"/>
      <c r="N62" s="121"/>
    </row>
    <row r="63" spans="1:15" x14ac:dyDescent="0.25">
      <c r="A63" s="1">
        <v>11</v>
      </c>
      <c r="B63" s="119" t="s">
        <v>93</v>
      </c>
      <c r="C63" s="120">
        <v>0</v>
      </c>
      <c r="D63" s="121">
        <v>-1</v>
      </c>
      <c r="E63" s="120">
        <v>0</v>
      </c>
      <c r="F63" s="121" t="str">
        <f t="shared" si="14"/>
        <v>-</v>
      </c>
      <c r="G63" s="120">
        <v>4148</v>
      </c>
      <c r="H63" s="121" t="str">
        <f t="shared" si="14"/>
        <v>-</v>
      </c>
      <c r="I63" s="120">
        <v>4138</v>
      </c>
      <c r="J63" s="121">
        <f t="shared" si="14"/>
        <v>-2.4108003857280513E-3</v>
      </c>
      <c r="K63" s="120">
        <v>4532</v>
      </c>
      <c r="L63" s="121">
        <f t="shared" si="14"/>
        <v>9.5215079748670828E-2</v>
      </c>
      <c r="M63" s="120"/>
      <c r="N63" s="121"/>
    </row>
    <row r="64" spans="1:15" x14ac:dyDescent="0.25">
      <c r="A64" s="1">
        <v>12</v>
      </c>
      <c r="B64" s="119" t="s">
        <v>95</v>
      </c>
      <c r="C64" s="120">
        <v>0</v>
      </c>
      <c r="D64" s="121">
        <v>-1</v>
      </c>
      <c r="E64" s="120">
        <v>0</v>
      </c>
      <c r="F64" s="121" t="str">
        <f t="shared" si="14"/>
        <v>-</v>
      </c>
      <c r="G64" s="120">
        <v>4483</v>
      </c>
      <c r="H64" s="121" t="str">
        <f t="shared" si="14"/>
        <v>-</v>
      </c>
      <c r="I64" s="120">
        <v>3751</v>
      </c>
      <c r="J64" s="121">
        <f t="shared" si="14"/>
        <v>-0.16328351550301134</v>
      </c>
      <c r="K64" s="120">
        <v>4415</v>
      </c>
      <c r="L64" s="121">
        <f t="shared" si="14"/>
        <v>0.17701946147693959</v>
      </c>
      <c r="M64" s="120"/>
      <c r="N64" s="121"/>
    </row>
    <row r="65" spans="1:15" ht="15.75" x14ac:dyDescent="0.25">
      <c r="B65" s="122" t="s">
        <v>32</v>
      </c>
      <c r="C65" s="123">
        <v>0</v>
      </c>
      <c r="D65" s="124">
        <v>-1</v>
      </c>
      <c r="E65" s="123">
        <v>0</v>
      </c>
      <c r="F65" s="124" t="str">
        <f t="shared" si="14"/>
        <v>-</v>
      </c>
      <c r="G65" s="123">
        <v>46354</v>
      </c>
      <c r="H65" s="124" t="str">
        <f t="shared" si="14"/>
        <v>-</v>
      </c>
      <c r="I65" s="123">
        <v>50550</v>
      </c>
      <c r="J65" s="124">
        <f t="shared" si="14"/>
        <v>9.0520774906156953E-2</v>
      </c>
      <c r="K65" s="123">
        <v>49465</v>
      </c>
      <c r="L65" s="124">
        <f t="shared" si="14"/>
        <v>-2.1463897131552945E-2</v>
      </c>
      <c r="M65" s="123">
        <v>26934</v>
      </c>
      <c r="N65" s="124">
        <v>-7.7981651376146766E-2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3" t="s">
        <v>256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5" t="s">
        <v>64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f>E73-1</f>
        <v>2020</v>
      </c>
      <c r="D73" s="308"/>
      <c r="E73" s="309">
        <f t="shared" ref="E73" si="16">G73-1</f>
        <v>2021</v>
      </c>
      <c r="F73" s="308"/>
      <c r="G73" s="309">
        <f t="shared" ref="G73" si="17">I73-1</f>
        <v>2022</v>
      </c>
      <c r="H73" s="308"/>
      <c r="I73" s="309">
        <f t="shared" ref="I73" si="18">K73-1</f>
        <v>2023</v>
      </c>
      <c r="J73" s="308"/>
      <c r="K73" s="309">
        <f>M73-1</f>
        <v>2024</v>
      </c>
      <c r="L73" s="308"/>
      <c r="M73" s="309">
        <v>2025</v>
      </c>
      <c r="N73" s="310"/>
    </row>
    <row r="74" spans="1:15" ht="16.5" thickTop="1" thickBot="1" x14ac:dyDescent="0.3">
      <c r="B74" s="87"/>
      <c r="C74" s="116" t="s">
        <v>71</v>
      </c>
      <c r="D74" s="117" t="str">
        <f>CONCATENATE("var ",RIGHT(C73,2),"/",RIGHT(C73-1,2))</f>
        <v>var 20/19</v>
      </c>
      <c r="E74" s="118" t="s">
        <v>71</v>
      </c>
      <c r="F74" s="117" t="str">
        <f>CONCATENATE("var ",RIGHT(E73,2),"/",RIGHT(E73-1,2))</f>
        <v>var 21/20</v>
      </c>
      <c r="G74" s="118" t="s">
        <v>71</v>
      </c>
      <c r="H74" s="117" t="str">
        <f>CONCATENATE("var ",RIGHT(G73,2),"/",RIGHT(G73-1,2))</f>
        <v>var 22/21</v>
      </c>
      <c r="I74" s="118" t="s">
        <v>71</v>
      </c>
      <c r="J74" s="117" t="str">
        <f>CONCATENATE("var ",RIGHT(I73,2),"/",RIGHT(I73-1,2))</f>
        <v>var 23/22</v>
      </c>
      <c r="K74" s="118" t="s">
        <v>71</v>
      </c>
      <c r="L74" s="117" t="str">
        <f>CONCATENATE("var ",RIGHT(K73,2),"/",RIGHT(K73-1,2))</f>
        <v>var 24/23</v>
      </c>
      <c r="M74" s="118" t="s">
        <v>71</v>
      </c>
      <c r="N74" s="117" t="str">
        <f>CONCATENATE("var ",RIGHT(M73,2),"/",RIGHT(M73-1,2))</f>
        <v>var 25/24</v>
      </c>
    </row>
    <row r="75" spans="1:15" x14ac:dyDescent="0.25">
      <c r="A75" s="1">
        <v>1</v>
      </c>
      <c r="B75" s="119" t="s">
        <v>73</v>
      </c>
      <c r="C75" s="120">
        <v>1494</v>
      </c>
      <c r="D75" s="121">
        <v>0.42150333016175079</v>
      </c>
      <c r="E75" s="120">
        <v>0</v>
      </c>
      <c r="F75" s="121">
        <f t="shared" ref="F75:L87" si="19">IFERROR(E75/C75-1,"-")</f>
        <v>-1</v>
      </c>
      <c r="G75" s="120">
        <v>0</v>
      </c>
      <c r="H75" s="121" t="str">
        <f t="shared" si="19"/>
        <v>-</v>
      </c>
      <c r="I75" s="120">
        <v>749</v>
      </c>
      <c r="J75" s="121" t="str">
        <f t="shared" si="19"/>
        <v>-</v>
      </c>
      <c r="K75" s="120">
        <v>731</v>
      </c>
      <c r="L75" s="121">
        <f t="shared" si="19"/>
        <v>-2.4032042723631464E-2</v>
      </c>
      <c r="M75" s="120">
        <v>826</v>
      </c>
      <c r="N75" s="121">
        <f t="shared" ref="N75:N81" si="20">IFERROR(M75/K75-1,"-")</f>
        <v>0.12995896032831733</v>
      </c>
    </row>
    <row r="76" spans="1:15" x14ac:dyDescent="0.25">
      <c r="A76" s="1">
        <v>2</v>
      </c>
      <c r="B76" s="119" t="s">
        <v>75</v>
      </c>
      <c r="C76" s="120">
        <v>1758</v>
      </c>
      <c r="D76" s="121">
        <v>0.56127886323268217</v>
      </c>
      <c r="E76" s="120">
        <v>0</v>
      </c>
      <c r="F76" s="121">
        <f t="shared" si="19"/>
        <v>-1</v>
      </c>
      <c r="G76" s="120">
        <v>0</v>
      </c>
      <c r="H76" s="121" t="str">
        <f t="shared" si="19"/>
        <v>-</v>
      </c>
      <c r="I76" s="120">
        <v>777</v>
      </c>
      <c r="J76" s="121" t="str">
        <f t="shared" si="19"/>
        <v>-</v>
      </c>
      <c r="K76" s="120">
        <v>780</v>
      </c>
      <c r="L76" s="121">
        <f t="shared" si="19"/>
        <v>3.8610038610038533E-3</v>
      </c>
      <c r="M76" s="120">
        <v>817</v>
      </c>
      <c r="N76" s="121">
        <f t="shared" si="20"/>
        <v>4.7435897435897489E-2</v>
      </c>
    </row>
    <row r="77" spans="1:15" x14ac:dyDescent="0.25">
      <c r="A77" s="1">
        <v>3</v>
      </c>
      <c r="B77" s="119" t="s">
        <v>77</v>
      </c>
      <c r="C77" s="120">
        <v>809</v>
      </c>
      <c r="D77" s="121">
        <v>-0.42705382436260619</v>
      </c>
      <c r="E77" s="120">
        <v>0</v>
      </c>
      <c r="F77" s="121">
        <f t="shared" si="19"/>
        <v>-1</v>
      </c>
      <c r="G77" s="120">
        <v>0</v>
      </c>
      <c r="H77" s="121" t="str">
        <f t="shared" si="19"/>
        <v>-</v>
      </c>
      <c r="I77" s="120">
        <v>829</v>
      </c>
      <c r="J77" s="121" t="str">
        <f t="shared" si="19"/>
        <v>-</v>
      </c>
      <c r="K77" s="120">
        <v>780</v>
      </c>
      <c r="L77" s="121">
        <f t="shared" si="19"/>
        <v>-5.9107358262967424E-2</v>
      </c>
      <c r="M77" s="120">
        <v>839</v>
      </c>
      <c r="N77" s="121">
        <f t="shared" si="20"/>
        <v>7.5641025641025594E-2</v>
      </c>
    </row>
    <row r="78" spans="1:15" x14ac:dyDescent="0.25">
      <c r="A78" s="1">
        <v>4</v>
      </c>
      <c r="B78" s="119" t="s">
        <v>79</v>
      </c>
      <c r="C78" s="120">
        <v>0</v>
      </c>
      <c r="D78" s="121">
        <v>-1</v>
      </c>
      <c r="E78" s="120">
        <v>0</v>
      </c>
      <c r="F78" s="121" t="str">
        <f t="shared" si="19"/>
        <v>-</v>
      </c>
      <c r="G78" s="120">
        <v>438</v>
      </c>
      <c r="H78" s="121" t="str">
        <f t="shared" si="19"/>
        <v>-</v>
      </c>
      <c r="I78" s="120">
        <v>703</v>
      </c>
      <c r="J78" s="121">
        <f t="shared" si="19"/>
        <v>0.60502283105022836</v>
      </c>
      <c r="K78" s="120">
        <v>647</v>
      </c>
      <c r="L78" s="121">
        <f t="shared" si="19"/>
        <v>-7.9658605974395447E-2</v>
      </c>
      <c r="M78" s="120">
        <v>660</v>
      </c>
      <c r="N78" s="121">
        <f t="shared" si="20"/>
        <v>2.0092735703245657E-2</v>
      </c>
    </row>
    <row r="79" spans="1:15" x14ac:dyDescent="0.25">
      <c r="A79" s="1">
        <v>5</v>
      </c>
      <c r="B79" s="119" t="s">
        <v>81</v>
      </c>
      <c r="C79" s="120">
        <v>0</v>
      </c>
      <c r="D79" s="121">
        <v>-1</v>
      </c>
      <c r="E79" s="120">
        <v>0</v>
      </c>
      <c r="F79" s="121" t="str">
        <f t="shared" si="19"/>
        <v>-</v>
      </c>
      <c r="G79" s="120">
        <v>531</v>
      </c>
      <c r="H79" s="121" t="str">
        <f t="shared" si="19"/>
        <v>-</v>
      </c>
      <c r="I79" s="120">
        <v>489</v>
      </c>
      <c r="J79" s="121">
        <f t="shared" si="19"/>
        <v>-7.9096045197740161E-2</v>
      </c>
      <c r="K79" s="120">
        <v>496</v>
      </c>
      <c r="L79" s="121">
        <f t="shared" si="19"/>
        <v>1.4314928425357865E-2</v>
      </c>
      <c r="M79" s="120">
        <v>723</v>
      </c>
      <c r="N79" s="121">
        <f t="shared" si="20"/>
        <v>0.45766129032258074</v>
      </c>
    </row>
    <row r="80" spans="1:15" x14ac:dyDescent="0.25">
      <c r="A80" s="1">
        <v>6</v>
      </c>
      <c r="B80" s="119" t="s">
        <v>83</v>
      </c>
      <c r="C80" s="120">
        <v>0</v>
      </c>
      <c r="D80" s="121">
        <v>-1</v>
      </c>
      <c r="E80" s="120">
        <v>0</v>
      </c>
      <c r="F80" s="121" t="str">
        <f t="shared" si="19"/>
        <v>-</v>
      </c>
      <c r="G80" s="120">
        <v>413</v>
      </c>
      <c r="H80" s="121" t="str">
        <f t="shared" si="19"/>
        <v>-</v>
      </c>
      <c r="I80" s="120">
        <v>462</v>
      </c>
      <c r="J80" s="121">
        <f t="shared" si="19"/>
        <v>0.11864406779661008</v>
      </c>
      <c r="K80" s="120">
        <v>484</v>
      </c>
      <c r="L80" s="121">
        <f t="shared" si="19"/>
        <v>4.7619047619047672E-2</v>
      </c>
      <c r="M80" s="120">
        <v>629</v>
      </c>
      <c r="N80" s="121">
        <f t="shared" si="20"/>
        <v>0.29958677685950419</v>
      </c>
    </row>
    <row r="81" spans="1:15" x14ac:dyDescent="0.25">
      <c r="A81" s="1">
        <v>7</v>
      </c>
      <c r="B81" s="119" t="s">
        <v>85</v>
      </c>
      <c r="C81" s="120">
        <v>0</v>
      </c>
      <c r="D81" s="121">
        <v>-1</v>
      </c>
      <c r="E81" s="120">
        <v>0</v>
      </c>
      <c r="F81" s="121" t="str">
        <f t="shared" si="19"/>
        <v>-</v>
      </c>
      <c r="G81" s="120">
        <v>385</v>
      </c>
      <c r="H81" s="121" t="str">
        <f t="shared" si="19"/>
        <v>-</v>
      </c>
      <c r="I81" s="120">
        <v>0</v>
      </c>
      <c r="J81" s="121">
        <f t="shared" si="19"/>
        <v>-1</v>
      </c>
      <c r="K81" s="120">
        <v>661</v>
      </c>
      <c r="L81" s="121" t="str">
        <f t="shared" si="19"/>
        <v>-</v>
      </c>
      <c r="M81" s="120">
        <v>481</v>
      </c>
      <c r="N81" s="121">
        <f t="shared" si="20"/>
        <v>-0.27231467473524962</v>
      </c>
    </row>
    <row r="82" spans="1:15" x14ac:dyDescent="0.25">
      <c r="A82" s="1">
        <v>8</v>
      </c>
      <c r="B82" s="119" t="s">
        <v>87</v>
      </c>
      <c r="C82" s="120">
        <v>0</v>
      </c>
      <c r="D82" s="121">
        <v>-1</v>
      </c>
      <c r="E82" s="120">
        <v>0</v>
      </c>
      <c r="F82" s="121" t="str">
        <f t="shared" si="19"/>
        <v>-</v>
      </c>
      <c r="G82" s="120">
        <v>564</v>
      </c>
      <c r="H82" s="121" t="str">
        <f t="shared" si="19"/>
        <v>-</v>
      </c>
      <c r="I82" s="120">
        <v>0</v>
      </c>
      <c r="J82" s="121">
        <f t="shared" si="19"/>
        <v>-1</v>
      </c>
      <c r="K82" s="120">
        <v>230</v>
      </c>
      <c r="L82" s="121" t="str">
        <f t="shared" si="19"/>
        <v>-</v>
      </c>
      <c r="M82" s="120"/>
      <c r="N82" s="121"/>
    </row>
    <row r="83" spans="1:15" x14ac:dyDescent="0.25">
      <c r="A83" s="1">
        <v>9</v>
      </c>
      <c r="B83" s="119" t="s">
        <v>89</v>
      </c>
      <c r="C83" s="120">
        <v>0</v>
      </c>
      <c r="D83" s="121">
        <v>-1</v>
      </c>
      <c r="E83" s="120">
        <v>0</v>
      </c>
      <c r="F83" s="121" t="str">
        <f t="shared" si="19"/>
        <v>-</v>
      </c>
      <c r="G83" s="120">
        <v>561</v>
      </c>
      <c r="H83" s="121" t="str">
        <f t="shared" si="19"/>
        <v>-</v>
      </c>
      <c r="I83" s="120">
        <v>482</v>
      </c>
      <c r="J83" s="121">
        <f t="shared" si="19"/>
        <v>-0.14081996434937616</v>
      </c>
      <c r="K83" s="120">
        <v>596</v>
      </c>
      <c r="L83" s="121">
        <f t="shared" si="19"/>
        <v>0.23651452282157681</v>
      </c>
      <c r="M83" s="120"/>
      <c r="N83" s="121"/>
    </row>
    <row r="84" spans="1:15" x14ac:dyDescent="0.25">
      <c r="A84" s="1">
        <v>10</v>
      </c>
      <c r="B84" s="119" t="s">
        <v>91</v>
      </c>
      <c r="C84" s="120">
        <v>0</v>
      </c>
      <c r="D84" s="121">
        <v>-1</v>
      </c>
      <c r="E84" s="120">
        <v>0</v>
      </c>
      <c r="F84" s="121" t="str">
        <f t="shared" si="19"/>
        <v>-</v>
      </c>
      <c r="G84" s="120">
        <v>501</v>
      </c>
      <c r="H84" s="121" t="str">
        <f t="shared" si="19"/>
        <v>-</v>
      </c>
      <c r="I84" s="120">
        <v>703</v>
      </c>
      <c r="J84" s="121">
        <f t="shared" si="19"/>
        <v>0.40319361277445109</v>
      </c>
      <c r="K84" s="120">
        <v>773</v>
      </c>
      <c r="L84" s="121">
        <f t="shared" si="19"/>
        <v>9.9573257467994392E-2</v>
      </c>
      <c r="M84" s="120"/>
      <c r="N84" s="121"/>
    </row>
    <row r="85" spans="1:15" x14ac:dyDescent="0.25">
      <c r="A85" s="1">
        <v>11</v>
      </c>
      <c r="B85" s="119" t="s">
        <v>93</v>
      </c>
      <c r="C85" s="120">
        <v>0</v>
      </c>
      <c r="D85" s="121">
        <v>-1</v>
      </c>
      <c r="E85" s="120">
        <v>0</v>
      </c>
      <c r="F85" s="121" t="str">
        <f t="shared" si="19"/>
        <v>-</v>
      </c>
      <c r="G85" s="120">
        <v>690</v>
      </c>
      <c r="H85" s="121" t="str">
        <f t="shared" si="19"/>
        <v>-</v>
      </c>
      <c r="I85" s="120">
        <v>826</v>
      </c>
      <c r="J85" s="121">
        <f t="shared" si="19"/>
        <v>0.19710144927536222</v>
      </c>
      <c r="K85" s="120">
        <v>932</v>
      </c>
      <c r="L85" s="121">
        <f t="shared" si="19"/>
        <v>0.12832929782082325</v>
      </c>
      <c r="M85" s="120"/>
      <c r="N85" s="121"/>
    </row>
    <row r="86" spans="1:15" x14ac:dyDescent="0.25">
      <c r="A86" s="1">
        <v>12</v>
      </c>
      <c r="B86" s="119" t="s">
        <v>95</v>
      </c>
      <c r="C86" s="120">
        <v>0</v>
      </c>
      <c r="D86" s="121">
        <v>-1</v>
      </c>
      <c r="E86" s="120">
        <v>0</v>
      </c>
      <c r="F86" s="121" t="str">
        <f t="shared" si="19"/>
        <v>-</v>
      </c>
      <c r="G86" s="120">
        <v>683</v>
      </c>
      <c r="H86" s="121" t="str">
        <f t="shared" si="19"/>
        <v>-</v>
      </c>
      <c r="I86" s="120">
        <v>834</v>
      </c>
      <c r="J86" s="121">
        <f t="shared" si="19"/>
        <v>0.22108345534407037</v>
      </c>
      <c r="K86" s="120">
        <v>813</v>
      </c>
      <c r="L86" s="121">
        <f t="shared" si="19"/>
        <v>-2.5179856115107868E-2</v>
      </c>
      <c r="M86" s="120"/>
      <c r="N86" s="121"/>
    </row>
    <row r="87" spans="1:15" ht="15.75" x14ac:dyDescent="0.25">
      <c r="B87" s="122" t="s">
        <v>32</v>
      </c>
      <c r="C87" s="123">
        <v>0</v>
      </c>
      <c r="D87" s="124">
        <v>-1</v>
      </c>
      <c r="E87" s="123">
        <v>0</v>
      </c>
      <c r="F87" s="124" t="str">
        <f t="shared" si="19"/>
        <v>-</v>
      </c>
      <c r="G87" s="123">
        <v>5131</v>
      </c>
      <c r="H87" s="124" t="str">
        <f t="shared" si="19"/>
        <v>-</v>
      </c>
      <c r="I87" s="123">
        <v>7607</v>
      </c>
      <c r="J87" s="124">
        <f t="shared" si="19"/>
        <v>0.48255700643149479</v>
      </c>
      <c r="K87" s="123">
        <v>7923</v>
      </c>
      <c r="L87" s="124">
        <f t="shared" si="19"/>
        <v>4.1540686210069566E-2</v>
      </c>
      <c r="M87" s="123">
        <v>4975</v>
      </c>
      <c r="N87" s="124">
        <v>8.648176457741874E-2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83" t="s">
        <v>257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116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117</v>
      </c>
    </row>
    <row r="94" spans="1:15" ht="22.5" thickTop="1" thickBot="1" x14ac:dyDescent="0.3">
      <c r="B94" s="126" t="s">
        <v>98</v>
      </c>
      <c r="C94" s="305" t="s">
        <v>34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f>E95-1</f>
        <v>2020</v>
      </c>
      <c r="D95" s="308"/>
      <c r="E95" s="309">
        <f t="shared" ref="E95" si="21">G95-1</f>
        <v>2021</v>
      </c>
      <c r="F95" s="308"/>
      <c r="G95" s="309">
        <f t="shared" ref="G95" si="22">I95-1</f>
        <v>2022</v>
      </c>
      <c r="H95" s="308"/>
      <c r="I95" s="309">
        <f t="shared" ref="I95" si="23">K95-1</f>
        <v>2023</v>
      </c>
      <c r="J95" s="308"/>
      <c r="K95" s="309">
        <f>M95-1</f>
        <v>2024</v>
      </c>
      <c r="L95" s="308"/>
      <c r="M95" s="309">
        <v>2025</v>
      </c>
      <c r="N95" s="310"/>
    </row>
    <row r="96" spans="1:15" ht="16.5" thickTop="1" thickBot="1" x14ac:dyDescent="0.3">
      <c r="B96" s="87"/>
      <c r="C96" s="116" t="s">
        <v>71</v>
      </c>
      <c r="D96" s="117" t="str">
        <f>CONCATENATE("var ",RIGHT(C95,2),"/",RIGHT(C95-1,2))</f>
        <v>var 20/19</v>
      </c>
      <c r="E96" s="118" t="s">
        <v>71</v>
      </c>
      <c r="F96" s="117" t="str">
        <f>CONCATENATE("var ",RIGHT(E95,2),"/",RIGHT(E95-1,2))</f>
        <v>var 21/20</v>
      </c>
      <c r="G96" s="118" t="s">
        <v>71</v>
      </c>
      <c r="H96" s="117" t="str">
        <f>CONCATENATE("var ",RIGHT(G95,2),"/",RIGHT(G95-1,2))</f>
        <v>var 22/21</v>
      </c>
      <c r="I96" s="118" t="s">
        <v>71</v>
      </c>
      <c r="J96" s="117" t="str">
        <f>CONCATENATE("var ",RIGHT(I95,2),"/",RIGHT(I95-1,2))</f>
        <v>var 23/22</v>
      </c>
      <c r="K96" s="118" t="s">
        <v>71</v>
      </c>
      <c r="L96" s="117" t="str">
        <f>CONCATENATE("var ",RIGHT(K95,2),"/",RIGHT(K95-1,2))</f>
        <v>var 24/23</v>
      </c>
      <c r="M96" s="118" t="s">
        <v>71</v>
      </c>
      <c r="N96" s="117" t="str">
        <f>CONCATENATE("var ",RIGHT(M95,2),"/",RIGHT(M95-1,2))</f>
        <v>var 25/24</v>
      </c>
    </row>
    <row r="97" spans="2:14" x14ac:dyDescent="0.25">
      <c r="B97" s="119" t="s">
        <v>73</v>
      </c>
      <c r="C97" s="120" t="s">
        <v>233</v>
      </c>
      <c r="D97" s="121" t="s">
        <v>233</v>
      </c>
      <c r="E97" s="120" t="s">
        <v>233</v>
      </c>
      <c r="F97" s="121" t="str">
        <f t="shared" ref="F97:L109" si="24">IFERROR(E97/C97-1,"-")</f>
        <v>-</v>
      </c>
      <c r="G97" s="120" t="s">
        <v>233</v>
      </c>
      <c r="H97" s="121" t="str">
        <f t="shared" si="24"/>
        <v>-</v>
      </c>
      <c r="I97" s="120" t="s">
        <v>233</v>
      </c>
      <c r="J97" s="121" t="str">
        <f t="shared" si="24"/>
        <v>-</v>
      </c>
      <c r="K97" s="120" t="s">
        <v>233</v>
      </c>
      <c r="L97" s="121" t="str">
        <f t="shared" si="24"/>
        <v>-</v>
      </c>
      <c r="M97" s="120" t="s">
        <v>233</v>
      </c>
      <c r="N97" s="121" t="str">
        <f t="shared" ref="N97:N103" si="25">IFERROR(M97/K97-1,"-")</f>
        <v>-</v>
      </c>
    </row>
    <row r="98" spans="2:14" x14ac:dyDescent="0.25">
      <c r="B98" s="119" t="s">
        <v>75</v>
      </c>
      <c r="C98" s="120" t="s">
        <v>233</v>
      </c>
      <c r="D98" s="121" t="s">
        <v>233</v>
      </c>
      <c r="E98" s="120" t="s">
        <v>233</v>
      </c>
      <c r="F98" s="121" t="str">
        <f t="shared" si="24"/>
        <v>-</v>
      </c>
      <c r="G98" s="120" t="s">
        <v>233</v>
      </c>
      <c r="H98" s="121" t="str">
        <f t="shared" si="24"/>
        <v>-</v>
      </c>
      <c r="I98" s="120" t="s">
        <v>233</v>
      </c>
      <c r="J98" s="121" t="str">
        <f t="shared" si="24"/>
        <v>-</v>
      </c>
      <c r="K98" s="120" t="s">
        <v>233</v>
      </c>
      <c r="L98" s="121" t="str">
        <f t="shared" si="24"/>
        <v>-</v>
      </c>
      <c r="M98" s="120" t="s">
        <v>233</v>
      </c>
      <c r="N98" s="121" t="str">
        <f t="shared" si="25"/>
        <v>-</v>
      </c>
    </row>
    <row r="99" spans="2:14" x14ac:dyDescent="0.25">
      <c r="B99" s="119" t="s">
        <v>77</v>
      </c>
      <c r="C99" s="120" t="s">
        <v>233</v>
      </c>
      <c r="D99" s="121" t="s">
        <v>233</v>
      </c>
      <c r="E99" s="120" t="s">
        <v>233</v>
      </c>
      <c r="F99" s="121" t="str">
        <f t="shared" si="24"/>
        <v>-</v>
      </c>
      <c r="G99" s="120" t="s">
        <v>233</v>
      </c>
      <c r="H99" s="121" t="str">
        <f t="shared" si="24"/>
        <v>-</v>
      </c>
      <c r="I99" s="120" t="s">
        <v>233</v>
      </c>
      <c r="J99" s="121" t="str">
        <f t="shared" si="24"/>
        <v>-</v>
      </c>
      <c r="K99" s="120" t="s">
        <v>233</v>
      </c>
      <c r="L99" s="121" t="str">
        <f t="shared" si="24"/>
        <v>-</v>
      </c>
      <c r="M99" s="120" t="s">
        <v>233</v>
      </c>
      <c r="N99" s="121" t="str">
        <f t="shared" si="25"/>
        <v>-</v>
      </c>
    </row>
    <row r="100" spans="2:14" x14ac:dyDescent="0.25">
      <c r="B100" s="119" t="s">
        <v>79</v>
      </c>
      <c r="C100" s="120" t="s">
        <v>233</v>
      </c>
      <c r="D100" s="121" t="s">
        <v>233</v>
      </c>
      <c r="E100" s="120" t="s">
        <v>233</v>
      </c>
      <c r="F100" s="121" t="str">
        <f t="shared" si="24"/>
        <v>-</v>
      </c>
      <c r="G100" s="120" t="s">
        <v>233</v>
      </c>
      <c r="H100" s="121" t="str">
        <f t="shared" si="24"/>
        <v>-</v>
      </c>
      <c r="I100" s="120" t="s">
        <v>233</v>
      </c>
      <c r="J100" s="121" t="str">
        <f t="shared" si="24"/>
        <v>-</v>
      </c>
      <c r="K100" s="120" t="s">
        <v>233</v>
      </c>
      <c r="L100" s="121" t="str">
        <f t="shared" si="24"/>
        <v>-</v>
      </c>
      <c r="M100" s="120" t="s">
        <v>233</v>
      </c>
      <c r="N100" s="121" t="str">
        <f t="shared" si="25"/>
        <v>-</v>
      </c>
    </row>
    <row r="101" spans="2:14" x14ac:dyDescent="0.25">
      <c r="B101" s="119" t="s">
        <v>81</v>
      </c>
      <c r="C101" s="120" t="s">
        <v>233</v>
      </c>
      <c r="D101" s="121" t="s">
        <v>233</v>
      </c>
      <c r="E101" s="120" t="s">
        <v>233</v>
      </c>
      <c r="F101" s="121" t="str">
        <f t="shared" si="24"/>
        <v>-</v>
      </c>
      <c r="G101" s="120" t="s">
        <v>233</v>
      </c>
      <c r="H101" s="121" t="str">
        <f t="shared" si="24"/>
        <v>-</v>
      </c>
      <c r="I101" s="120" t="s">
        <v>233</v>
      </c>
      <c r="J101" s="121" t="str">
        <f t="shared" si="24"/>
        <v>-</v>
      </c>
      <c r="K101" s="120" t="s">
        <v>233</v>
      </c>
      <c r="L101" s="121" t="str">
        <f t="shared" si="24"/>
        <v>-</v>
      </c>
      <c r="M101" s="120" t="s">
        <v>233</v>
      </c>
      <c r="N101" s="121" t="str">
        <f t="shared" si="25"/>
        <v>-</v>
      </c>
    </row>
    <row r="102" spans="2:14" x14ac:dyDescent="0.25">
      <c r="B102" s="119" t="s">
        <v>83</v>
      </c>
      <c r="C102" s="120" t="s">
        <v>233</v>
      </c>
      <c r="D102" s="121" t="s">
        <v>233</v>
      </c>
      <c r="E102" s="120" t="s">
        <v>233</v>
      </c>
      <c r="F102" s="121" t="str">
        <f t="shared" si="24"/>
        <v>-</v>
      </c>
      <c r="G102" s="120" t="s">
        <v>233</v>
      </c>
      <c r="H102" s="121" t="str">
        <f t="shared" si="24"/>
        <v>-</v>
      </c>
      <c r="I102" s="120" t="s">
        <v>233</v>
      </c>
      <c r="J102" s="121" t="str">
        <f t="shared" si="24"/>
        <v>-</v>
      </c>
      <c r="K102" s="120" t="s">
        <v>233</v>
      </c>
      <c r="L102" s="121" t="str">
        <f t="shared" si="24"/>
        <v>-</v>
      </c>
      <c r="M102" s="120" t="s">
        <v>233</v>
      </c>
      <c r="N102" s="121" t="str">
        <f t="shared" si="25"/>
        <v>-</v>
      </c>
    </row>
    <row r="103" spans="2:14" x14ac:dyDescent="0.25">
      <c r="B103" s="119" t="s">
        <v>85</v>
      </c>
      <c r="C103" s="120" t="s">
        <v>233</v>
      </c>
      <c r="D103" s="121" t="s">
        <v>233</v>
      </c>
      <c r="E103" s="120" t="s">
        <v>233</v>
      </c>
      <c r="F103" s="121" t="str">
        <f t="shared" si="24"/>
        <v>-</v>
      </c>
      <c r="G103" s="120" t="s">
        <v>233</v>
      </c>
      <c r="H103" s="121" t="str">
        <f t="shared" si="24"/>
        <v>-</v>
      </c>
      <c r="I103" s="120" t="s">
        <v>233</v>
      </c>
      <c r="J103" s="121" t="str">
        <f t="shared" si="24"/>
        <v>-</v>
      </c>
      <c r="K103" s="120" t="s">
        <v>233</v>
      </c>
      <c r="L103" s="121" t="str">
        <f t="shared" si="24"/>
        <v>-</v>
      </c>
      <c r="M103" s="120" t="s">
        <v>233</v>
      </c>
      <c r="N103" s="121" t="str">
        <f t="shared" si="25"/>
        <v>-</v>
      </c>
    </row>
    <row r="104" spans="2:14" x14ac:dyDescent="0.25">
      <c r="B104" s="119" t="s">
        <v>87</v>
      </c>
      <c r="C104" s="120" t="s">
        <v>233</v>
      </c>
      <c r="D104" s="121" t="s">
        <v>233</v>
      </c>
      <c r="E104" s="120" t="s">
        <v>233</v>
      </c>
      <c r="F104" s="121" t="str">
        <f t="shared" si="24"/>
        <v>-</v>
      </c>
      <c r="G104" s="120" t="s">
        <v>233</v>
      </c>
      <c r="H104" s="121" t="str">
        <f t="shared" si="24"/>
        <v>-</v>
      </c>
      <c r="I104" s="120" t="s">
        <v>233</v>
      </c>
      <c r="J104" s="121" t="str">
        <f t="shared" si="24"/>
        <v>-</v>
      </c>
      <c r="K104" s="120" t="s">
        <v>233</v>
      </c>
      <c r="L104" s="121" t="str">
        <f t="shared" si="24"/>
        <v>-</v>
      </c>
      <c r="M104" s="120"/>
      <c r="N104" s="121"/>
    </row>
    <row r="105" spans="2:14" x14ac:dyDescent="0.25">
      <c r="B105" s="119" t="s">
        <v>89</v>
      </c>
      <c r="C105" s="120" t="s">
        <v>233</v>
      </c>
      <c r="D105" s="121" t="s">
        <v>233</v>
      </c>
      <c r="E105" s="120" t="s">
        <v>233</v>
      </c>
      <c r="F105" s="121" t="str">
        <f t="shared" si="24"/>
        <v>-</v>
      </c>
      <c r="G105" s="120" t="s">
        <v>233</v>
      </c>
      <c r="H105" s="121" t="str">
        <f t="shared" si="24"/>
        <v>-</v>
      </c>
      <c r="I105" s="120" t="s">
        <v>233</v>
      </c>
      <c r="J105" s="121" t="str">
        <f t="shared" si="24"/>
        <v>-</v>
      </c>
      <c r="K105" s="120" t="s">
        <v>233</v>
      </c>
      <c r="L105" s="121" t="str">
        <f t="shared" si="24"/>
        <v>-</v>
      </c>
      <c r="M105" s="120"/>
      <c r="N105" s="121"/>
    </row>
    <row r="106" spans="2:14" x14ac:dyDescent="0.25">
      <c r="B106" s="119" t="s">
        <v>91</v>
      </c>
      <c r="C106" s="120" t="s">
        <v>233</v>
      </c>
      <c r="D106" s="121" t="s">
        <v>233</v>
      </c>
      <c r="E106" s="120" t="s">
        <v>233</v>
      </c>
      <c r="F106" s="121" t="str">
        <f t="shared" si="24"/>
        <v>-</v>
      </c>
      <c r="G106" s="120" t="s">
        <v>233</v>
      </c>
      <c r="H106" s="121" t="str">
        <f t="shared" si="24"/>
        <v>-</v>
      </c>
      <c r="I106" s="120" t="s">
        <v>233</v>
      </c>
      <c r="J106" s="121" t="str">
        <f t="shared" si="24"/>
        <v>-</v>
      </c>
      <c r="K106" s="120" t="s">
        <v>233</v>
      </c>
      <c r="L106" s="121" t="str">
        <f t="shared" si="24"/>
        <v>-</v>
      </c>
      <c r="M106" s="120"/>
      <c r="N106" s="121"/>
    </row>
    <row r="107" spans="2:14" x14ac:dyDescent="0.25">
      <c r="B107" s="119" t="s">
        <v>93</v>
      </c>
      <c r="C107" s="120" t="s">
        <v>233</v>
      </c>
      <c r="D107" s="121" t="s">
        <v>233</v>
      </c>
      <c r="E107" s="120" t="s">
        <v>233</v>
      </c>
      <c r="F107" s="121" t="str">
        <f t="shared" si="24"/>
        <v>-</v>
      </c>
      <c r="G107" s="120" t="s">
        <v>233</v>
      </c>
      <c r="H107" s="121" t="str">
        <f t="shared" si="24"/>
        <v>-</v>
      </c>
      <c r="I107" s="120" t="s">
        <v>233</v>
      </c>
      <c r="J107" s="121" t="str">
        <f t="shared" si="24"/>
        <v>-</v>
      </c>
      <c r="K107" s="120" t="s">
        <v>233</v>
      </c>
      <c r="L107" s="121" t="str">
        <f t="shared" si="24"/>
        <v>-</v>
      </c>
      <c r="M107" s="120"/>
      <c r="N107" s="121"/>
    </row>
    <row r="108" spans="2:14" x14ac:dyDescent="0.25">
      <c r="B108" s="119" t="s">
        <v>95</v>
      </c>
      <c r="C108" s="120" t="s">
        <v>233</v>
      </c>
      <c r="D108" s="121" t="s">
        <v>233</v>
      </c>
      <c r="E108" s="120" t="s">
        <v>233</v>
      </c>
      <c r="F108" s="121" t="str">
        <f t="shared" si="24"/>
        <v>-</v>
      </c>
      <c r="G108" s="120" t="s">
        <v>233</v>
      </c>
      <c r="H108" s="121" t="str">
        <f t="shared" si="24"/>
        <v>-</v>
      </c>
      <c r="I108" s="120" t="s">
        <v>233</v>
      </c>
      <c r="J108" s="121" t="str">
        <f t="shared" si="24"/>
        <v>-</v>
      </c>
      <c r="K108" s="120" t="s">
        <v>233</v>
      </c>
      <c r="L108" s="121" t="str">
        <f t="shared" si="24"/>
        <v>-</v>
      </c>
      <c r="M108" s="120"/>
      <c r="N108" s="121"/>
    </row>
    <row r="109" spans="2:14" ht="15.75" x14ac:dyDescent="0.25">
      <c r="B109" s="122" t="s">
        <v>32</v>
      </c>
      <c r="C109" s="123" t="s">
        <v>233</v>
      </c>
      <c r="D109" s="124" t="s">
        <v>233</v>
      </c>
      <c r="E109" s="123" t="s">
        <v>233</v>
      </c>
      <c r="F109" s="124" t="str">
        <f t="shared" si="24"/>
        <v>-</v>
      </c>
      <c r="G109" s="123" t="s">
        <v>233</v>
      </c>
      <c r="H109" s="124" t="str">
        <f t="shared" si="24"/>
        <v>-</v>
      </c>
      <c r="I109" s="123" t="s">
        <v>233</v>
      </c>
      <c r="J109" s="124" t="str">
        <f t="shared" si="24"/>
        <v>-</v>
      </c>
      <c r="K109" s="123" t="s">
        <v>233</v>
      </c>
      <c r="L109" s="124" t="str">
        <f t="shared" si="24"/>
        <v>-</v>
      </c>
      <c r="M109" s="123" t="s">
        <v>233</v>
      </c>
      <c r="N109" s="124" t="s">
        <v>233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4" spans="11:11" x14ac:dyDescent="0.25">
      <c r="K114" s="125"/>
    </row>
  </sheetData>
  <mergeCells count="40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DA16EB-5D9A-4673-B8A7-CE9B0B8B7C77}">
  <sheetPr>
    <tabColor theme="7" tint="0.79998168889431442"/>
  </sheetPr>
  <dimension ref="A4:E116"/>
  <sheetViews>
    <sheetView showGridLines="0" topLeftCell="A73" zoomScaleNormal="100" workbookViewId="0">
      <selection activeCell="G18" sqref="G18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3" t="s">
        <v>258</v>
      </c>
      <c r="C4" s="283"/>
      <c r="D4" s="283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5" t="s">
        <v>134</v>
      </c>
      <c r="D6" s="306"/>
    </row>
    <row r="7" spans="1:5" ht="16.5" thickTop="1" thickBot="1" x14ac:dyDescent="0.3">
      <c r="B7" s="87"/>
      <c r="C7" s="116" t="s">
        <v>140</v>
      </c>
      <c r="D7" s="117" t="s">
        <v>141</v>
      </c>
    </row>
    <row r="8" spans="1:5" x14ac:dyDescent="0.25">
      <c r="A8" s="1" t="s">
        <v>72</v>
      </c>
      <c r="B8" s="119">
        <v>2024</v>
      </c>
      <c r="C8" s="120">
        <v>57388</v>
      </c>
      <c r="D8" s="121">
        <f t="shared" ref="D8:D10" si="0">C8/C9-1</f>
        <v>-1.3222827862510056E-2</v>
      </c>
    </row>
    <row r="9" spans="1:5" x14ac:dyDescent="0.25">
      <c r="A9" s="1"/>
      <c r="B9" s="119">
        <v>2023</v>
      </c>
      <c r="C9" s="120">
        <v>58157</v>
      </c>
      <c r="D9" s="121">
        <f t="shared" si="0"/>
        <v>0.12959114305137409</v>
      </c>
    </row>
    <row r="10" spans="1:5" x14ac:dyDescent="0.25">
      <c r="A10" s="1"/>
      <c r="B10" s="119">
        <v>2022</v>
      </c>
      <c r="C10" s="120">
        <v>51485</v>
      </c>
      <c r="D10" s="121">
        <f t="shared" si="0"/>
        <v>0.53943906231312044</v>
      </c>
    </row>
    <row r="11" spans="1:5" x14ac:dyDescent="0.25">
      <c r="A11" s="1"/>
      <c r="B11" s="119">
        <v>2021</v>
      </c>
      <c r="C11" s="120">
        <v>33444</v>
      </c>
      <c r="D11" s="121">
        <f>C11/C12-1</f>
        <v>0.38078526898146237</v>
      </c>
    </row>
    <row r="12" spans="1:5" x14ac:dyDescent="0.25">
      <c r="A12" s="1" t="s">
        <v>74</v>
      </c>
      <c r="B12" s="119">
        <v>2020</v>
      </c>
      <c r="C12" s="120">
        <v>24221</v>
      </c>
      <c r="D12" s="121">
        <f t="shared" ref="D12:D21" si="1">C12/C13-1</f>
        <v>-0.56660761894537193</v>
      </c>
    </row>
    <row r="13" spans="1:5" x14ac:dyDescent="0.25">
      <c r="A13" s="1" t="s">
        <v>76</v>
      </c>
      <c r="B13" s="119">
        <v>2019</v>
      </c>
      <c r="C13" s="120">
        <v>55887</v>
      </c>
      <c r="D13" s="121">
        <f t="shared" si="1"/>
        <v>3.521283295669253E-2</v>
      </c>
    </row>
    <row r="14" spans="1:5" x14ac:dyDescent="0.25">
      <c r="A14" s="1" t="s">
        <v>78</v>
      </c>
      <c r="B14" s="119">
        <v>2018</v>
      </c>
      <c r="C14" s="120">
        <v>53986</v>
      </c>
      <c r="D14" s="121">
        <f t="shared" si="1"/>
        <v>-6.4610586502642287E-2</v>
      </c>
    </row>
    <row r="15" spans="1:5" x14ac:dyDescent="0.25">
      <c r="A15" s="1" t="s">
        <v>80</v>
      </c>
      <c r="B15" s="119">
        <v>2017</v>
      </c>
      <c r="C15" s="120">
        <v>57715</v>
      </c>
      <c r="D15" s="121">
        <f>C15/C16-1</f>
        <v>7.382737641170678E-2</v>
      </c>
    </row>
    <row r="16" spans="1:5" x14ac:dyDescent="0.25">
      <c r="A16" s="1" t="s">
        <v>82</v>
      </c>
      <c r="B16" s="119">
        <v>2016</v>
      </c>
      <c r="C16" s="120">
        <v>53747</v>
      </c>
      <c r="D16" s="121">
        <f>C16/C17-1</f>
        <v>0.30377935183388316</v>
      </c>
    </row>
    <row r="17" spans="1:5" x14ac:dyDescent="0.25">
      <c r="A17" s="1" t="s">
        <v>84</v>
      </c>
      <c r="B17" s="119">
        <v>2015</v>
      </c>
      <c r="C17" s="120">
        <v>41224</v>
      </c>
      <c r="D17" s="121">
        <f t="shared" si="1"/>
        <v>0.22058388109196425</v>
      </c>
    </row>
    <row r="18" spans="1:5" x14ac:dyDescent="0.25">
      <c r="A18" s="1" t="s">
        <v>86</v>
      </c>
      <c r="B18" s="119">
        <v>2014</v>
      </c>
      <c r="C18" s="120">
        <v>33774</v>
      </c>
      <c r="D18" s="121">
        <f t="shared" si="1"/>
        <v>0.11915965272715212</v>
      </c>
    </row>
    <row r="19" spans="1:5" x14ac:dyDescent="0.25">
      <c r="A19" s="1" t="s">
        <v>88</v>
      </c>
      <c r="B19" s="119">
        <v>2013</v>
      </c>
      <c r="C19" s="120">
        <v>30178</v>
      </c>
      <c r="D19" s="121">
        <f t="shared" si="1"/>
        <v>-5.0857052995754048E-2</v>
      </c>
    </row>
    <row r="20" spans="1:5" x14ac:dyDescent="0.25">
      <c r="A20" s="1" t="s">
        <v>90</v>
      </c>
      <c r="B20" s="119">
        <v>2012</v>
      </c>
      <c r="C20" s="120">
        <v>31795</v>
      </c>
      <c r="D20" s="121">
        <f>C20/C21-1</f>
        <v>-1.4505780615565844E-2</v>
      </c>
    </row>
    <row r="21" spans="1:5" x14ac:dyDescent="0.25">
      <c r="A21" s="1" t="s">
        <v>92</v>
      </c>
      <c r="B21" s="119">
        <v>2011</v>
      </c>
      <c r="C21" s="120">
        <v>32263</v>
      </c>
      <c r="D21" s="121">
        <f t="shared" si="1"/>
        <v>-0.19553671612018453</v>
      </c>
    </row>
    <row r="22" spans="1:5" x14ac:dyDescent="0.25">
      <c r="A22" s="1" t="s">
        <v>94</v>
      </c>
      <c r="B22" s="119">
        <v>2010</v>
      </c>
      <c r="C22" s="120">
        <v>40105</v>
      </c>
      <c r="D22" s="121"/>
    </row>
    <row r="23" spans="1:5" ht="6" customHeight="1" x14ac:dyDescent="0.25"/>
    <row r="24" spans="1:5" x14ac:dyDescent="0.25">
      <c r="B24" s="107" t="s">
        <v>57</v>
      </c>
      <c r="C24" s="107"/>
      <c r="D24" s="107"/>
    </row>
    <row r="27" spans="1:5" ht="48.75" customHeight="1" thickBot="1" x14ac:dyDescent="0.3">
      <c r="B27" s="283" t="s">
        <v>259</v>
      </c>
      <c r="C27" s="283"/>
      <c r="D27" s="283"/>
      <c r="E27" s="1" t="s">
        <v>96</v>
      </c>
    </row>
    <row r="28" spans="1:5" ht="10.5" customHeight="1" thickBot="1" x14ac:dyDescent="0.3">
      <c r="B28" s="108"/>
      <c r="C28" s="109"/>
      <c r="D28" s="108"/>
      <c r="E28" s="1" t="s">
        <v>97</v>
      </c>
    </row>
    <row r="29" spans="1:5" ht="22.5" thickTop="1" thickBot="1" x14ac:dyDescent="0.3">
      <c r="B29" s="126" t="s">
        <v>98</v>
      </c>
      <c r="C29" s="305" t="s">
        <v>139</v>
      </c>
      <c r="D29" s="306"/>
    </row>
    <row r="30" spans="1:5" ht="16.5" thickTop="1" thickBot="1" x14ac:dyDescent="0.3">
      <c r="B30" s="87"/>
      <c r="C30" s="116" t="s">
        <v>140</v>
      </c>
      <c r="D30" s="117" t="s">
        <v>141</v>
      </c>
    </row>
    <row r="31" spans="1:5" x14ac:dyDescent="0.25">
      <c r="B31" s="119">
        <v>2024</v>
      </c>
      <c r="C31" s="120">
        <v>57388</v>
      </c>
      <c r="D31" s="121">
        <f t="shared" ref="D31:D44" si="2">C31/C32-1</f>
        <v>-1.3222827862510056E-2</v>
      </c>
    </row>
    <row r="32" spans="1:5" x14ac:dyDescent="0.25">
      <c r="B32" s="119">
        <v>2023</v>
      </c>
      <c r="C32" s="120">
        <v>58157</v>
      </c>
      <c r="D32" s="121">
        <f t="shared" si="2"/>
        <v>0.12959114305137409</v>
      </c>
    </row>
    <row r="33" spans="2:4" x14ac:dyDescent="0.25">
      <c r="B33" s="119">
        <v>2022</v>
      </c>
      <c r="C33" s="120">
        <v>51485</v>
      </c>
      <c r="D33" s="121">
        <f t="shared" si="2"/>
        <v>0.53943906231312044</v>
      </c>
    </row>
    <row r="34" spans="2:4" x14ac:dyDescent="0.25">
      <c r="B34" s="119">
        <v>2021</v>
      </c>
      <c r="C34" s="120">
        <v>33444</v>
      </c>
      <c r="D34" s="121">
        <f t="shared" si="2"/>
        <v>0.38078526898146237</v>
      </c>
    </row>
    <row r="35" spans="2:4" x14ac:dyDescent="0.25">
      <c r="B35" s="119">
        <v>2020</v>
      </c>
      <c r="C35" s="120">
        <v>24221</v>
      </c>
      <c r="D35" s="121">
        <f t="shared" si="2"/>
        <v>-0.56660761894537193</v>
      </c>
    </row>
    <row r="36" spans="2:4" x14ac:dyDescent="0.25">
      <c r="B36" s="119">
        <v>2019</v>
      </c>
      <c r="C36" s="120">
        <v>55887</v>
      </c>
      <c r="D36" s="121">
        <f t="shared" si="2"/>
        <v>3.521283295669253E-2</v>
      </c>
    </row>
    <row r="37" spans="2:4" x14ac:dyDescent="0.25">
      <c r="B37" s="119">
        <v>2018</v>
      </c>
      <c r="C37" s="120">
        <v>53986</v>
      </c>
      <c r="D37" s="121">
        <f t="shared" si="2"/>
        <v>-6.3783296337402873E-2</v>
      </c>
    </row>
    <row r="38" spans="2:4" x14ac:dyDescent="0.25">
      <c r="B38" s="119">
        <v>2017</v>
      </c>
      <c r="C38" s="120">
        <v>57664</v>
      </c>
      <c r="D38" s="121">
        <f>C38/C39-1</f>
        <v>7.6001567427366634E-2</v>
      </c>
    </row>
    <row r="39" spans="2:4" x14ac:dyDescent="0.25">
      <c r="B39" s="119">
        <v>2016</v>
      </c>
      <c r="C39" s="120">
        <v>53591</v>
      </c>
      <c r="D39" s="121">
        <f>C39/C40-1</f>
        <v>0.30914109829978509</v>
      </c>
    </row>
    <row r="40" spans="2:4" x14ac:dyDescent="0.25">
      <c r="B40" s="119">
        <v>2015</v>
      </c>
      <c r="C40" s="120">
        <v>40936</v>
      </c>
      <c r="D40" s="121">
        <f t="shared" si="2"/>
        <v>0.22284621818616324</v>
      </c>
    </row>
    <row r="41" spans="2:4" x14ac:dyDescent="0.25">
      <c r="B41" s="119">
        <v>2014</v>
      </c>
      <c r="C41" s="120">
        <v>33476</v>
      </c>
      <c r="D41" s="121">
        <f t="shared" si="2"/>
        <v>0.11649934963145792</v>
      </c>
    </row>
    <row r="42" spans="2:4" x14ac:dyDescent="0.25">
      <c r="B42" s="119">
        <v>2013</v>
      </c>
      <c r="C42" s="120">
        <v>29983</v>
      </c>
      <c r="D42" s="121">
        <f t="shared" si="2"/>
        <v>-5.2430314139434886E-2</v>
      </c>
    </row>
    <row r="43" spans="2:4" x14ac:dyDescent="0.25">
      <c r="B43" s="119">
        <v>2012</v>
      </c>
      <c r="C43" s="120">
        <v>31642</v>
      </c>
      <c r="D43" s="121">
        <f>C43/C44-1</f>
        <v>4.4945675506092853E-2</v>
      </c>
    </row>
    <row r="44" spans="2:4" x14ac:dyDescent="0.25">
      <c r="B44" s="119">
        <v>2011</v>
      </c>
      <c r="C44" s="120">
        <v>30281</v>
      </c>
      <c r="D44" s="121">
        <f t="shared" si="2"/>
        <v>-0.180442784453827</v>
      </c>
    </row>
    <row r="45" spans="2:4" x14ac:dyDescent="0.25">
      <c r="B45" s="119">
        <v>2010</v>
      </c>
      <c r="C45" s="120">
        <v>36948</v>
      </c>
      <c r="D45" s="121"/>
    </row>
    <row r="46" spans="2:4" ht="6" customHeight="1" x14ac:dyDescent="0.25"/>
    <row r="47" spans="2:4" x14ac:dyDescent="0.25">
      <c r="B47" s="107" t="s">
        <v>57</v>
      </c>
      <c r="C47" s="107"/>
      <c r="D47" s="107"/>
    </row>
    <row r="50" spans="1:5" ht="48.75" customHeight="1" thickBot="1" x14ac:dyDescent="0.3">
      <c r="B50" s="283" t="s">
        <v>260</v>
      </c>
      <c r="C50" s="283"/>
      <c r="D50" s="283"/>
      <c r="E50" s="1" t="s">
        <v>100</v>
      </c>
    </row>
    <row r="51" spans="1:5" ht="10.5" customHeight="1" thickBot="1" x14ac:dyDescent="0.3">
      <c r="B51" s="108"/>
      <c r="C51" s="109"/>
      <c r="D51" s="108"/>
      <c r="E51" s="1" t="s">
        <v>101</v>
      </c>
    </row>
    <row r="52" spans="1:5" ht="22.5" thickTop="1" thickBot="1" x14ac:dyDescent="0.3">
      <c r="B52" s="111"/>
      <c r="C52" s="305" t="s">
        <v>142</v>
      </c>
      <c r="D52" s="306"/>
    </row>
    <row r="53" spans="1:5" ht="16.5" thickTop="1" thickBot="1" x14ac:dyDescent="0.3">
      <c r="B53" s="87"/>
      <c r="C53" s="116" t="s">
        <v>140</v>
      </c>
      <c r="D53" s="117" t="s">
        <v>141</v>
      </c>
    </row>
    <row r="54" spans="1:5" x14ac:dyDescent="0.25">
      <c r="A54" s="1">
        <v>1</v>
      </c>
      <c r="B54" s="119">
        <v>2024</v>
      </c>
      <c r="C54" s="120">
        <v>49465</v>
      </c>
      <c r="D54" s="121">
        <f t="shared" ref="D54:D56" si="3">C54/C55-1</f>
        <v>-2.1463897131552945E-2</v>
      </c>
    </row>
    <row r="55" spans="1:5" x14ac:dyDescent="0.25">
      <c r="A55" s="1"/>
      <c r="B55" s="119">
        <v>2023</v>
      </c>
      <c r="C55" s="120">
        <v>50550</v>
      </c>
      <c r="D55" s="121">
        <f t="shared" si="3"/>
        <v>9.0520774906156953E-2</v>
      </c>
    </row>
    <row r="56" spans="1:5" x14ac:dyDescent="0.25">
      <c r="A56" s="1"/>
      <c r="B56" s="119">
        <v>2022</v>
      </c>
      <c r="C56" s="120">
        <v>46354</v>
      </c>
      <c r="D56" s="121" t="e">
        <f t="shared" si="3"/>
        <v>#DIV/0!</v>
      </c>
    </row>
    <row r="57" spans="1:5" x14ac:dyDescent="0.25">
      <c r="A57" s="1"/>
      <c r="B57" s="119">
        <v>2021</v>
      </c>
      <c r="C57" s="120">
        <v>0</v>
      </c>
      <c r="D57" s="121" t="e">
        <f>C57/C58-1</f>
        <v>#DIV/0!</v>
      </c>
    </row>
    <row r="58" spans="1:5" x14ac:dyDescent="0.25">
      <c r="A58" s="1">
        <v>2</v>
      </c>
      <c r="B58" s="119">
        <v>2020</v>
      </c>
      <c r="C58" s="120">
        <v>0</v>
      </c>
      <c r="D58" s="121">
        <f t="shared" ref="D58:D67" si="4">C58/C59-1</f>
        <v>-1</v>
      </c>
    </row>
    <row r="59" spans="1:5" x14ac:dyDescent="0.25">
      <c r="A59" s="1">
        <v>3</v>
      </c>
      <c r="B59" s="119">
        <v>2019</v>
      </c>
      <c r="C59" s="120">
        <v>42488</v>
      </c>
      <c r="D59" s="121">
        <f t="shared" si="4"/>
        <v>7.9581258257953147E-2</v>
      </c>
    </row>
    <row r="60" spans="1:5" x14ac:dyDescent="0.25">
      <c r="A60" s="1">
        <v>4</v>
      </c>
      <c r="B60" s="119">
        <v>2018</v>
      </c>
      <c r="C60" s="120">
        <v>39356</v>
      </c>
      <c r="D60" s="121">
        <f t="shared" si="4"/>
        <v>0.52672821786019086</v>
      </c>
    </row>
    <row r="61" spans="1:5" x14ac:dyDescent="0.25">
      <c r="A61" s="1">
        <v>5</v>
      </c>
      <c r="B61" s="119">
        <v>2017</v>
      </c>
      <c r="C61" s="120">
        <v>25778</v>
      </c>
      <c r="D61" s="121" t="e">
        <f>C61/C62-1</f>
        <v>#DIV/0!</v>
      </c>
    </row>
    <row r="62" spans="1:5" x14ac:dyDescent="0.25">
      <c r="A62" s="1">
        <v>6</v>
      </c>
      <c r="B62" s="119">
        <v>2016</v>
      </c>
      <c r="C62" s="120">
        <v>0</v>
      </c>
      <c r="D62" s="121" t="e">
        <f>C62/C63-1</f>
        <v>#DIV/0!</v>
      </c>
    </row>
    <row r="63" spans="1:5" x14ac:dyDescent="0.25">
      <c r="A63" s="1">
        <v>7</v>
      </c>
      <c r="B63" s="119">
        <v>2015</v>
      </c>
      <c r="C63" s="120">
        <v>0</v>
      </c>
      <c r="D63" s="121" t="e">
        <f t="shared" si="4"/>
        <v>#DIV/0!</v>
      </c>
    </row>
    <row r="64" spans="1:5" x14ac:dyDescent="0.25">
      <c r="A64" s="1">
        <v>8</v>
      </c>
      <c r="B64" s="119">
        <v>2014</v>
      </c>
      <c r="C64" s="120">
        <v>0</v>
      </c>
      <c r="D64" s="121" t="e">
        <f t="shared" si="4"/>
        <v>#DIV/0!</v>
      </c>
    </row>
    <row r="65" spans="1:5" x14ac:dyDescent="0.25">
      <c r="A65" s="1">
        <v>9</v>
      </c>
      <c r="B65" s="119">
        <v>2013</v>
      </c>
      <c r="C65" s="120">
        <v>0</v>
      </c>
      <c r="D65" s="121" t="e">
        <f t="shared" si="4"/>
        <v>#DIV/0!</v>
      </c>
    </row>
    <row r="66" spans="1:5" x14ac:dyDescent="0.25">
      <c r="A66" s="1">
        <v>10</v>
      </c>
      <c r="B66" s="119">
        <v>2012</v>
      </c>
      <c r="C66" s="120">
        <v>0</v>
      </c>
      <c r="D66" s="121" t="e">
        <f>C66/C67-1</f>
        <v>#DIV/0!</v>
      </c>
    </row>
    <row r="67" spans="1:5" x14ac:dyDescent="0.25">
      <c r="A67" s="1">
        <v>11</v>
      </c>
      <c r="B67" s="119">
        <v>2011</v>
      </c>
      <c r="C67" s="120">
        <v>0</v>
      </c>
      <c r="D67" s="121" t="e">
        <f t="shared" si="4"/>
        <v>#DIV/0!</v>
      </c>
    </row>
    <row r="68" spans="1:5" x14ac:dyDescent="0.25">
      <c r="A68" s="1">
        <v>12</v>
      </c>
      <c r="B68" s="119">
        <v>2010</v>
      </c>
      <c r="C68" s="120">
        <v>0</v>
      </c>
      <c r="D68" s="121"/>
    </row>
    <row r="69" spans="1:5" ht="6" customHeight="1" x14ac:dyDescent="0.25"/>
    <row r="70" spans="1:5" x14ac:dyDescent="0.25">
      <c r="B70" s="107" t="s">
        <v>57</v>
      </c>
      <c r="C70" s="107"/>
      <c r="D70" s="107"/>
    </row>
    <row r="73" spans="1:5" ht="48.75" customHeight="1" thickBot="1" x14ac:dyDescent="0.3">
      <c r="B73" s="283" t="s">
        <v>143</v>
      </c>
      <c r="C73" s="283"/>
      <c r="D73" s="283"/>
      <c r="E73" s="1" t="s">
        <v>103</v>
      </c>
    </row>
    <row r="74" spans="1:5" ht="10.5" customHeight="1" thickBot="1" x14ac:dyDescent="0.3">
      <c r="B74" s="108"/>
      <c r="C74" s="109"/>
      <c r="D74" s="108"/>
      <c r="E74" s="1" t="s">
        <v>104</v>
      </c>
    </row>
    <row r="75" spans="1:5" ht="22.5" thickTop="1" thickBot="1" x14ac:dyDescent="0.3">
      <c r="B75" s="111"/>
      <c r="C75" s="305" t="s">
        <v>144</v>
      </c>
      <c r="D75" s="306"/>
    </row>
    <row r="76" spans="1:5" ht="16.5" thickTop="1" thickBot="1" x14ac:dyDescent="0.3">
      <c r="B76" s="87"/>
      <c r="C76" s="116" t="s">
        <v>140</v>
      </c>
      <c r="D76" s="117" t="s">
        <v>141</v>
      </c>
    </row>
    <row r="77" spans="1:5" x14ac:dyDescent="0.25">
      <c r="A77" s="1">
        <v>1</v>
      </c>
      <c r="B77" s="119">
        <v>2024</v>
      </c>
      <c r="C77" s="120">
        <v>7923</v>
      </c>
      <c r="D77" s="121">
        <f t="shared" ref="D77:D83" si="5">C77/C78-1</f>
        <v>4.1540686210069566E-2</v>
      </c>
    </row>
    <row r="78" spans="1:5" x14ac:dyDescent="0.25">
      <c r="A78" s="1"/>
      <c r="B78" s="119">
        <v>2023</v>
      </c>
      <c r="C78" s="120">
        <v>7607</v>
      </c>
      <c r="D78" s="121">
        <f t="shared" si="5"/>
        <v>0.48255700643149479</v>
      </c>
    </row>
    <row r="79" spans="1:5" x14ac:dyDescent="0.25">
      <c r="A79" s="1"/>
      <c r="B79" s="119">
        <v>2022</v>
      </c>
      <c r="C79" s="120">
        <v>5131</v>
      </c>
      <c r="D79" s="121" t="e">
        <f t="shared" si="5"/>
        <v>#DIV/0!</v>
      </c>
    </row>
    <row r="80" spans="1:5" x14ac:dyDescent="0.25">
      <c r="A80" s="1"/>
      <c r="B80" s="119">
        <v>2021</v>
      </c>
      <c r="C80" s="120">
        <v>0</v>
      </c>
      <c r="D80" s="121" t="e">
        <f t="shared" si="5"/>
        <v>#DIV/0!</v>
      </c>
    </row>
    <row r="81" spans="1:5" x14ac:dyDescent="0.25">
      <c r="A81" s="1">
        <v>2</v>
      </c>
      <c r="B81" s="119">
        <v>2020</v>
      </c>
      <c r="C81" s="120">
        <v>0</v>
      </c>
      <c r="D81" s="121">
        <f t="shared" si="5"/>
        <v>-1</v>
      </c>
    </row>
    <row r="82" spans="1:5" x14ac:dyDescent="0.25">
      <c r="A82" s="1">
        <v>3</v>
      </c>
      <c r="B82" s="119">
        <v>2019</v>
      </c>
      <c r="C82" s="120">
        <v>13399</v>
      </c>
      <c r="D82" s="121">
        <f t="shared" si="5"/>
        <v>-8.4142173615857851E-2</v>
      </c>
    </row>
    <row r="83" spans="1:5" x14ac:dyDescent="0.25">
      <c r="A83" s="1">
        <v>4</v>
      </c>
      <c r="B83" s="119">
        <v>2018</v>
      </c>
      <c r="C83" s="120">
        <v>14630</v>
      </c>
      <c r="D83" s="121">
        <f t="shared" si="5"/>
        <v>-0.54117794643417172</v>
      </c>
    </row>
    <row r="84" spans="1:5" x14ac:dyDescent="0.25">
      <c r="A84" s="1">
        <v>5</v>
      </c>
      <c r="B84" s="119">
        <v>2017</v>
      </c>
      <c r="C84" s="120">
        <v>31886</v>
      </c>
      <c r="D84" s="121" t="e">
        <f>C84/C85-1</f>
        <v>#DIV/0!</v>
      </c>
    </row>
    <row r="85" spans="1:5" x14ac:dyDescent="0.25">
      <c r="A85" s="1">
        <v>6</v>
      </c>
      <c r="B85" s="119">
        <v>2016</v>
      </c>
      <c r="C85" s="120">
        <v>0</v>
      </c>
      <c r="D85" s="121" t="e">
        <f>C85/C86-1</f>
        <v>#DIV/0!</v>
      </c>
    </row>
    <row r="86" spans="1:5" x14ac:dyDescent="0.25">
      <c r="A86" s="1">
        <v>7</v>
      </c>
      <c r="B86" s="119">
        <v>2015</v>
      </c>
      <c r="C86" s="120">
        <v>0</v>
      </c>
      <c r="D86" s="121" t="e">
        <f t="shared" ref="D86:D88" si="6">C86/C87-1</f>
        <v>#DIV/0!</v>
      </c>
    </row>
    <row r="87" spans="1:5" x14ac:dyDescent="0.25">
      <c r="A87" s="1">
        <v>8</v>
      </c>
      <c r="B87" s="119">
        <v>2014</v>
      </c>
      <c r="C87" s="120">
        <v>0</v>
      </c>
      <c r="D87" s="121" t="e">
        <f t="shared" si="6"/>
        <v>#DIV/0!</v>
      </c>
    </row>
    <row r="88" spans="1:5" x14ac:dyDescent="0.25">
      <c r="A88" s="1">
        <v>9</v>
      </c>
      <c r="B88" s="119">
        <v>2013</v>
      </c>
      <c r="C88" s="120">
        <v>0</v>
      </c>
      <c r="D88" s="121" t="e">
        <f t="shared" si="6"/>
        <v>#DIV/0!</v>
      </c>
    </row>
    <row r="89" spans="1:5" x14ac:dyDescent="0.25">
      <c r="A89" s="1">
        <v>10</v>
      </c>
      <c r="B89" s="119">
        <v>2012</v>
      </c>
      <c r="C89" s="120">
        <v>0</v>
      </c>
      <c r="D89" s="121" t="e">
        <f>C89/C90-1</f>
        <v>#DIV/0!</v>
      </c>
    </row>
    <row r="90" spans="1:5" x14ac:dyDescent="0.25">
      <c r="A90" s="1">
        <v>11</v>
      </c>
      <c r="B90" s="119">
        <v>2011</v>
      </c>
      <c r="C90" s="120">
        <v>0</v>
      </c>
      <c r="D90" s="121">
        <f t="shared" ref="D90" si="7">C90/C91-1</f>
        <v>-1</v>
      </c>
    </row>
    <row r="91" spans="1:5" x14ac:dyDescent="0.25">
      <c r="A91" s="1">
        <v>12</v>
      </c>
      <c r="B91" s="119">
        <v>2010</v>
      </c>
      <c r="C91" s="120">
        <v>36948</v>
      </c>
      <c r="D91" s="121"/>
    </row>
    <row r="92" spans="1:5" ht="6" customHeight="1" x14ac:dyDescent="0.25"/>
    <row r="93" spans="1:5" x14ac:dyDescent="0.25">
      <c r="B93" s="107" t="s">
        <v>57</v>
      </c>
      <c r="C93" s="107"/>
      <c r="D93" s="107"/>
    </row>
    <row r="96" spans="1:5" ht="48.75" customHeight="1" thickBot="1" x14ac:dyDescent="0.3">
      <c r="B96" s="283" t="s">
        <v>261</v>
      </c>
      <c r="C96" s="283"/>
      <c r="D96" s="283"/>
      <c r="E96" s="1" t="s">
        <v>116</v>
      </c>
    </row>
    <row r="97" spans="2:5" ht="10.5" customHeight="1" thickBot="1" x14ac:dyDescent="0.3">
      <c r="B97" s="108"/>
      <c r="C97" s="109"/>
      <c r="D97" s="108"/>
      <c r="E97" s="1" t="s">
        <v>117</v>
      </c>
    </row>
    <row r="98" spans="2:5" ht="22.5" thickTop="1" thickBot="1" x14ac:dyDescent="0.3">
      <c r="B98" s="126" t="s">
        <v>98</v>
      </c>
      <c r="C98" s="305" t="s">
        <v>34</v>
      </c>
      <c r="D98" s="306"/>
    </row>
    <row r="99" spans="2:5" ht="16.5" thickTop="1" thickBot="1" x14ac:dyDescent="0.3">
      <c r="B99" s="87"/>
      <c r="C99" s="116" t="s">
        <v>140</v>
      </c>
      <c r="D99" s="117" t="s">
        <v>141</v>
      </c>
    </row>
    <row r="100" spans="2:5" x14ac:dyDescent="0.25">
      <c r="B100" s="119">
        <v>2024</v>
      </c>
      <c r="C100" s="120" t="s">
        <v>233</v>
      </c>
      <c r="D100" s="121" t="e">
        <f t="shared" ref="D100:D113" si="8">C100/C101-1</f>
        <v>#VALUE!</v>
      </c>
    </row>
    <row r="101" spans="2:5" x14ac:dyDescent="0.25">
      <c r="B101" s="119">
        <v>2023</v>
      </c>
      <c r="C101" s="120" t="s">
        <v>233</v>
      </c>
      <c r="D101" s="121" t="e">
        <f t="shared" si="8"/>
        <v>#VALUE!</v>
      </c>
    </row>
    <row r="102" spans="2:5" x14ac:dyDescent="0.25">
      <c r="B102" s="119">
        <v>2022</v>
      </c>
      <c r="C102" s="120" t="s">
        <v>233</v>
      </c>
      <c r="D102" s="121" t="e">
        <f t="shared" si="8"/>
        <v>#VALUE!</v>
      </c>
    </row>
    <row r="103" spans="2:5" x14ac:dyDescent="0.25">
      <c r="B103" s="119">
        <v>2021</v>
      </c>
      <c r="C103" s="120" t="s">
        <v>233</v>
      </c>
      <c r="D103" s="121" t="e">
        <f t="shared" si="8"/>
        <v>#VALUE!</v>
      </c>
    </row>
    <row r="104" spans="2:5" x14ac:dyDescent="0.25">
      <c r="B104" s="119">
        <v>2020</v>
      </c>
      <c r="C104" s="120" t="s">
        <v>233</v>
      </c>
      <c r="D104" s="121" t="e">
        <f t="shared" si="8"/>
        <v>#VALUE!</v>
      </c>
    </row>
    <row r="105" spans="2:5" x14ac:dyDescent="0.25">
      <c r="B105" s="119">
        <v>2019</v>
      </c>
      <c r="C105" s="120" t="s">
        <v>233</v>
      </c>
      <c r="D105" s="121" t="e">
        <f t="shared" si="8"/>
        <v>#VALUE!</v>
      </c>
    </row>
    <row r="106" spans="2:5" x14ac:dyDescent="0.25">
      <c r="B106" s="119">
        <v>2018</v>
      </c>
      <c r="C106" s="120" t="s">
        <v>233</v>
      </c>
      <c r="D106" s="121" t="e">
        <f t="shared" si="8"/>
        <v>#VALUE!</v>
      </c>
    </row>
    <row r="107" spans="2:5" x14ac:dyDescent="0.25">
      <c r="B107" s="119">
        <v>2017</v>
      </c>
      <c r="C107" s="120" t="s">
        <v>233</v>
      </c>
      <c r="D107" s="121" t="e">
        <f t="shared" si="8"/>
        <v>#VALUE!</v>
      </c>
    </row>
    <row r="108" spans="2:5" x14ac:dyDescent="0.25">
      <c r="B108" s="119">
        <v>2016</v>
      </c>
      <c r="C108" s="120" t="s">
        <v>233</v>
      </c>
      <c r="D108" s="121" t="e">
        <f t="shared" si="8"/>
        <v>#VALUE!</v>
      </c>
    </row>
    <row r="109" spans="2:5" x14ac:dyDescent="0.25">
      <c r="B109" s="119">
        <v>2015</v>
      </c>
      <c r="C109" s="120" t="s">
        <v>233</v>
      </c>
      <c r="D109" s="121" t="e">
        <f t="shared" si="8"/>
        <v>#VALUE!</v>
      </c>
    </row>
    <row r="110" spans="2:5" x14ac:dyDescent="0.25">
      <c r="B110" s="119">
        <v>2014</v>
      </c>
      <c r="C110" s="120" t="s">
        <v>233</v>
      </c>
      <c r="D110" s="121" t="e">
        <f t="shared" si="8"/>
        <v>#VALUE!</v>
      </c>
    </row>
    <row r="111" spans="2:5" x14ac:dyDescent="0.25">
      <c r="B111" s="119">
        <v>2013</v>
      </c>
      <c r="C111" s="120" t="s">
        <v>233</v>
      </c>
      <c r="D111" s="121" t="e">
        <f t="shared" si="8"/>
        <v>#VALUE!</v>
      </c>
    </row>
    <row r="112" spans="2:5" x14ac:dyDescent="0.25">
      <c r="B112" s="119">
        <v>2012</v>
      </c>
      <c r="C112" s="120" t="s">
        <v>233</v>
      </c>
      <c r="D112" s="121" t="e">
        <f t="shared" si="8"/>
        <v>#VALUE!</v>
      </c>
    </row>
    <row r="113" spans="2:4" x14ac:dyDescent="0.25">
      <c r="B113" s="119">
        <v>2011</v>
      </c>
      <c r="C113" s="120" t="s">
        <v>233</v>
      </c>
      <c r="D113" s="121" t="e">
        <f t="shared" si="8"/>
        <v>#VALUE!</v>
      </c>
    </row>
    <row r="114" spans="2:4" x14ac:dyDescent="0.25">
      <c r="B114" s="119">
        <v>2010</v>
      </c>
      <c r="C114" s="120" t="s">
        <v>233</v>
      </c>
      <c r="D114" s="121"/>
    </row>
    <row r="115" spans="2:4" ht="6" customHeight="1" x14ac:dyDescent="0.25"/>
    <row r="116" spans="2:4" x14ac:dyDescent="0.25">
      <c r="B116" s="107" t="s">
        <v>57</v>
      </c>
      <c r="C116" s="107"/>
      <c r="D116" s="107"/>
    </row>
  </sheetData>
  <mergeCells count="10">
    <mergeCell ref="B73:D73"/>
    <mergeCell ref="C75:D75"/>
    <mergeCell ref="B96:D96"/>
    <mergeCell ref="C98:D98"/>
    <mergeCell ref="B4:D4"/>
    <mergeCell ref="C6:D6"/>
    <mergeCell ref="B27:D27"/>
    <mergeCell ref="C29:D29"/>
    <mergeCell ref="B50:D50"/>
    <mergeCell ref="C52:D52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13784B-3575-4430-B9EE-AC179BF37C68}">
  <sheetPr>
    <tabColor theme="7" tint="0.79998168889431442"/>
  </sheetPr>
  <dimension ref="A1:V59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0" width="9.7109375" customWidth="1"/>
    <col min="11" max="11" width="12.28515625" customWidth="1"/>
    <col min="17" max="18" width="11.42578125" customWidth="1"/>
    <col min="19" max="20" width="10.42578125" customWidth="1"/>
    <col min="21" max="21" width="11.140625" customWidth="1"/>
    <col min="22" max="22" width="10.42578125" customWidth="1"/>
  </cols>
  <sheetData>
    <row r="1" spans="1:22" ht="42.75" customHeight="1" x14ac:dyDescent="0.25"/>
    <row r="2" spans="1:22" ht="23.25" x14ac:dyDescent="0.35">
      <c r="B2" s="130"/>
      <c r="C2" s="130"/>
      <c r="D2" s="130"/>
      <c r="E2" s="130"/>
      <c r="F2" s="130"/>
    </row>
    <row r="3" spans="1:22" ht="40.5" customHeight="1" thickBot="1" x14ac:dyDescent="0.3">
      <c r="B3" s="66" t="s">
        <v>145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</row>
    <row r="4" spans="1:22" ht="8.25" customHeight="1" thickBot="1" x14ac:dyDescent="0.3">
      <c r="B4" s="85"/>
      <c r="C4" s="85"/>
      <c r="D4" s="85"/>
      <c r="E4" s="85"/>
      <c r="F4" s="85"/>
      <c r="G4" s="85"/>
      <c r="H4" s="85"/>
      <c r="I4" s="85"/>
      <c r="J4" s="86"/>
      <c r="K4" s="85"/>
      <c r="L4" s="85"/>
      <c r="M4" s="85"/>
      <c r="N4" s="85"/>
      <c r="O4" s="85"/>
      <c r="P4" s="85"/>
      <c r="Q4" s="85"/>
      <c r="R4" s="86"/>
      <c r="S4" s="86"/>
      <c r="T4" s="86"/>
      <c r="U4" s="86"/>
      <c r="V4" s="86"/>
    </row>
    <row r="5" spans="1:22" ht="60.75" thickBot="1" x14ac:dyDescent="0.3">
      <c r="B5" s="87"/>
      <c r="C5" s="131" t="s">
        <v>262</v>
      </c>
      <c r="D5" s="131" t="s">
        <v>234</v>
      </c>
      <c r="E5" s="131" t="s">
        <v>235</v>
      </c>
      <c r="F5" s="131" t="s">
        <v>236</v>
      </c>
      <c r="G5" s="131" t="s">
        <v>237</v>
      </c>
      <c r="H5" s="131" t="s">
        <v>238</v>
      </c>
      <c r="I5" s="132" t="str">
        <f>CONCATENATE("var. ",RIGHT(H5,2),"/",RIGHT(G5,2))</f>
        <v>var. 25/24</v>
      </c>
      <c r="J5" s="132" t="str">
        <f>CONCATENATE("dif. ",RIGHT(H5,2),"/",RIGHT(G5,2))</f>
        <v>dif. 25/24</v>
      </c>
      <c r="K5" s="14" t="str">
        <f>CONCATENATE("cuota ",H5)</f>
        <v>cuota acumulado a julio 2025</v>
      </c>
      <c r="L5" s="14" t="str">
        <f>CONCATENATE("cuota/ total municipio ",RIGHT(H5,2))</f>
        <v>cuota/ total municipio 25</v>
      </c>
      <c r="M5" s="13" t="s">
        <v>263</v>
      </c>
      <c r="N5" s="13" t="s">
        <v>228</v>
      </c>
      <c r="O5" s="13" t="s">
        <v>229</v>
      </c>
      <c r="P5" s="13" t="s">
        <v>230</v>
      </c>
      <c r="Q5" s="13" t="s">
        <v>231</v>
      </c>
      <c r="R5" s="13" t="s">
        <v>232</v>
      </c>
      <c r="S5" s="132" t="str">
        <f>CONCATENATE("var. ",RIGHT(R5,2),"/",RIGHT(Q5,2))</f>
        <v>var. 25/24</v>
      </c>
      <c r="T5" s="132" t="str">
        <f>CONCATENATE("dif. ",RIGHT(R5,2),"/",RIGHT(Q5,2))</f>
        <v>dif. 25/24</v>
      </c>
      <c r="U5" s="14" t="str">
        <f>CONCATENATE("cuota ",R5)</f>
        <v>cuota julio 2025</v>
      </c>
      <c r="V5" s="133" t="str">
        <f>CONCATENATE("cuota/ total municipio ",RIGHT(R5,2))</f>
        <v>cuota/ total municipio 25</v>
      </c>
    </row>
    <row r="6" spans="1:22" ht="15.75" x14ac:dyDescent="0.25">
      <c r="B6" s="134" t="s">
        <v>45</v>
      </c>
      <c r="C6" s="135">
        <v>1049130</v>
      </c>
      <c r="D6" s="135">
        <v>745750</v>
      </c>
      <c r="E6" s="135">
        <v>2658818</v>
      </c>
      <c r="F6" s="135">
        <v>2977282</v>
      </c>
      <c r="G6" s="135">
        <v>3166417</v>
      </c>
      <c r="H6" s="135">
        <v>3154023</v>
      </c>
      <c r="I6" s="136">
        <f>IFERROR(H6/G6-1,"-")</f>
        <v>-3.9142033408738897E-3</v>
      </c>
      <c r="J6" s="135">
        <f>IFERROR(H6-G6,"-")</f>
        <v>-12394</v>
      </c>
      <c r="K6" s="136">
        <f t="shared" ref="K6:K57" si="0">IFERROR(H6/$H$6,"-")</f>
        <v>1</v>
      </c>
      <c r="L6" s="137">
        <f>H6/H6</f>
        <v>1</v>
      </c>
      <c r="M6" s="135">
        <v>96087</v>
      </c>
      <c r="N6" s="135">
        <v>224964</v>
      </c>
      <c r="O6" s="135">
        <v>455417</v>
      </c>
      <c r="P6" s="135">
        <v>453884</v>
      </c>
      <c r="Q6" s="135">
        <v>480798</v>
      </c>
      <c r="R6" s="135">
        <v>487331</v>
      </c>
      <c r="S6" s="136">
        <f>IFERROR(R6/Q6-1,"-")</f>
        <v>1.358782690443805E-2</v>
      </c>
      <c r="T6" s="135">
        <f t="shared" ref="T6:T57" si="1">R6-Q6</f>
        <v>6533</v>
      </c>
      <c r="U6" s="136">
        <f>IFERROR(P6/$P$6,"-")</f>
        <v>1</v>
      </c>
      <c r="V6" s="137">
        <f>IFERROR(R6/R6,"-")</f>
        <v>1</v>
      </c>
    </row>
    <row r="7" spans="1:22" ht="15.75" x14ac:dyDescent="0.25">
      <c r="B7" s="138" t="s">
        <v>62</v>
      </c>
      <c r="C7" s="139">
        <v>794875</v>
      </c>
      <c r="D7" s="139">
        <v>578416</v>
      </c>
      <c r="E7" s="139">
        <v>2111099</v>
      </c>
      <c r="F7" s="139">
        <v>2351203</v>
      </c>
      <c r="G7" s="139">
        <v>2473077</v>
      </c>
      <c r="H7" s="139">
        <v>2432547</v>
      </c>
      <c r="I7" s="140">
        <f t="shared" ref="I7:I57" si="2">IFERROR(H7/G7-1,"-")</f>
        <v>-1.6388490936594335E-2</v>
      </c>
      <c r="J7" s="139">
        <f t="shared" ref="J7:J57" si="3">IFERROR(H7-G7,"-")</f>
        <v>-40530</v>
      </c>
      <c r="K7" s="140">
        <f t="shared" si="0"/>
        <v>0.77125214369077211</v>
      </c>
      <c r="L7" s="140">
        <f>H7/H6</f>
        <v>0.77125214369077211</v>
      </c>
      <c r="M7" s="139">
        <v>70284</v>
      </c>
      <c r="N7" s="139">
        <v>177784</v>
      </c>
      <c r="O7" s="139">
        <v>355886</v>
      </c>
      <c r="P7" s="139">
        <v>358994</v>
      </c>
      <c r="Q7" s="139">
        <v>372261</v>
      </c>
      <c r="R7" s="139">
        <v>375190</v>
      </c>
      <c r="S7" s="140">
        <f t="shared" ref="S7:S57" si="4">IFERROR(R7/Q7-1,"-")</f>
        <v>7.8681355285672439E-3</v>
      </c>
      <c r="T7" s="139">
        <f t="shared" si="1"/>
        <v>2929</v>
      </c>
      <c r="U7" s="140">
        <f t="shared" ref="U7:U57" si="5">IFERROR(P7/$P$6,"-")</f>
        <v>0.79093777264675558</v>
      </c>
      <c r="V7" s="140">
        <f>IFERROR(R7/R6,"-")</f>
        <v>0.76988740712164827</v>
      </c>
    </row>
    <row r="8" spans="1:22" x14ac:dyDescent="0.25">
      <c r="B8" s="99" t="s">
        <v>142</v>
      </c>
      <c r="C8" s="53">
        <v>632997</v>
      </c>
      <c r="D8" s="53">
        <v>470647</v>
      </c>
      <c r="E8" s="53">
        <v>1737868</v>
      </c>
      <c r="F8" s="53">
        <v>1918328</v>
      </c>
      <c r="G8" s="53">
        <v>2032671</v>
      </c>
      <c r="H8" s="53">
        <v>1993559</v>
      </c>
      <c r="I8" s="100">
        <f t="shared" si="2"/>
        <v>-1.9241677575957961E-2</v>
      </c>
      <c r="J8" s="53">
        <f t="shared" si="3"/>
        <v>-39112</v>
      </c>
      <c r="K8" s="100">
        <f t="shared" si="0"/>
        <v>0.63206863107846711</v>
      </c>
      <c r="L8" s="100">
        <f>H8/H6</f>
        <v>0.63206863107846711</v>
      </c>
      <c r="M8" s="53">
        <v>57097</v>
      </c>
      <c r="N8" s="53">
        <v>152798</v>
      </c>
      <c r="O8" s="53">
        <v>297248</v>
      </c>
      <c r="P8" s="53">
        <v>300698</v>
      </c>
      <c r="Q8" s="53">
        <v>305073</v>
      </c>
      <c r="R8" s="53">
        <v>308984</v>
      </c>
      <c r="S8" s="100">
        <f t="shared" si="4"/>
        <v>1.2819882454363274E-2</v>
      </c>
      <c r="T8" s="53">
        <f t="shared" si="1"/>
        <v>3911</v>
      </c>
      <c r="U8" s="100">
        <f t="shared" si="5"/>
        <v>0.66249966951908412</v>
      </c>
      <c r="V8" s="100">
        <f>IFERROR(R8/R6,"-")</f>
        <v>0.63403313148558171</v>
      </c>
    </row>
    <row r="9" spans="1:22" x14ac:dyDescent="0.25">
      <c r="B9" s="99" t="s">
        <v>144</v>
      </c>
      <c r="C9" s="53">
        <v>161878</v>
      </c>
      <c r="D9" s="53">
        <v>107769</v>
      </c>
      <c r="E9" s="53">
        <v>373231</v>
      </c>
      <c r="F9" s="53">
        <v>432875</v>
      </c>
      <c r="G9" s="53">
        <v>440406</v>
      </c>
      <c r="H9" s="53">
        <v>438988</v>
      </c>
      <c r="I9" s="100">
        <f t="shared" si="2"/>
        <v>-3.2197563157632114E-3</v>
      </c>
      <c r="J9" s="53">
        <f t="shared" si="3"/>
        <v>-1418</v>
      </c>
      <c r="K9" s="100">
        <f t="shared" si="0"/>
        <v>0.13918351261230499</v>
      </c>
      <c r="L9" s="100">
        <f>H9/H6</f>
        <v>0.13918351261230499</v>
      </c>
      <c r="M9" s="53">
        <v>13187</v>
      </c>
      <c r="N9" s="53">
        <v>24986</v>
      </c>
      <c r="O9" s="53">
        <v>58638</v>
      </c>
      <c r="P9" s="53">
        <v>58296</v>
      </c>
      <c r="Q9" s="53">
        <v>67188</v>
      </c>
      <c r="R9" s="53">
        <v>66206</v>
      </c>
      <c r="S9" s="100">
        <f t="shared" si="4"/>
        <v>-1.4615705185449746E-2</v>
      </c>
      <c r="T9" s="53">
        <f t="shared" si="1"/>
        <v>-982</v>
      </c>
      <c r="U9" s="100">
        <f t="shared" si="5"/>
        <v>0.1284381031276714</v>
      </c>
      <c r="V9" s="100">
        <f>IFERROR(R9/R6,"-")</f>
        <v>0.13585427563606667</v>
      </c>
    </row>
    <row r="10" spans="1:22" ht="16.5" thickBot="1" x14ac:dyDescent="0.3">
      <c r="B10" s="141" t="s">
        <v>65</v>
      </c>
      <c r="C10" s="142">
        <v>248528</v>
      </c>
      <c r="D10" s="142">
        <v>167334</v>
      </c>
      <c r="E10" s="142">
        <v>547719</v>
      </c>
      <c r="F10" s="142">
        <v>626079</v>
      </c>
      <c r="G10" s="142">
        <v>693340</v>
      </c>
      <c r="H10" s="142">
        <v>721476</v>
      </c>
      <c r="I10" s="143">
        <f t="shared" si="2"/>
        <v>4.0580379034816927E-2</v>
      </c>
      <c r="J10" s="142">
        <f t="shared" si="3"/>
        <v>28136</v>
      </c>
      <c r="K10" s="143">
        <f t="shared" si="0"/>
        <v>0.22874785630922792</v>
      </c>
      <c r="L10" s="143">
        <f>H10/H6</f>
        <v>0.22874785630922792</v>
      </c>
      <c r="M10" s="142">
        <v>25803</v>
      </c>
      <c r="N10" s="142">
        <v>47180</v>
      </c>
      <c r="O10" s="142">
        <v>99531</v>
      </c>
      <c r="P10" s="142">
        <v>94890</v>
      </c>
      <c r="Q10" s="142">
        <v>108537</v>
      </c>
      <c r="R10" s="142">
        <v>112141</v>
      </c>
      <c r="S10" s="143">
        <f t="shared" si="4"/>
        <v>3.32052664068474E-2</v>
      </c>
      <c r="T10" s="142">
        <f t="shared" si="1"/>
        <v>3604</v>
      </c>
      <c r="U10" s="143">
        <f t="shared" si="5"/>
        <v>0.20906222735324445</v>
      </c>
      <c r="V10" s="143">
        <f>IFERROR(R10/R6,"-")</f>
        <v>0.23011259287835167</v>
      </c>
    </row>
    <row r="11" spans="1:22" ht="15.75" x14ac:dyDescent="0.25">
      <c r="A11" s="144">
        <f>G11/$G$11</f>
        <v>1</v>
      </c>
      <c r="B11" s="134" t="s">
        <v>46</v>
      </c>
      <c r="C11" s="135">
        <v>344170</v>
      </c>
      <c r="D11" s="135">
        <v>281997</v>
      </c>
      <c r="E11" s="135">
        <v>993053</v>
      </c>
      <c r="F11" s="135">
        <v>1080016</v>
      </c>
      <c r="G11" s="135">
        <v>1125712</v>
      </c>
      <c r="H11" s="135">
        <v>1072395</v>
      </c>
      <c r="I11" s="136">
        <f t="shared" si="2"/>
        <v>-4.736291342723542E-2</v>
      </c>
      <c r="J11" s="135">
        <f t="shared" si="3"/>
        <v>-53317</v>
      </c>
      <c r="K11" s="136">
        <f t="shared" si="0"/>
        <v>0.34000861756556627</v>
      </c>
      <c r="L11" s="137">
        <f>H11/H11</f>
        <v>1</v>
      </c>
      <c r="M11" s="135">
        <v>0</v>
      </c>
      <c r="N11" s="135">
        <v>94144</v>
      </c>
      <c r="O11" s="135">
        <v>164843</v>
      </c>
      <c r="P11" s="135">
        <v>163971</v>
      </c>
      <c r="Q11" s="135">
        <v>166795</v>
      </c>
      <c r="R11" s="135">
        <v>155030</v>
      </c>
      <c r="S11" s="136">
        <f t="shared" si="4"/>
        <v>-7.0535687520609125E-2</v>
      </c>
      <c r="T11" s="135">
        <f t="shared" si="1"/>
        <v>-11765</v>
      </c>
      <c r="U11" s="136">
        <f t="shared" si="5"/>
        <v>0.36126190832900035</v>
      </c>
      <c r="V11" s="137">
        <f>IFERROR(R11/R11,"-")</f>
        <v>1</v>
      </c>
    </row>
    <row r="12" spans="1:22" ht="15.75" x14ac:dyDescent="0.25">
      <c r="A12" s="144">
        <f>G12/$G$11</f>
        <v>0.81342652472390808</v>
      </c>
      <c r="B12" s="138" t="s">
        <v>62</v>
      </c>
      <c r="C12" s="139">
        <v>279824</v>
      </c>
      <c r="D12" s="139">
        <v>232111</v>
      </c>
      <c r="E12" s="139">
        <v>852329</v>
      </c>
      <c r="F12" s="139">
        <v>884801</v>
      </c>
      <c r="G12" s="139">
        <v>915684</v>
      </c>
      <c r="H12" s="139">
        <v>859383</v>
      </c>
      <c r="I12" s="140">
        <f t="shared" si="2"/>
        <v>-6.1485184845426977E-2</v>
      </c>
      <c r="J12" s="139">
        <f t="shared" si="3"/>
        <v>-56301</v>
      </c>
      <c r="K12" s="140">
        <f t="shared" si="0"/>
        <v>0.27247201431314866</v>
      </c>
      <c r="L12" s="140">
        <f>H12/H11</f>
        <v>0.80136796609458272</v>
      </c>
      <c r="M12" s="139">
        <v>0</v>
      </c>
      <c r="N12" s="139">
        <v>80931</v>
      </c>
      <c r="O12" s="139">
        <v>138653</v>
      </c>
      <c r="P12" s="139">
        <v>133653</v>
      </c>
      <c r="Q12" s="139">
        <v>133668</v>
      </c>
      <c r="R12" s="139">
        <v>124272</v>
      </c>
      <c r="S12" s="140">
        <f t="shared" si="4"/>
        <v>-7.0293563156477279E-2</v>
      </c>
      <c r="T12" s="139">
        <f t="shared" si="1"/>
        <v>-9396</v>
      </c>
      <c r="U12" s="140">
        <f t="shared" si="5"/>
        <v>0.2944651056217007</v>
      </c>
      <c r="V12" s="140">
        <f>IFERROR(R12/R11,"-")</f>
        <v>0.80159969038250656</v>
      </c>
    </row>
    <row r="13" spans="1:22" x14ac:dyDescent="0.25">
      <c r="A13" s="144">
        <f>G13/$G$11</f>
        <v>0.73320796082834683</v>
      </c>
      <c r="B13" s="99" t="s">
        <v>142</v>
      </c>
      <c r="C13" s="53">
        <v>243977</v>
      </c>
      <c r="D13" s="53">
        <v>222118</v>
      </c>
      <c r="E13" s="53">
        <v>761663</v>
      </c>
      <c r="F13" s="53">
        <v>788303</v>
      </c>
      <c r="G13" s="53">
        <v>825381</v>
      </c>
      <c r="H13" s="53">
        <v>766185</v>
      </c>
      <c r="I13" s="100">
        <f t="shared" si="2"/>
        <v>-7.1719605854750679E-2</v>
      </c>
      <c r="J13" s="53">
        <f t="shared" si="3"/>
        <v>-59196</v>
      </c>
      <c r="K13" s="100">
        <f t="shared" si="0"/>
        <v>0.24292308584940567</v>
      </c>
      <c r="L13" s="100">
        <f>H13/H11</f>
        <v>0.71446155567677949</v>
      </c>
      <c r="M13" s="53">
        <v>0</v>
      </c>
      <c r="N13" s="53">
        <v>74597</v>
      </c>
      <c r="O13" s="53">
        <v>123042</v>
      </c>
      <c r="P13" s="53">
        <v>118946</v>
      </c>
      <c r="Q13" s="53">
        <v>120238</v>
      </c>
      <c r="R13" s="53">
        <v>110061</v>
      </c>
      <c r="S13" s="100">
        <f t="shared" si="4"/>
        <v>-8.4640463081554929E-2</v>
      </c>
      <c r="T13" s="53">
        <f t="shared" si="1"/>
        <v>-10177</v>
      </c>
      <c r="U13" s="100">
        <f t="shared" si="5"/>
        <v>0.26206255342774804</v>
      </c>
      <c r="V13" s="100">
        <f>IFERROR(R13/R11,"-")</f>
        <v>0.70993356124621043</v>
      </c>
    </row>
    <row r="14" spans="1:22" x14ac:dyDescent="0.25">
      <c r="A14" s="144">
        <f>G14/$G$11</f>
        <v>8.0218563895561215E-2</v>
      </c>
      <c r="B14" s="99" t="s">
        <v>144</v>
      </c>
      <c r="C14" s="53">
        <v>35847</v>
      </c>
      <c r="D14" s="53">
        <v>9993</v>
      </c>
      <c r="E14" s="53">
        <v>90666</v>
      </c>
      <c r="F14" s="53">
        <v>96498</v>
      </c>
      <c r="G14" s="53">
        <v>90303</v>
      </c>
      <c r="H14" s="53">
        <v>93198</v>
      </c>
      <c r="I14" s="100">
        <f t="shared" si="2"/>
        <v>3.2058735590179799E-2</v>
      </c>
      <c r="J14" s="53">
        <f t="shared" si="3"/>
        <v>2895</v>
      </c>
      <c r="K14" s="100">
        <f t="shared" si="0"/>
        <v>2.9548928463742973E-2</v>
      </c>
      <c r="L14" s="100">
        <f>H14/H11</f>
        <v>8.6906410417803143E-2</v>
      </c>
      <c r="M14" s="53">
        <v>0</v>
      </c>
      <c r="N14" s="53">
        <v>6334</v>
      </c>
      <c r="O14" s="53">
        <v>15611</v>
      </c>
      <c r="P14" s="53">
        <v>14707</v>
      </c>
      <c r="Q14" s="53">
        <v>13430</v>
      </c>
      <c r="R14" s="53">
        <v>14211</v>
      </c>
      <c r="S14" s="100">
        <f t="shared" si="4"/>
        <v>5.8153387937453394E-2</v>
      </c>
      <c r="T14" s="53">
        <f t="shared" si="1"/>
        <v>781</v>
      </c>
      <c r="U14" s="100">
        <f t="shared" si="5"/>
        <v>3.240255219395264E-2</v>
      </c>
      <c r="V14" s="100">
        <f>IFERROR(R14/R11,"-")</f>
        <v>9.1666129136296196E-2</v>
      </c>
    </row>
    <row r="15" spans="1:22" ht="16.5" thickBot="1" x14ac:dyDescent="0.3">
      <c r="A15" s="144">
        <f>G15/$G$11</f>
        <v>0.18657347527609194</v>
      </c>
      <c r="B15" s="141" t="s">
        <v>65</v>
      </c>
      <c r="C15" s="142">
        <v>64346</v>
      </c>
      <c r="D15" s="142">
        <v>49886</v>
      </c>
      <c r="E15" s="142">
        <v>140724</v>
      </c>
      <c r="F15" s="142">
        <v>195215</v>
      </c>
      <c r="G15" s="142">
        <v>210028</v>
      </c>
      <c r="H15" s="142">
        <v>213012</v>
      </c>
      <c r="I15" s="143">
        <f t="shared" si="2"/>
        <v>1.4207629458929283E-2</v>
      </c>
      <c r="J15" s="142">
        <f t="shared" si="3"/>
        <v>2984</v>
      </c>
      <c r="K15" s="143">
        <f t="shared" si="0"/>
        <v>6.7536603252417629E-2</v>
      </c>
      <c r="L15" s="143">
        <f>H15/H11</f>
        <v>0.19863203390541731</v>
      </c>
      <c r="M15" s="142">
        <v>0</v>
      </c>
      <c r="N15" s="142">
        <v>13213</v>
      </c>
      <c r="O15" s="142">
        <v>26190</v>
      </c>
      <c r="P15" s="142">
        <v>30318</v>
      </c>
      <c r="Q15" s="142">
        <v>33127</v>
      </c>
      <c r="R15" s="142">
        <v>30758</v>
      </c>
      <c r="S15" s="143">
        <f t="shared" si="4"/>
        <v>-7.151266338636153E-2</v>
      </c>
      <c r="T15" s="142">
        <f t="shared" si="1"/>
        <v>-2369</v>
      </c>
      <c r="U15" s="143">
        <f t="shared" si="5"/>
        <v>6.6796802707299666E-2</v>
      </c>
      <c r="V15" s="143">
        <f>IFERROR(R15/R11,"-")</f>
        <v>0.19840030961749339</v>
      </c>
    </row>
    <row r="16" spans="1:22" ht="15.75" x14ac:dyDescent="0.25">
      <c r="A16" s="81"/>
      <c r="B16" s="134" t="s">
        <v>47</v>
      </c>
      <c r="C16" s="135">
        <v>249277</v>
      </c>
      <c r="D16" s="135">
        <v>123433</v>
      </c>
      <c r="E16" s="135">
        <v>692851</v>
      </c>
      <c r="F16" s="135">
        <v>750730</v>
      </c>
      <c r="G16" s="135">
        <v>796046</v>
      </c>
      <c r="H16" s="135">
        <v>823796</v>
      </c>
      <c r="I16" s="136">
        <f t="shared" si="2"/>
        <v>3.4859794534486621E-2</v>
      </c>
      <c r="J16" s="135">
        <f t="shared" si="3"/>
        <v>27750</v>
      </c>
      <c r="K16" s="136">
        <f t="shared" si="0"/>
        <v>0.26118896406272246</v>
      </c>
      <c r="L16" s="137">
        <f>H16/H16</f>
        <v>1</v>
      </c>
      <c r="M16" s="135">
        <v>0</v>
      </c>
      <c r="N16" s="135">
        <v>42074</v>
      </c>
      <c r="O16" s="135">
        <v>119732</v>
      </c>
      <c r="P16" s="135">
        <v>112830</v>
      </c>
      <c r="Q16" s="135">
        <v>121148</v>
      </c>
      <c r="R16" s="135">
        <v>127552</v>
      </c>
      <c r="S16" s="136">
        <f t="shared" si="4"/>
        <v>5.2860963449664844E-2</v>
      </c>
      <c r="T16" s="135">
        <f t="shared" si="1"/>
        <v>6404</v>
      </c>
      <c r="U16" s="136">
        <f t="shared" si="5"/>
        <v>0.24858774488635862</v>
      </c>
      <c r="V16" s="137">
        <f>IFERROR(R16/R16,"-")</f>
        <v>1</v>
      </c>
    </row>
    <row r="17" spans="2:22" ht="15.75" x14ac:dyDescent="0.25">
      <c r="B17" s="138" t="s">
        <v>62</v>
      </c>
      <c r="C17" s="139">
        <v>147106</v>
      </c>
      <c r="D17" s="139">
        <v>42517</v>
      </c>
      <c r="E17" s="139">
        <v>411014</v>
      </c>
      <c r="F17" s="139">
        <v>461407</v>
      </c>
      <c r="G17" s="139">
        <v>489154</v>
      </c>
      <c r="H17" s="139">
        <v>506756</v>
      </c>
      <c r="I17" s="140">
        <f t="shared" si="2"/>
        <v>3.5984577454135191E-2</v>
      </c>
      <c r="J17" s="139">
        <f t="shared" si="3"/>
        <v>17602</v>
      </c>
      <c r="K17" s="140">
        <f t="shared" si="0"/>
        <v>0.1606697224465389</v>
      </c>
      <c r="L17" s="140">
        <f>H17/H16</f>
        <v>0.61514743941461236</v>
      </c>
      <c r="M17" s="139">
        <v>0</v>
      </c>
      <c r="N17" s="139">
        <v>18560</v>
      </c>
      <c r="O17" s="139">
        <v>71116</v>
      </c>
      <c r="P17" s="139">
        <v>70310</v>
      </c>
      <c r="Q17" s="139">
        <v>76375</v>
      </c>
      <c r="R17" s="139">
        <v>79031</v>
      </c>
      <c r="S17" s="140">
        <f t="shared" si="4"/>
        <v>3.4775777414075337E-2</v>
      </c>
      <c r="T17" s="139">
        <f t="shared" si="1"/>
        <v>2656</v>
      </c>
      <c r="U17" s="140">
        <f t="shared" si="5"/>
        <v>0.15490742127944584</v>
      </c>
      <c r="V17" s="140">
        <f>IFERROR(R17/R16,"-")</f>
        <v>0.61959828148519824</v>
      </c>
    </row>
    <row r="18" spans="2:22" x14ac:dyDescent="0.25">
      <c r="B18" s="99" t="s">
        <v>142</v>
      </c>
      <c r="C18" s="53">
        <v>107490</v>
      </c>
      <c r="D18" s="53">
        <v>35251</v>
      </c>
      <c r="E18" s="53">
        <v>312053</v>
      </c>
      <c r="F18" s="53">
        <v>346111</v>
      </c>
      <c r="G18" s="53">
        <v>369040</v>
      </c>
      <c r="H18" s="53">
        <v>395948</v>
      </c>
      <c r="I18" s="100">
        <f t="shared" si="2"/>
        <v>7.2913505311077431E-2</v>
      </c>
      <c r="J18" s="53">
        <f t="shared" si="3"/>
        <v>26908</v>
      </c>
      <c r="K18" s="100">
        <f t="shared" si="0"/>
        <v>0.12553744852209384</v>
      </c>
      <c r="L18" s="100">
        <f>H18/H16</f>
        <v>0.48063841048026451</v>
      </c>
      <c r="M18" s="53">
        <v>0</v>
      </c>
      <c r="N18" s="53">
        <v>15934</v>
      </c>
      <c r="O18" s="53">
        <v>54466</v>
      </c>
      <c r="P18" s="53">
        <v>53655</v>
      </c>
      <c r="Q18" s="53">
        <v>57122</v>
      </c>
      <c r="R18" s="53">
        <v>63231</v>
      </c>
      <c r="S18" s="100">
        <f t="shared" si="4"/>
        <v>0.10694653548545219</v>
      </c>
      <c r="T18" s="53">
        <f t="shared" si="1"/>
        <v>6109</v>
      </c>
      <c r="U18" s="100">
        <f t="shared" si="5"/>
        <v>0.11821302359193098</v>
      </c>
      <c r="V18" s="100">
        <f>IFERROR(R18/R16,"-")</f>
        <v>0.49572723281485198</v>
      </c>
    </row>
    <row r="19" spans="2:22" x14ac:dyDescent="0.25">
      <c r="B19" s="99" t="s">
        <v>144</v>
      </c>
      <c r="C19" s="53">
        <v>39616</v>
      </c>
      <c r="D19" s="53">
        <v>7266</v>
      </c>
      <c r="E19" s="53">
        <v>98961</v>
      </c>
      <c r="F19" s="53">
        <v>115296</v>
      </c>
      <c r="G19" s="53">
        <v>120114</v>
      </c>
      <c r="H19" s="53">
        <v>110808</v>
      </c>
      <c r="I19" s="100">
        <f t="shared" si="2"/>
        <v>-7.7476397422448717E-2</v>
      </c>
      <c r="J19" s="53">
        <f t="shared" si="3"/>
        <v>-9306</v>
      </c>
      <c r="K19" s="100">
        <f t="shared" si="0"/>
        <v>3.5132273924445068E-2</v>
      </c>
      <c r="L19" s="100">
        <f>H19/H16</f>
        <v>0.13450902893434782</v>
      </c>
      <c r="M19" s="53">
        <v>0</v>
      </c>
      <c r="N19" s="53">
        <v>2626</v>
      </c>
      <c r="O19" s="53">
        <v>16650</v>
      </c>
      <c r="P19" s="53">
        <v>16655</v>
      </c>
      <c r="Q19" s="53">
        <v>19253</v>
      </c>
      <c r="R19" s="53">
        <v>15800</v>
      </c>
      <c r="S19" s="100">
        <f t="shared" si="4"/>
        <v>-0.17934867293408818</v>
      </c>
      <c r="T19" s="53">
        <f t="shared" si="1"/>
        <v>-3453</v>
      </c>
      <c r="U19" s="100">
        <f t="shared" si="5"/>
        <v>3.6694397687514875E-2</v>
      </c>
      <c r="V19" s="100">
        <f>IFERROR(R19/R16,"-")</f>
        <v>0.12387104867034621</v>
      </c>
    </row>
    <row r="20" spans="2:22" ht="16.5" thickBot="1" x14ac:dyDescent="0.3">
      <c r="B20" s="141" t="s">
        <v>65</v>
      </c>
      <c r="C20" s="142">
        <v>102171</v>
      </c>
      <c r="D20" s="142">
        <v>80916</v>
      </c>
      <c r="E20" s="142">
        <v>281837</v>
      </c>
      <c r="F20" s="142">
        <v>289323</v>
      </c>
      <c r="G20" s="142">
        <v>306892</v>
      </c>
      <c r="H20" s="142">
        <v>317040</v>
      </c>
      <c r="I20" s="143">
        <f t="shared" si="2"/>
        <v>3.3067007285950689E-2</v>
      </c>
      <c r="J20" s="142">
        <f t="shared" si="3"/>
        <v>10148</v>
      </c>
      <c r="K20" s="143">
        <f t="shared" si="0"/>
        <v>0.10051924161618352</v>
      </c>
      <c r="L20" s="143">
        <f>H20/H16</f>
        <v>0.38485256058538764</v>
      </c>
      <c r="M20" s="142">
        <v>0</v>
      </c>
      <c r="N20" s="142">
        <v>23514</v>
      </c>
      <c r="O20" s="142">
        <v>48616</v>
      </c>
      <c r="P20" s="142">
        <v>42520</v>
      </c>
      <c r="Q20" s="142">
        <v>44773</v>
      </c>
      <c r="R20" s="142">
        <v>48521</v>
      </c>
      <c r="S20" s="143">
        <f t="shared" si="4"/>
        <v>8.3711165211176386E-2</v>
      </c>
      <c r="T20" s="142">
        <f t="shared" si="1"/>
        <v>3748</v>
      </c>
      <c r="U20" s="143">
        <f t="shared" si="5"/>
        <v>9.368032360691278E-2</v>
      </c>
      <c r="V20" s="143">
        <f>IFERROR(R20/R16,"-")</f>
        <v>0.38040171851480181</v>
      </c>
    </row>
    <row r="21" spans="2:22" ht="15.75" x14ac:dyDescent="0.25">
      <c r="B21" s="134" t="s">
        <v>48</v>
      </c>
      <c r="C21" s="135">
        <v>10070</v>
      </c>
      <c r="D21" s="135">
        <v>6896</v>
      </c>
      <c r="E21" s="135">
        <v>19165</v>
      </c>
      <c r="F21" s="135">
        <v>30246</v>
      </c>
      <c r="G21" s="135">
        <v>25739</v>
      </c>
      <c r="H21" s="135">
        <v>24470</v>
      </c>
      <c r="I21" s="136">
        <f t="shared" si="2"/>
        <v>-4.9302614709196169E-2</v>
      </c>
      <c r="J21" s="135">
        <f t="shared" si="3"/>
        <v>-1269</v>
      </c>
      <c r="K21" s="136">
        <f t="shared" si="0"/>
        <v>7.7583454527757091E-3</v>
      </c>
      <c r="L21" s="137">
        <f>H21/H21</f>
        <v>1</v>
      </c>
      <c r="M21" s="135">
        <v>0</v>
      </c>
      <c r="N21" s="135">
        <v>1838</v>
      </c>
      <c r="O21" s="135">
        <v>2342</v>
      </c>
      <c r="P21" s="135">
        <v>2800</v>
      </c>
      <c r="Q21" s="135">
        <v>2508</v>
      </c>
      <c r="R21" s="135">
        <v>2685</v>
      </c>
      <c r="S21" s="136">
        <f t="shared" si="4"/>
        <v>7.0574162679425845E-2</v>
      </c>
      <c r="T21" s="135">
        <f t="shared" si="1"/>
        <v>177</v>
      </c>
      <c r="U21" s="136">
        <f t="shared" si="5"/>
        <v>6.1689770954693269E-3</v>
      </c>
      <c r="V21" s="137">
        <f>IFERROR(R21/R21,"-")</f>
        <v>1</v>
      </c>
    </row>
    <row r="22" spans="2:22" ht="15.75" x14ac:dyDescent="0.25">
      <c r="B22" s="138" t="s">
        <v>62</v>
      </c>
      <c r="C22" s="139">
        <v>8192</v>
      </c>
      <c r="D22" s="139">
        <v>6896</v>
      </c>
      <c r="E22" s="139">
        <v>19165</v>
      </c>
      <c r="F22" s="139">
        <v>29890</v>
      </c>
      <c r="G22" s="139">
        <v>25396</v>
      </c>
      <c r="H22" s="139">
        <v>24109</v>
      </c>
      <c r="I22" s="140">
        <f t="shared" si="2"/>
        <v>-5.0677272011340424E-2</v>
      </c>
      <c r="J22" s="139">
        <f t="shared" si="3"/>
        <v>-1287</v>
      </c>
      <c r="K22" s="140">
        <f t="shared" si="0"/>
        <v>7.6438884561082785E-3</v>
      </c>
      <c r="L22" s="140">
        <f>H22/H21</f>
        <v>0.9852472415202288</v>
      </c>
      <c r="M22" s="139">
        <v>0</v>
      </c>
      <c r="N22" s="139">
        <v>1838</v>
      </c>
      <c r="O22" s="139">
        <v>2342</v>
      </c>
      <c r="P22" s="139">
        <v>2765</v>
      </c>
      <c r="Q22" s="139">
        <v>2458</v>
      </c>
      <c r="R22" s="139">
        <v>2619</v>
      </c>
      <c r="S22" s="140">
        <f t="shared" si="4"/>
        <v>6.5500406834825053E-2</v>
      </c>
      <c r="T22" s="139">
        <f t="shared" si="1"/>
        <v>161</v>
      </c>
      <c r="U22" s="140">
        <f t="shared" si="5"/>
        <v>6.0918648817759602E-3</v>
      </c>
      <c r="V22" s="140">
        <f>IFERROR(R22/R21,"-")</f>
        <v>0.97541899441340785</v>
      </c>
    </row>
    <row r="23" spans="2:22" x14ac:dyDescent="0.25">
      <c r="B23" s="99" t="s">
        <v>142</v>
      </c>
      <c r="C23" s="53">
        <v>0</v>
      </c>
      <c r="D23" s="53">
        <v>0</v>
      </c>
      <c r="E23" s="53">
        <v>0</v>
      </c>
      <c r="F23" s="53">
        <v>0</v>
      </c>
      <c r="G23" s="53">
        <v>0</v>
      </c>
      <c r="H23" s="53">
        <v>0</v>
      </c>
      <c r="I23" s="100" t="str">
        <f t="shared" si="2"/>
        <v>-</v>
      </c>
      <c r="J23" s="53">
        <f t="shared" si="3"/>
        <v>0</v>
      </c>
      <c r="K23" s="100">
        <f t="shared" si="0"/>
        <v>0</v>
      </c>
      <c r="L23" s="100">
        <f>H23/H21</f>
        <v>0</v>
      </c>
      <c r="M23" s="53">
        <v>0</v>
      </c>
      <c r="N23" s="53">
        <v>0</v>
      </c>
      <c r="O23" s="53">
        <v>0</v>
      </c>
      <c r="P23" s="53">
        <v>0</v>
      </c>
      <c r="Q23" s="53">
        <v>0</v>
      </c>
      <c r="R23" s="53">
        <v>0</v>
      </c>
      <c r="S23" s="100" t="str">
        <f t="shared" si="4"/>
        <v>-</v>
      </c>
      <c r="T23" s="53">
        <f t="shared" si="1"/>
        <v>0</v>
      </c>
      <c r="U23" s="100">
        <f t="shared" si="5"/>
        <v>0</v>
      </c>
      <c r="V23" s="100">
        <f>IFERROR(R23/R21,"-")</f>
        <v>0</v>
      </c>
    </row>
    <row r="24" spans="2:22" x14ac:dyDescent="0.25">
      <c r="B24" s="99" t="s">
        <v>144</v>
      </c>
      <c r="C24" s="53">
        <v>0</v>
      </c>
      <c r="D24" s="53">
        <v>3463</v>
      </c>
      <c r="E24" s="53">
        <v>0</v>
      </c>
      <c r="F24" s="53">
        <v>0</v>
      </c>
      <c r="G24" s="53">
        <v>0</v>
      </c>
      <c r="H24" s="53">
        <v>0</v>
      </c>
      <c r="I24" s="100" t="str">
        <f t="shared" si="2"/>
        <v>-</v>
      </c>
      <c r="J24" s="53">
        <f t="shared" si="3"/>
        <v>0</v>
      </c>
      <c r="K24" s="100">
        <f t="shared" si="0"/>
        <v>0</v>
      </c>
      <c r="L24" s="100">
        <f>H24/H21</f>
        <v>0</v>
      </c>
      <c r="M24" s="53">
        <v>0</v>
      </c>
      <c r="N24" s="53">
        <v>0</v>
      </c>
      <c r="O24" s="53">
        <v>0</v>
      </c>
      <c r="P24" s="53">
        <v>0</v>
      </c>
      <c r="Q24" s="53">
        <v>0</v>
      </c>
      <c r="R24" s="53">
        <v>0</v>
      </c>
      <c r="S24" s="100" t="str">
        <f t="shared" si="4"/>
        <v>-</v>
      </c>
      <c r="T24" s="53">
        <f t="shared" si="1"/>
        <v>0</v>
      </c>
      <c r="U24" s="100">
        <f t="shared" si="5"/>
        <v>0</v>
      </c>
      <c r="V24" s="100">
        <f>IFERROR(R24/R21,"-")</f>
        <v>0</v>
      </c>
    </row>
    <row r="25" spans="2:22" ht="16.5" thickBot="1" x14ac:dyDescent="0.3">
      <c r="B25" s="141" t="s">
        <v>65</v>
      </c>
      <c r="C25" s="142">
        <v>1878</v>
      </c>
      <c r="D25" s="142">
        <v>0</v>
      </c>
      <c r="E25" s="142">
        <v>0</v>
      </c>
      <c r="F25" s="142">
        <v>0</v>
      </c>
      <c r="G25" s="142">
        <v>0</v>
      </c>
      <c r="H25" s="142">
        <v>0</v>
      </c>
      <c r="I25" s="143" t="str">
        <f t="shared" si="2"/>
        <v>-</v>
      </c>
      <c r="J25" s="142">
        <f t="shared" si="3"/>
        <v>0</v>
      </c>
      <c r="K25" s="143">
        <f t="shared" si="0"/>
        <v>0</v>
      </c>
      <c r="L25" s="143">
        <f>H25/H21</f>
        <v>0</v>
      </c>
      <c r="M25" s="142">
        <v>0</v>
      </c>
      <c r="N25" s="142">
        <v>0</v>
      </c>
      <c r="O25" s="142">
        <v>0</v>
      </c>
      <c r="P25" s="142">
        <v>0</v>
      </c>
      <c r="Q25" s="142">
        <v>0</v>
      </c>
      <c r="R25" s="142">
        <v>0</v>
      </c>
      <c r="S25" s="143" t="str">
        <f t="shared" si="4"/>
        <v>-</v>
      </c>
      <c r="T25" s="142">
        <f t="shared" si="1"/>
        <v>0</v>
      </c>
      <c r="U25" s="143">
        <f t="shared" si="5"/>
        <v>0</v>
      </c>
      <c r="V25" s="143">
        <f>IFERROR(R25/R21,"-")</f>
        <v>0</v>
      </c>
    </row>
    <row r="26" spans="2:22" ht="15.75" x14ac:dyDescent="0.25">
      <c r="B26" s="134" t="s">
        <v>49</v>
      </c>
      <c r="C26" s="135">
        <v>24073</v>
      </c>
      <c r="D26" s="135">
        <v>19378</v>
      </c>
      <c r="E26" s="135">
        <v>91869</v>
      </c>
      <c r="F26" s="135">
        <v>109900</v>
      </c>
      <c r="G26" s="135">
        <v>133707</v>
      </c>
      <c r="H26" s="135">
        <v>111695</v>
      </c>
      <c r="I26" s="136">
        <f t="shared" si="2"/>
        <v>-0.16462862826927538</v>
      </c>
      <c r="J26" s="135">
        <f t="shared" si="3"/>
        <v>-22012</v>
      </c>
      <c r="K26" s="136">
        <f t="shared" si="0"/>
        <v>3.5413502057530973E-2</v>
      </c>
      <c r="L26" s="137">
        <f>H26/H26</f>
        <v>1</v>
      </c>
      <c r="M26" s="135">
        <v>0</v>
      </c>
      <c r="N26" s="135">
        <v>2379</v>
      </c>
      <c r="O26" s="135">
        <v>24503</v>
      </c>
      <c r="P26" s="135">
        <v>23244</v>
      </c>
      <c r="Q26" s="135">
        <v>16852</v>
      </c>
      <c r="R26" s="135">
        <v>17502</v>
      </c>
      <c r="S26" s="136">
        <f t="shared" si="4"/>
        <v>3.8571089484927601E-2</v>
      </c>
      <c r="T26" s="135">
        <f t="shared" si="1"/>
        <v>650</v>
      </c>
      <c r="U26" s="136">
        <f t="shared" si="5"/>
        <v>5.1211322716817512E-2</v>
      </c>
      <c r="V26" s="137">
        <f>IFERROR(R26/R26,"-")</f>
        <v>1</v>
      </c>
    </row>
    <row r="27" spans="2:22" ht="15.75" x14ac:dyDescent="0.25">
      <c r="B27" s="138" t="s">
        <v>62</v>
      </c>
      <c r="C27" s="139">
        <v>23335</v>
      </c>
      <c r="D27" s="139">
        <v>18908</v>
      </c>
      <c r="E27" s="139">
        <v>85891</v>
      </c>
      <c r="F27" s="139">
        <v>104931</v>
      </c>
      <c r="G27" s="139">
        <v>110305</v>
      </c>
      <c r="H27" s="139">
        <v>89955</v>
      </c>
      <c r="I27" s="140">
        <f t="shared" si="2"/>
        <v>-0.18448846380490458</v>
      </c>
      <c r="J27" s="139">
        <f t="shared" si="3"/>
        <v>-20350</v>
      </c>
      <c r="K27" s="140">
        <f t="shared" si="0"/>
        <v>2.8520717826090679E-2</v>
      </c>
      <c r="L27" s="140">
        <f>H27/H26</f>
        <v>0.80536281838936385</v>
      </c>
      <c r="M27" s="139">
        <v>0</v>
      </c>
      <c r="N27" s="139">
        <v>2305</v>
      </c>
      <c r="O27" s="139">
        <v>23736</v>
      </c>
      <c r="P27" s="139">
        <v>22490</v>
      </c>
      <c r="Q27" s="139">
        <v>13444</v>
      </c>
      <c r="R27" s="139">
        <v>14555</v>
      </c>
      <c r="S27" s="140">
        <f t="shared" si="4"/>
        <v>8.2639095507289539E-2</v>
      </c>
      <c r="T27" s="139">
        <f t="shared" si="1"/>
        <v>1111</v>
      </c>
      <c r="U27" s="140">
        <f t="shared" si="5"/>
        <v>4.9550105313251845E-2</v>
      </c>
      <c r="V27" s="140">
        <f>IFERROR(R27/R26,"-")</f>
        <v>0.83161924351502681</v>
      </c>
    </row>
    <row r="28" spans="2:22" x14ac:dyDescent="0.25">
      <c r="B28" s="99" t="s">
        <v>142</v>
      </c>
      <c r="C28" s="53">
        <v>21395</v>
      </c>
      <c r="D28" s="53">
        <v>18908</v>
      </c>
      <c r="E28" s="53">
        <v>0</v>
      </c>
      <c r="F28" s="53">
        <v>43778</v>
      </c>
      <c r="G28" s="53">
        <v>0</v>
      </c>
      <c r="H28" s="53">
        <v>0</v>
      </c>
      <c r="I28" s="100" t="str">
        <f t="shared" si="2"/>
        <v>-</v>
      </c>
      <c r="J28" s="53">
        <f t="shared" si="3"/>
        <v>0</v>
      </c>
      <c r="K28" s="100">
        <f t="shared" si="0"/>
        <v>0</v>
      </c>
      <c r="L28" s="100">
        <f>H28/H26</f>
        <v>0</v>
      </c>
      <c r="M28" s="53">
        <v>0</v>
      </c>
      <c r="N28" s="53">
        <v>2305</v>
      </c>
      <c r="O28" s="53">
        <v>0</v>
      </c>
      <c r="P28" s="53">
        <v>22490</v>
      </c>
      <c r="Q28" s="53">
        <v>0</v>
      </c>
      <c r="R28" s="53">
        <v>0</v>
      </c>
      <c r="S28" s="100" t="str">
        <f t="shared" si="4"/>
        <v>-</v>
      </c>
      <c r="T28" s="53">
        <f t="shared" si="1"/>
        <v>0</v>
      </c>
      <c r="U28" s="100">
        <f t="shared" si="5"/>
        <v>4.9550105313251845E-2</v>
      </c>
      <c r="V28" s="100">
        <f>IFERROR(R28/R26,"-")</f>
        <v>0</v>
      </c>
    </row>
    <row r="29" spans="2:22" ht="15.75" thickBot="1" x14ac:dyDescent="0.3">
      <c r="B29" s="99" t="s">
        <v>144</v>
      </c>
      <c r="C29" s="53">
        <v>1940</v>
      </c>
      <c r="D29" s="53">
        <v>0</v>
      </c>
      <c r="E29" s="53">
        <v>0</v>
      </c>
      <c r="F29" s="53">
        <v>0</v>
      </c>
      <c r="G29" s="53">
        <v>0</v>
      </c>
      <c r="H29" s="53">
        <v>0</v>
      </c>
      <c r="I29" s="100" t="str">
        <f t="shared" si="2"/>
        <v>-</v>
      </c>
      <c r="J29" s="53">
        <f t="shared" si="3"/>
        <v>0</v>
      </c>
      <c r="K29" s="100">
        <f t="shared" si="0"/>
        <v>0</v>
      </c>
      <c r="L29" s="100">
        <f>H29/H26</f>
        <v>0</v>
      </c>
      <c r="M29" s="53">
        <v>0</v>
      </c>
      <c r="N29" s="53">
        <v>0</v>
      </c>
      <c r="O29" s="53">
        <v>0</v>
      </c>
      <c r="P29" s="53">
        <v>0</v>
      </c>
      <c r="Q29" s="53">
        <v>0</v>
      </c>
      <c r="R29" s="53">
        <v>0</v>
      </c>
      <c r="S29" s="100" t="str">
        <f t="shared" si="4"/>
        <v>-</v>
      </c>
      <c r="T29" s="53">
        <f t="shared" si="1"/>
        <v>0</v>
      </c>
      <c r="U29" s="100">
        <f t="shared" si="5"/>
        <v>0</v>
      </c>
      <c r="V29" s="100">
        <f>IFERROR(R29/R26,"-")</f>
        <v>0</v>
      </c>
    </row>
    <row r="30" spans="2:22" ht="15.75" x14ac:dyDescent="0.25">
      <c r="B30" s="134" t="s">
        <v>50</v>
      </c>
      <c r="C30" s="135">
        <v>142242</v>
      </c>
      <c r="D30" s="135">
        <v>111657</v>
      </c>
      <c r="E30" s="135">
        <v>395281</v>
      </c>
      <c r="F30" s="135">
        <v>453294</v>
      </c>
      <c r="G30" s="135">
        <v>524679</v>
      </c>
      <c r="H30" s="135">
        <v>537199</v>
      </c>
      <c r="I30" s="136">
        <f t="shared" si="2"/>
        <v>2.3862209084030361E-2</v>
      </c>
      <c r="J30" s="135">
        <f t="shared" si="3"/>
        <v>12520</v>
      </c>
      <c r="K30" s="136">
        <f t="shared" si="0"/>
        <v>0.17032183975830234</v>
      </c>
      <c r="L30" s="137">
        <f>H30/H30</f>
        <v>1</v>
      </c>
      <c r="M30" s="135">
        <v>0</v>
      </c>
      <c r="N30" s="135">
        <v>41575</v>
      </c>
      <c r="O30" s="135">
        <v>73949</v>
      </c>
      <c r="P30" s="135">
        <v>74357</v>
      </c>
      <c r="Q30" s="135">
        <v>90048</v>
      </c>
      <c r="R30" s="135">
        <v>93261</v>
      </c>
      <c r="S30" s="136">
        <f t="shared" si="4"/>
        <v>3.5680970149253755E-2</v>
      </c>
      <c r="T30" s="135">
        <f t="shared" si="1"/>
        <v>3213</v>
      </c>
      <c r="U30" s="136">
        <f t="shared" si="5"/>
        <v>0.16382379638850456</v>
      </c>
      <c r="V30" s="137">
        <f>IFERROR(R30/R30,"-")</f>
        <v>1</v>
      </c>
    </row>
    <row r="31" spans="2:22" ht="15.75" x14ac:dyDescent="0.25">
      <c r="B31" s="138" t="s">
        <v>62</v>
      </c>
      <c r="C31" s="139">
        <v>116219</v>
      </c>
      <c r="D31" s="139">
        <v>85300</v>
      </c>
      <c r="E31" s="139">
        <v>319384</v>
      </c>
      <c r="F31" s="139">
        <v>367814</v>
      </c>
      <c r="G31" s="139">
        <v>425017</v>
      </c>
      <c r="H31" s="139">
        <v>424894</v>
      </c>
      <c r="I31" s="140">
        <f t="shared" si="2"/>
        <v>-2.8940018869838546E-4</v>
      </c>
      <c r="J31" s="139">
        <f t="shared" si="3"/>
        <v>-123</v>
      </c>
      <c r="K31" s="140">
        <f t="shared" si="0"/>
        <v>0.13471493391138872</v>
      </c>
      <c r="L31" s="140">
        <f>H31/H30</f>
        <v>0.79094339341659237</v>
      </c>
      <c r="M31" s="139">
        <v>0</v>
      </c>
      <c r="N31" s="139">
        <v>34096</v>
      </c>
      <c r="O31" s="139">
        <v>58059</v>
      </c>
      <c r="P31" s="139">
        <v>61296</v>
      </c>
      <c r="Q31" s="139">
        <v>71595</v>
      </c>
      <c r="R31" s="139">
        <v>73291</v>
      </c>
      <c r="S31" s="140">
        <f t="shared" si="4"/>
        <v>2.3688805084153941E-2</v>
      </c>
      <c r="T31" s="139">
        <f t="shared" si="1"/>
        <v>1696</v>
      </c>
      <c r="U31" s="140">
        <f t="shared" si="5"/>
        <v>0.13504772144424568</v>
      </c>
      <c r="V31" s="140">
        <f>IFERROR(R31/R30,"-")</f>
        <v>0.78586976335231229</v>
      </c>
    </row>
    <row r="32" spans="2:22" x14ac:dyDescent="0.25">
      <c r="B32" s="99" t="s">
        <v>142</v>
      </c>
      <c r="C32" s="53">
        <v>93394</v>
      </c>
      <c r="D32" s="53">
        <v>58520</v>
      </c>
      <c r="E32" s="53">
        <v>259864</v>
      </c>
      <c r="F32" s="53">
        <v>307974</v>
      </c>
      <c r="G32" s="53">
        <v>357459</v>
      </c>
      <c r="H32" s="53">
        <v>351719</v>
      </c>
      <c r="I32" s="100">
        <f t="shared" si="2"/>
        <v>-1.6057785648144307E-2</v>
      </c>
      <c r="J32" s="53">
        <f t="shared" si="3"/>
        <v>-5740</v>
      </c>
      <c r="K32" s="100">
        <f t="shared" si="0"/>
        <v>0.11151440557028278</v>
      </c>
      <c r="L32" s="100">
        <f>H32/H30</f>
        <v>0.65472757767605672</v>
      </c>
      <c r="M32" s="53">
        <v>0</v>
      </c>
      <c r="N32" s="53">
        <v>27521</v>
      </c>
      <c r="O32" s="53">
        <v>49808</v>
      </c>
      <c r="P32" s="53">
        <v>51553</v>
      </c>
      <c r="Q32" s="53">
        <v>60327</v>
      </c>
      <c r="R32" s="53">
        <v>59858</v>
      </c>
      <c r="S32" s="100">
        <f t="shared" si="4"/>
        <v>-7.7742967493825699E-3</v>
      </c>
      <c r="T32" s="53">
        <f t="shared" si="1"/>
        <v>-469</v>
      </c>
      <c r="U32" s="100">
        <f t="shared" si="5"/>
        <v>0.11358188435811793</v>
      </c>
      <c r="V32" s="100">
        <f>IFERROR(R32/R30,"-")</f>
        <v>0.64183313496531236</v>
      </c>
    </row>
    <row r="33" spans="2:22" x14ac:dyDescent="0.25">
      <c r="B33" s="99" t="s">
        <v>144</v>
      </c>
      <c r="C33" s="53">
        <v>22825</v>
      </c>
      <c r="D33" s="53">
        <v>26780</v>
      </c>
      <c r="E33" s="53">
        <v>59520</v>
      </c>
      <c r="F33" s="53">
        <v>59840</v>
      </c>
      <c r="G33" s="53">
        <v>67558</v>
      </c>
      <c r="H33" s="53">
        <v>73175</v>
      </c>
      <c r="I33" s="100">
        <f t="shared" si="2"/>
        <v>8.3143373101631113E-2</v>
      </c>
      <c r="J33" s="53">
        <f t="shared" si="3"/>
        <v>5617</v>
      </c>
      <c r="K33" s="100">
        <f t="shared" si="0"/>
        <v>2.3200528341105947E-2</v>
      </c>
      <c r="L33" s="100">
        <f>H33/H30</f>
        <v>0.13621581574053562</v>
      </c>
      <c r="M33" s="53">
        <v>0</v>
      </c>
      <c r="N33" s="53">
        <v>6575</v>
      </c>
      <c r="O33" s="53">
        <v>8251</v>
      </c>
      <c r="P33" s="53">
        <v>9743</v>
      </c>
      <c r="Q33" s="53">
        <v>11268</v>
      </c>
      <c r="R33" s="53">
        <v>13433</v>
      </c>
      <c r="S33" s="100">
        <f t="shared" si="4"/>
        <v>0.19213702520411791</v>
      </c>
      <c r="T33" s="53">
        <f t="shared" si="1"/>
        <v>2165</v>
      </c>
      <c r="U33" s="100">
        <f t="shared" si="5"/>
        <v>2.1465837086127731E-2</v>
      </c>
      <c r="V33" s="100">
        <f>IFERROR(R33/R30,"-")</f>
        <v>0.14403662838699993</v>
      </c>
    </row>
    <row r="34" spans="2:22" ht="16.5" thickBot="1" x14ac:dyDescent="0.3">
      <c r="B34" s="141" t="s">
        <v>65</v>
      </c>
      <c r="C34" s="142">
        <v>26023</v>
      </c>
      <c r="D34" s="142">
        <v>26357</v>
      </c>
      <c r="E34" s="142">
        <v>75897</v>
      </c>
      <c r="F34" s="142">
        <v>85480</v>
      </c>
      <c r="G34" s="142">
        <v>99662</v>
      </c>
      <c r="H34" s="142">
        <v>112305</v>
      </c>
      <c r="I34" s="143">
        <f t="shared" si="2"/>
        <v>0.12685878268547701</v>
      </c>
      <c r="J34" s="142">
        <f t="shared" si="3"/>
        <v>12643</v>
      </c>
      <c r="K34" s="143">
        <f t="shared" si="0"/>
        <v>3.560690584691361E-2</v>
      </c>
      <c r="L34" s="143">
        <f>H34/H30</f>
        <v>0.20905660658340763</v>
      </c>
      <c r="M34" s="142">
        <v>0</v>
      </c>
      <c r="N34" s="142">
        <v>7479</v>
      </c>
      <c r="O34" s="142">
        <v>15890</v>
      </c>
      <c r="P34" s="142">
        <v>13061</v>
      </c>
      <c r="Q34" s="142">
        <v>18453</v>
      </c>
      <c r="R34" s="142">
        <v>19970</v>
      </c>
      <c r="S34" s="143">
        <f t="shared" si="4"/>
        <v>8.2208854928737862E-2</v>
      </c>
      <c r="T34" s="142">
        <f t="shared" si="1"/>
        <v>1517</v>
      </c>
      <c r="U34" s="143">
        <f t="shared" si="5"/>
        <v>2.8776074944258885E-2</v>
      </c>
      <c r="V34" s="143">
        <f>IFERROR(R34/R30,"-")</f>
        <v>0.21413023664768768</v>
      </c>
    </row>
    <row r="35" spans="2:22" ht="15.75" x14ac:dyDescent="0.25">
      <c r="B35" s="134" t="s">
        <v>51</v>
      </c>
      <c r="C35" s="135">
        <v>12754</v>
      </c>
      <c r="D35" s="135">
        <v>14230</v>
      </c>
      <c r="E35" s="135">
        <v>28946</v>
      </c>
      <c r="F35" s="135">
        <v>35023</v>
      </c>
      <c r="G35" s="135">
        <v>33791</v>
      </c>
      <c r="H35" s="135">
        <v>31909</v>
      </c>
      <c r="I35" s="136">
        <f t="shared" si="2"/>
        <v>-5.5695303483175973E-2</v>
      </c>
      <c r="J35" s="135">
        <f t="shared" si="3"/>
        <v>-1882</v>
      </c>
      <c r="K35" s="136">
        <f t="shared" si="0"/>
        <v>1.0116920517066617E-2</v>
      </c>
      <c r="L35" s="137">
        <f>H35/H35</f>
        <v>1</v>
      </c>
      <c r="M35" s="135">
        <v>0</v>
      </c>
      <c r="N35" s="135">
        <v>2428</v>
      </c>
      <c r="O35" s="135">
        <v>4275</v>
      </c>
      <c r="P35" s="135">
        <v>4340</v>
      </c>
      <c r="Q35" s="135">
        <v>4593</v>
      </c>
      <c r="R35" s="135">
        <v>3637</v>
      </c>
      <c r="S35" s="136">
        <f t="shared" si="4"/>
        <v>-0.20814282603962553</v>
      </c>
      <c r="T35" s="135">
        <f t="shared" si="1"/>
        <v>-956</v>
      </c>
      <c r="U35" s="136">
        <f t="shared" si="5"/>
        <v>9.5619144979774574E-3</v>
      </c>
      <c r="V35" s="137">
        <f>IFERROR(R35/R35,"-")</f>
        <v>1</v>
      </c>
    </row>
    <row r="36" spans="2:22" ht="15.75" x14ac:dyDescent="0.25">
      <c r="B36" s="138" t="s">
        <v>62</v>
      </c>
      <c r="C36" s="139">
        <v>12754</v>
      </c>
      <c r="D36" s="139">
        <v>14230</v>
      </c>
      <c r="E36" s="139">
        <v>28946</v>
      </c>
      <c r="F36" s="139">
        <v>35023</v>
      </c>
      <c r="G36" s="139">
        <v>33791</v>
      </c>
      <c r="H36" s="139">
        <v>31909</v>
      </c>
      <c r="I36" s="140">
        <f t="shared" si="2"/>
        <v>-5.5695303483175973E-2</v>
      </c>
      <c r="J36" s="139">
        <f t="shared" si="3"/>
        <v>-1882</v>
      </c>
      <c r="K36" s="140">
        <f t="shared" si="0"/>
        <v>1.0116920517066617E-2</v>
      </c>
      <c r="L36" s="140">
        <f>H36/H35</f>
        <v>1</v>
      </c>
      <c r="M36" s="139">
        <v>0</v>
      </c>
      <c r="N36" s="139">
        <v>2428</v>
      </c>
      <c r="O36" s="139">
        <v>4275</v>
      </c>
      <c r="P36" s="139">
        <v>4340</v>
      </c>
      <c r="Q36" s="139">
        <v>4593</v>
      </c>
      <c r="R36" s="139">
        <v>3637</v>
      </c>
      <c r="S36" s="140">
        <f t="shared" si="4"/>
        <v>-0.20814282603962553</v>
      </c>
      <c r="T36" s="139">
        <f t="shared" si="1"/>
        <v>-956</v>
      </c>
      <c r="U36" s="140">
        <f t="shared" si="5"/>
        <v>9.5619144979774574E-3</v>
      </c>
      <c r="V36" s="140">
        <f>IFERROR(R36/R35,"-")</f>
        <v>1</v>
      </c>
    </row>
    <row r="37" spans="2:22" x14ac:dyDescent="0.25">
      <c r="B37" s="99" t="s">
        <v>142</v>
      </c>
      <c r="C37" s="53">
        <v>8693</v>
      </c>
      <c r="D37" s="53">
        <v>0</v>
      </c>
      <c r="E37" s="53">
        <v>14735</v>
      </c>
      <c r="F37" s="53">
        <v>26674</v>
      </c>
      <c r="G37" s="53">
        <v>29212</v>
      </c>
      <c r="H37" s="53">
        <v>26934</v>
      </c>
      <c r="I37" s="100">
        <f t="shared" si="2"/>
        <v>-7.7981651376146766E-2</v>
      </c>
      <c r="J37" s="53">
        <f t="shared" si="3"/>
        <v>-2278</v>
      </c>
      <c r="K37" s="100">
        <f t="shared" si="0"/>
        <v>8.5395699397245988E-3</v>
      </c>
      <c r="L37" s="100">
        <f>H37/H35</f>
        <v>0.84408787489423043</v>
      </c>
      <c r="M37" s="53">
        <v>0</v>
      </c>
      <c r="N37" s="53">
        <v>0</v>
      </c>
      <c r="O37" s="53">
        <v>3890</v>
      </c>
      <c r="P37" s="53">
        <v>0</v>
      </c>
      <c r="Q37" s="53">
        <v>3932</v>
      </c>
      <c r="R37" s="53">
        <v>3156</v>
      </c>
      <c r="S37" s="100">
        <f t="shared" si="4"/>
        <v>-0.19735503560528989</v>
      </c>
      <c r="T37" s="53">
        <f t="shared" si="1"/>
        <v>-776</v>
      </c>
      <c r="U37" s="100">
        <f t="shared" si="5"/>
        <v>0</v>
      </c>
      <c r="V37" s="100">
        <f>IFERROR(R37/R35,"-")</f>
        <v>0.86774814407478695</v>
      </c>
    </row>
    <row r="38" spans="2:22" ht="15.75" thickBot="1" x14ac:dyDescent="0.3">
      <c r="B38" s="99" t="s">
        <v>144</v>
      </c>
      <c r="C38" s="53">
        <v>4061</v>
      </c>
      <c r="D38" s="53">
        <v>0</v>
      </c>
      <c r="E38" s="53">
        <v>1767</v>
      </c>
      <c r="F38" s="53">
        <v>4009</v>
      </c>
      <c r="G38" s="53">
        <v>4579</v>
      </c>
      <c r="H38" s="53">
        <v>4975</v>
      </c>
      <c r="I38" s="100">
        <f t="shared" si="2"/>
        <v>8.648176457741874E-2</v>
      </c>
      <c r="J38" s="53">
        <f t="shared" si="3"/>
        <v>396</v>
      </c>
      <c r="K38" s="100">
        <f t="shared" si="0"/>
        <v>1.5773505773420168E-3</v>
      </c>
      <c r="L38" s="100">
        <f>H38/H35</f>
        <v>0.15591212510576954</v>
      </c>
      <c r="M38" s="53">
        <v>0</v>
      </c>
      <c r="N38" s="53">
        <v>0</v>
      </c>
      <c r="O38" s="53">
        <v>385</v>
      </c>
      <c r="P38" s="53">
        <v>0</v>
      </c>
      <c r="Q38" s="53">
        <v>661</v>
      </c>
      <c r="R38" s="53">
        <v>481</v>
      </c>
      <c r="S38" s="100">
        <f t="shared" si="4"/>
        <v>-0.27231467473524962</v>
      </c>
      <c r="T38" s="53">
        <f t="shared" si="1"/>
        <v>-180</v>
      </c>
      <c r="U38" s="100">
        <f t="shared" si="5"/>
        <v>0</v>
      </c>
      <c r="V38" s="100">
        <f>IFERROR(R38/R35,"-")</f>
        <v>0.13225185592521307</v>
      </c>
    </row>
    <row r="39" spans="2:22" ht="15.75" x14ac:dyDescent="0.25">
      <c r="B39" s="134" t="s">
        <v>52</v>
      </c>
      <c r="C39" s="135">
        <v>36009</v>
      </c>
      <c r="D39" s="135">
        <v>43336</v>
      </c>
      <c r="E39" s="135">
        <v>107595</v>
      </c>
      <c r="F39" s="135">
        <v>148504</v>
      </c>
      <c r="G39" s="135">
        <v>138865</v>
      </c>
      <c r="H39" s="135">
        <v>154252</v>
      </c>
      <c r="I39" s="136">
        <f t="shared" si="2"/>
        <v>0.1108054585388687</v>
      </c>
      <c r="J39" s="135">
        <f t="shared" si="3"/>
        <v>15387</v>
      </c>
      <c r="K39" s="136">
        <f t="shared" si="0"/>
        <v>4.8906428393198149E-2</v>
      </c>
      <c r="L39" s="137">
        <f>H39/H39</f>
        <v>1</v>
      </c>
      <c r="M39" s="135">
        <v>0</v>
      </c>
      <c r="N39" s="135">
        <v>10658</v>
      </c>
      <c r="O39" s="135">
        <v>15515</v>
      </c>
      <c r="P39" s="135">
        <v>21748</v>
      </c>
      <c r="Q39" s="135">
        <v>20589</v>
      </c>
      <c r="R39" s="135">
        <v>25675</v>
      </c>
      <c r="S39" s="136">
        <f t="shared" si="4"/>
        <v>0.24702511049589582</v>
      </c>
      <c r="T39" s="135">
        <f t="shared" si="1"/>
        <v>5086</v>
      </c>
      <c r="U39" s="136">
        <f t="shared" si="5"/>
        <v>4.7915326382952469E-2</v>
      </c>
      <c r="V39" s="137">
        <f>IFERROR(R39/R39,"-")</f>
        <v>1</v>
      </c>
    </row>
    <row r="40" spans="2:22" ht="15.75" x14ac:dyDescent="0.25">
      <c r="B40" s="138" t="s">
        <v>62</v>
      </c>
      <c r="C40" s="139">
        <v>22627</v>
      </c>
      <c r="D40" s="139">
        <v>40119</v>
      </c>
      <c r="E40" s="139">
        <v>91892</v>
      </c>
      <c r="F40" s="139">
        <v>130179</v>
      </c>
      <c r="G40" s="139">
        <v>120964</v>
      </c>
      <c r="H40" s="139">
        <v>134965</v>
      </c>
      <c r="I40" s="140">
        <f t="shared" si="2"/>
        <v>0.11574518038424664</v>
      </c>
      <c r="J40" s="139">
        <f t="shared" si="3"/>
        <v>14001</v>
      </c>
      <c r="K40" s="140">
        <f t="shared" si="0"/>
        <v>4.2791381039390008E-2</v>
      </c>
      <c r="L40" s="140">
        <f>H40/H39</f>
        <v>0.87496434406036872</v>
      </c>
      <c r="M40" s="139">
        <v>0</v>
      </c>
      <c r="N40" s="139">
        <v>9745</v>
      </c>
      <c r="O40" s="139">
        <v>12286</v>
      </c>
      <c r="P40" s="139">
        <v>18317</v>
      </c>
      <c r="Q40" s="139">
        <v>17239</v>
      </c>
      <c r="R40" s="139">
        <v>22369</v>
      </c>
      <c r="S40" s="140">
        <f t="shared" si="4"/>
        <v>0.29758106618713387</v>
      </c>
      <c r="T40" s="139">
        <f t="shared" si="1"/>
        <v>5130</v>
      </c>
      <c r="U40" s="140">
        <f t="shared" si="5"/>
        <v>4.0356126234897025E-2</v>
      </c>
      <c r="V40" s="140">
        <f>IFERROR(R40/R39,"-")</f>
        <v>0.87123661148977605</v>
      </c>
    </row>
    <row r="41" spans="2:22" x14ac:dyDescent="0.25">
      <c r="B41" s="99" t="s">
        <v>142</v>
      </c>
      <c r="C41" s="53">
        <v>22627</v>
      </c>
      <c r="D41" s="53">
        <v>0</v>
      </c>
      <c r="E41" s="53">
        <v>0</v>
      </c>
      <c r="F41" s="53">
        <v>0</v>
      </c>
      <c r="G41" s="53">
        <v>0</v>
      </c>
      <c r="H41" s="53">
        <v>0</v>
      </c>
      <c r="I41" s="100" t="str">
        <f t="shared" si="2"/>
        <v>-</v>
      </c>
      <c r="J41" s="53">
        <f t="shared" si="3"/>
        <v>0</v>
      </c>
      <c r="K41" s="100">
        <f t="shared" si="0"/>
        <v>0</v>
      </c>
      <c r="L41" s="100">
        <f>H41/H39</f>
        <v>0</v>
      </c>
      <c r="M41" s="53">
        <v>0</v>
      </c>
      <c r="N41" s="53">
        <v>0</v>
      </c>
      <c r="O41" s="53">
        <v>0</v>
      </c>
      <c r="P41" s="53">
        <v>0</v>
      </c>
      <c r="Q41" s="53">
        <v>0</v>
      </c>
      <c r="R41" s="53">
        <v>0</v>
      </c>
      <c r="S41" s="100" t="str">
        <f t="shared" si="4"/>
        <v>-</v>
      </c>
      <c r="T41" s="53">
        <f t="shared" si="1"/>
        <v>0</v>
      </c>
      <c r="U41" s="100">
        <f t="shared" si="5"/>
        <v>0</v>
      </c>
      <c r="V41" s="100">
        <f>IFERROR(R41/R39,"-")</f>
        <v>0</v>
      </c>
    </row>
    <row r="42" spans="2:22" x14ac:dyDescent="0.25">
      <c r="B42" s="99" t="s">
        <v>144</v>
      </c>
      <c r="C42" s="53">
        <v>0</v>
      </c>
      <c r="D42" s="53">
        <v>0</v>
      </c>
      <c r="E42" s="53">
        <v>0</v>
      </c>
      <c r="F42" s="53">
        <v>0</v>
      </c>
      <c r="G42" s="53">
        <v>0</v>
      </c>
      <c r="H42" s="53">
        <v>0</v>
      </c>
      <c r="I42" s="100" t="str">
        <f t="shared" si="2"/>
        <v>-</v>
      </c>
      <c r="J42" s="53">
        <f t="shared" si="3"/>
        <v>0</v>
      </c>
      <c r="K42" s="100">
        <f t="shared" si="0"/>
        <v>0</v>
      </c>
      <c r="L42" s="100">
        <f>H42/H39</f>
        <v>0</v>
      </c>
      <c r="M42" s="53">
        <v>0</v>
      </c>
      <c r="N42" s="53">
        <v>0</v>
      </c>
      <c r="O42" s="53">
        <v>0</v>
      </c>
      <c r="P42" s="53">
        <v>0</v>
      </c>
      <c r="Q42" s="53">
        <v>0</v>
      </c>
      <c r="R42" s="53">
        <v>0</v>
      </c>
      <c r="S42" s="100" t="str">
        <f t="shared" si="4"/>
        <v>-</v>
      </c>
      <c r="T42" s="53">
        <f t="shared" si="1"/>
        <v>0</v>
      </c>
      <c r="U42" s="100">
        <f t="shared" si="5"/>
        <v>0</v>
      </c>
      <c r="V42" s="100">
        <f>IFERROR(R42/R39,"-")</f>
        <v>0</v>
      </c>
    </row>
    <row r="43" spans="2:22" ht="16.5" thickBot="1" x14ac:dyDescent="0.3">
      <c r="B43" s="141" t="s">
        <v>65</v>
      </c>
      <c r="C43" s="142">
        <v>13382</v>
      </c>
      <c r="D43" s="142">
        <v>1292</v>
      </c>
      <c r="E43" s="142">
        <v>15703</v>
      </c>
      <c r="F43" s="142">
        <v>18325</v>
      </c>
      <c r="G43" s="142">
        <v>17901</v>
      </c>
      <c r="H43" s="142">
        <v>19287</v>
      </c>
      <c r="I43" s="143">
        <f t="shared" si="2"/>
        <v>7.7425842131724432E-2</v>
      </c>
      <c r="J43" s="142">
        <f t="shared" si="3"/>
        <v>1386</v>
      </c>
      <c r="K43" s="143">
        <f t="shared" si="0"/>
        <v>6.1150473538081366E-3</v>
      </c>
      <c r="L43" s="143">
        <f>H43/H39</f>
        <v>0.12503565593963126</v>
      </c>
      <c r="M43" s="142">
        <v>0</v>
      </c>
      <c r="N43" s="142">
        <v>913</v>
      </c>
      <c r="O43" s="142">
        <v>3229</v>
      </c>
      <c r="P43" s="142">
        <v>3431</v>
      </c>
      <c r="Q43" s="142">
        <v>3350</v>
      </c>
      <c r="R43" s="142">
        <v>3306</v>
      </c>
      <c r="S43" s="143">
        <f t="shared" si="4"/>
        <v>-1.3134328358208935E-2</v>
      </c>
      <c r="T43" s="142">
        <f t="shared" si="1"/>
        <v>-44</v>
      </c>
      <c r="U43" s="143">
        <f t="shared" si="5"/>
        <v>7.5592001480554501E-3</v>
      </c>
      <c r="V43" s="143">
        <f>IFERROR(R43/R39,"-")</f>
        <v>0.12876338851022395</v>
      </c>
    </row>
    <row r="44" spans="2:22" ht="15.75" x14ac:dyDescent="0.25">
      <c r="B44" s="134" t="s">
        <v>53</v>
      </c>
      <c r="C44" s="135">
        <v>52853</v>
      </c>
      <c r="D44" s="135">
        <v>73201</v>
      </c>
      <c r="E44" s="135">
        <v>122504</v>
      </c>
      <c r="F44" s="135">
        <v>143386</v>
      </c>
      <c r="G44" s="135">
        <v>147042</v>
      </c>
      <c r="H44" s="135">
        <v>164634</v>
      </c>
      <c r="I44" s="136">
        <f t="shared" si="2"/>
        <v>0.11963928673440249</v>
      </c>
      <c r="J44" s="135">
        <f t="shared" si="3"/>
        <v>17592</v>
      </c>
      <c r="K44" s="136">
        <f t="shared" si="0"/>
        <v>5.2198097477412178E-2</v>
      </c>
      <c r="L44" s="137">
        <f>H44/H44</f>
        <v>1</v>
      </c>
      <c r="M44" s="135">
        <v>0</v>
      </c>
      <c r="N44" s="135">
        <v>14398</v>
      </c>
      <c r="O44" s="135">
        <v>18083</v>
      </c>
      <c r="P44" s="135">
        <v>16810</v>
      </c>
      <c r="Q44" s="135">
        <v>21632</v>
      </c>
      <c r="R44" s="135">
        <v>23873</v>
      </c>
      <c r="S44" s="136">
        <f t="shared" si="4"/>
        <v>0.10359652366863914</v>
      </c>
      <c r="T44" s="135">
        <f t="shared" si="1"/>
        <v>2241</v>
      </c>
      <c r="U44" s="136">
        <f t="shared" si="5"/>
        <v>3.7035894633871212E-2</v>
      </c>
      <c r="V44" s="137">
        <f>IFERROR(R44/R44,"-")</f>
        <v>1</v>
      </c>
    </row>
    <row r="45" spans="2:22" ht="15.75" x14ac:dyDescent="0.25">
      <c r="B45" s="138" t="s">
        <v>62</v>
      </c>
      <c r="C45" s="139">
        <v>52853</v>
      </c>
      <c r="D45" s="139">
        <v>73201</v>
      </c>
      <c r="E45" s="139">
        <v>122504</v>
      </c>
      <c r="F45" s="139">
        <v>143386</v>
      </c>
      <c r="G45" s="139">
        <v>147042</v>
      </c>
      <c r="H45" s="139">
        <v>164634</v>
      </c>
      <c r="I45" s="140">
        <f t="shared" si="2"/>
        <v>0.11963928673440249</v>
      </c>
      <c r="J45" s="139">
        <f t="shared" si="3"/>
        <v>17592</v>
      </c>
      <c r="K45" s="140">
        <f t="shared" si="0"/>
        <v>5.2198097477412178E-2</v>
      </c>
      <c r="L45" s="140">
        <f>H45/H44</f>
        <v>1</v>
      </c>
      <c r="M45" s="139">
        <v>0</v>
      </c>
      <c r="N45" s="139">
        <v>14398</v>
      </c>
      <c r="O45" s="139">
        <v>18083</v>
      </c>
      <c r="P45" s="139">
        <v>16810</v>
      </c>
      <c r="Q45" s="139">
        <v>21632</v>
      </c>
      <c r="R45" s="139">
        <v>23873</v>
      </c>
      <c r="S45" s="140">
        <f t="shared" si="4"/>
        <v>0.10359652366863914</v>
      </c>
      <c r="T45" s="139">
        <f t="shared" si="1"/>
        <v>2241</v>
      </c>
      <c r="U45" s="140">
        <f t="shared" si="5"/>
        <v>3.7035894633871212E-2</v>
      </c>
      <c r="V45" s="140">
        <f>IFERROR(R45/R44,"-")</f>
        <v>1</v>
      </c>
    </row>
    <row r="46" spans="2:22" x14ac:dyDescent="0.25">
      <c r="B46" s="99" t="s">
        <v>142</v>
      </c>
      <c r="C46" s="53">
        <v>26292</v>
      </c>
      <c r="D46" s="53">
        <v>44870</v>
      </c>
      <c r="E46" s="53">
        <v>74963</v>
      </c>
      <c r="F46" s="53">
        <v>85594</v>
      </c>
      <c r="G46" s="53">
        <v>85051</v>
      </c>
      <c r="H46" s="53">
        <v>108263</v>
      </c>
      <c r="I46" s="100">
        <f t="shared" si="2"/>
        <v>0.27291860178010841</v>
      </c>
      <c r="J46" s="53">
        <f t="shared" si="3"/>
        <v>23212</v>
      </c>
      <c r="K46" s="100">
        <f t="shared" si="0"/>
        <v>3.4325367950709298E-2</v>
      </c>
      <c r="L46" s="100">
        <f>H46/H44</f>
        <v>0.65759806601309567</v>
      </c>
      <c r="M46" s="53">
        <v>0</v>
      </c>
      <c r="N46" s="53">
        <v>10003</v>
      </c>
      <c r="O46" s="53">
        <v>10838</v>
      </c>
      <c r="P46" s="53">
        <v>10021</v>
      </c>
      <c r="Q46" s="53">
        <v>12572</v>
      </c>
      <c r="R46" s="53">
        <v>16611</v>
      </c>
      <c r="S46" s="100">
        <f t="shared" si="4"/>
        <v>0.32126948775055686</v>
      </c>
      <c r="T46" s="53">
        <f t="shared" si="1"/>
        <v>4039</v>
      </c>
      <c r="U46" s="100">
        <f t="shared" si="5"/>
        <v>2.2078328383463616E-2</v>
      </c>
      <c r="V46" s="100">
        <f>IFERROR(R46/R44,"-")</f>
        <v>0.69580697859506557</v>
      </c>
    </row>
    <row r="47" spans="2:22" ht="15.75" thickBot="1" x14ac:dyDescent="0.3">
      <c r="B47" s="99" t="s">
        <v>144</v>
      </c>
      <c r="C47" s="53">
        <v>26561</v>
      </c>
      <c r="D47" s="53">
        <v>28331</v>
      </c>
      <c r="E47" s="53">
        <v>47541</v>
      </c>
      <c r="F47" s="53">
        <v>57792</v>
      </c>
      <c r="G47" s="53">
        <v>61991</v>
      </c>
      <c r="H47" s="53">
        <v>56371</v>
      </c>
      <c r="I47" s="100">
        <f t="shared" si="2"/>
        <v>-9.0658321369231021E-2</v>
      </c>
      <c r="J47" s="53">
        <f t="shared" si="3"/>
        <v>-5620</v>
      </c>
      <c r="K47" s="100">
        <f t="shared" si="0"/>
        <v>1.787272952670288E-2</v>
      </c>
      <c r="L47" s="100">
        <f>H47/H44</f>
        <v>0.34240193398690427</v>
      </c>
      <c r="M47" s="53">
        <v>0</v>
      </c>
      <c r="N47" s="53">
        <v>4395</v>
      </c>
      <c r="O47" s="53">
        <v>7245</v>
      </c>
      <c r="P47" s="53">
        <v>6789</v>
      </c>
      <c r="Q47" s="53">
        <v>9060</v>
      </c>
      <c r="R47" s="53">
        <v>7262</v>
      </c>
      <c r="S47" s="100">
        <f t="shared" si="4"/>
        <v>-0.19845474613686531</v>
      </c>
      <c r="T47" s="53">
        <f t="shared" si="1"/>
        <v>-1798</v>
      </c>
      <c r="U47" s="100">
        <f t="shared" si="5"/>
        <v>1.4957566250407592E-2</v>
      </c>
      <c r="V47" s="100">
        <f>IFERROR(R47/R44,"-")</f>
        <v>0.30419302140493443</v>
      </c>
    </row>
    <row r="48" spans="2:22" ht="15.75" x14ac:dyDescent="0.25">
      <c r="B48" s="134" t="s">
        <v>54</v>
      </c>
      <c r="C48" s="135">
        <v>52299</v>
      </c>
      <c r="D48" s="135">
        <v>44078</v>
      </c>
      <c r="E48" s="135">
        <v>145637</v>
      </c>
      <c r="F48" s="135">
        <v>157637</v>
      </c>
      <c r="G48" s="135">
        <v>167315</v>
      </c>
      <c r="H48" s="135">
        <v>162934</v>
      </c>
      <c r="I48" s="136">
        <f t="shared" si="2"/>
        <v>-2.6184143681080574E-2</v>
      </c>
      <c r="J48" s="135">
        <f t="shared" si="3"/>
        <v>-4381</v>
      </c>
      <c r="K48" s="136">
        <f t="shared" si="0"/>
        <v>5.1659103310280237E-2</v>
      </c>
      <c r="L48" s="137">
        <f>H48/H48</f>
        <v>1</v>
      </c>
      <c r="M48" s="135">
        <v>0</v>
      </c>
      <c r="N48" s="135">
        <v>10219</v>
      </c>
      <c r="O48" s="135">
        <v>23111</v>
      </c>
      <c r="P48" s="135">
        <v>24276</v>
      </c>
      <c r="Q48" s="135">
        <v>24893</v>
      </c>
      <c r="R48" s="135">
        <v>26869</v>
      </c>
      <c r="S48" s="136">
        <f t="shared" si="4"/>
        <v>7.937974530992653E-2</v>
      </c>
      <c r="T48" s="135">
        <f t="shared" si="1"/>
        <v>1976</v>
      </c>
      <c r="U48" s="136">
        <f t="shared" si="5"/>
        <v>5.3485031417719063E-2</v>
      </c>
      <c r="V48" s="137">
        <f>IFERROR(R48/R48,"-")</f>
        <v>1</v>
      </c>
    </row>
    <row r="49" spans="2:22" ht="15.75" x14ac:dyDescent="0.25">
      <c r="B49" s="138" t="s">
        <v>62</v>
      </c>
      <c r="C49" s="139">
        <v>39287</v>
      </c>
      <c r="D49" s="139">
        <v>35882</v>
      </c>
      <c r="E49" s="139">
        <v>119890</v>
      </c>
      <c r="F49" s="139">
        <v>130450</v>
      </c>
      <c r="G49" s="139">
        <v>138513</v>
      </c>
      <c r="H49" s="139">
        <v>132273</v>
      </c>
      <c r="I49" s="140">
        <f t="shared" si="2"/>
        <v>-4.5049923111910029E-2</v>
      </c>
      <c r="J49" s="139">
        <f t="shared" si="3"/>
        <v>-6240</v>
      </c>
      <c r="K49" s="140">
        <f t="shared" si="0"/>
        <v>4.1937867922966957E-2</v>
      </c>
      <c r="L49" s="140">
        <f>H49/H48</f>
        <v>0.81181950974014017</v>
      </c>
      <c r="M49" s="139">
        <v>0</v>
      </c>
      <c r="N49" s="139">
        <v>8286</v>
      </c>
      <c r="O49" s="139">
        <v>18743</v>
      </c>
      <c r="P49" s="139">
        <v>20245</v>
      </c>
      <c r="Q49" s="139">
        <v>20528</v>
      </c>
      <c r="R49" s="139">
        <v>21605</v>
      </c>
      <c r="S49" s="140">
        <f t="shared" si="4"/>
        <v>5.2464925954793351E-2</v>
      </c>
      <c r="T49" s="139">
        <f t="shared" si="1"/>
        <v>1077</v>
      </c>
      <c r="U49" s="140">
        <f t="shared" si="5"/>
        <v>4.4603907606348761E-2</v>
      </c>
      <c r="V49" s="140">
        <f>IFERROR(R49/R48,"-")</f>
        <v>0.80408649372883245</v>
      </c>
    </row>
    <row r="50" spans="2:22" x14ac:dyDescent="0.25">
      <c r="B50" s="99" t="s">
        <v>142</v>
      </c>
      <c r="C50" s="53">
        <v>32534</v>
      </c>
      <c r="D50" s="53">
        <v>5496</v>
      </c>
      <c r="E50" s="53">
        <v>91426</v>
      </c>
      <c r="F50" s="53">
        <v>103284</v>
      </c>
      <c r="G50" s="53">
        <v>107994</v>
      </c>
      <c r="H50" s="53">
        <v>102981</v>
      </c>
      <c r="I50" s="100">
        <f t="shared" si="2"/>
        <v>-4.6419245513639629E-2</v>
      </c>
      <c r="J50" s="53">
        <f t="shared" si="3"/>
        <v>-5013</v>
      </c>
      <c r="K50" s="100">
        <f t="shared" si="0"/>
        <v>3.26506813678911E-2</v>
      </c>
      <c r="L50" s="100">
        <f>H50/H48</f>
        <v>0.63204119459413011</v>
      </c>
      <c r="M50" s="53">
        <v>0</v>
      </c>
      <c r="N50" s="53">
        <v>5496</v>
      </c>
      <c r="O50" s="53">
        <v>13798</v>
      </c>
      <c r="P50" s="53">
        <v>15626</v>
      </c>
      <c r="Q50" s="53">
        <v>15688</v>
      </c>
      <c r="R50" s="53">
        <v>16895</v>
      </c>
      <c r="S50" s="100">
        <f t="shared" si="4"/>
        <v>7.693778684344732E-2</v>
      </c>
      <c r="T50" s="53">
        <f t="shared" si="1"/>
        <v>1207</v>
      </c>
      <c r="U50" s="100">
        <f t="shared" si="5"/>
        <v>3.4427298604929893E-2</v>
      </c>
      <c r="V50" s="100">
        <f>IFERROR(R50/R48,"-")</f>
        <v>0.62879154415869587</v>
      </c>
    </row>
    <row r="51" spans="2:22" x14ac:dyDescent="0.25">
      <c r="B51" s="99" t="s">
        <v>144</v>
      </c>
      <c r="C51" s="53">
        <v>6753</v>
      </c>
      <c r="D51" s="53">
        <v>2790</v>
      </c>
      <c r="E51" s="53">
        <v>28464</v>
      </c>
      <c r="F51" s="53">
        <v>27166</v>
      </c>
      <c r="G51" s="53">
        <v>30519</v>
      </c>
      <c r="H51" s="53">
        <v>29292</v>
      </c>
      <c r="I51" s="100">
        <f t="shared" si="2"/>
        <v>-4.0204462793669515E-2</v>
      </c>
      <c r="J51" s="53">
        <f t="shared" si="3"/>
        <v>-1227</v>
      </c>
      <c r="K51" s="100">
        <f t="shared" si="0"/>
        <v>9.287186555075851E-3</v>
      </c>
      <c r="L51" s="100">
        <f>H51/H48</f>
        <v>0.17977831514601003</v>
      </c>
      <c r="M51" s="53">
        <v>0</v>
      </c>
      <c r="N51" s="53">
        <v>2790</v>
      </c>
      <c r="O51" s="53">
        <v>4945</v>
      </c>
      <c r="P51" s="53">
        <v>4619</v>
      </c>
      <c r="Q51" s="53">
        <v>4840</v>
      </c>
      <c r="R51" s="53">
        <v>4710</v>
      </c>
      <c r="S51" s="100">
        <f t="shared" si="4"/>
        <v>-2.6859504132231371E-2</v>
      </c>
      <c r="T51" s="53">
        <f t="shared" si="1"/>
        <v>-130</v>
      </c>
      <c r="U51" s="100">
        <f t="shared" si="5"/>
        <v>1.0176609001418865E-2</v>
      </c>
      <c r="V51" s="100">
        <f>IFERROR(R51/R48,"-")</f>
        <v>0.17529494957013658</v>
      </c>
    </row>
    <row r="52" spans="2:22" ht="16.5" thickBot="1" x14ac:dyDescent="0.3">
      <c r="B52" s="141" t="s">
        <v>65</v>
      </c>
      <c r="C52" s="142">
        <v>13012</v>
      </c>
      <c r="D52" s="142">
        <v>8196</v>
      </c>
      <c r="E52" s="142">
        <v>25747</v>
      </c>
      <c r="F52" s="142">
        <v>27187</v>
      </c>
      <c r="G52" s="142">
        <v>28802</v>
      </c>
      <c r="H52" s="142">
        <v>30661</v>
      </c>
      <c r="I52" s="143">
        <f t="shared" si="2"/>
        <v>6.4544128879938878E-2</v>
      </c>
      <c r="J52" s="142">
        <f t="shared" si="3"/>
        <v>1859</v>
      </c>
      <c r="K52" s="143">
        <f t="shared" si="0"/>
        <v>9.7212353873132821E-3</v>
      </c>
      <c r="L52" s="143">
        <f>H52/H48</f>
        <v>0.18818049025985983</v>
      </c>
      <c r="M52" s="142">
        <v>0</v>
      </c>
      <c r="N52" s="142">
        <v>1933</v>
      </c>
      <c r="O52" s="142">
        <v>4368</v>
      </c>
      <c r="P52" s="142">
        <v>4031</v>
      </c>
      <c r="Q52" s="142">
        <v>4365</v>
      </c>
      <c r="R52" s="142">
        <v>5264</v>
      </c>
      <c r="S52" s="143">
        <f t="shared" si="4"/>
        <v>0.20595647193585331</v>
      </c>
      <c r="T52" s="142">
        <f t="shared" si="1"/>
        <v>899</v>
      </c>
      <c r="U52" s="143">
        <f t="shared" si="5"/>
        <v>8.8811238113703055E-3</v>
      </c>
      <c r="V52" s="143">
        <f>IFERROR(R52/R48,"-")</f>
        <v>0.19591350627116752</v>
      </c>
    </row>
    <row r="53" spans="2:22" ht="15.75" x14ac:dyDescent="0.25">
      <c r="B53" s="134" t="s">
        <v>55</v>
      </c>
      <c r="C53" s="135">
        <f t="shared" ref="C53:H56" si="6">C6-C11-C16-C21-C26-C30-C35-C39-C44-C48</f>
        <v>125383</v>
      </c>
      <c r="D53" s="135">
        <f t="shared" si="6"/>
        <v>27544</v>
      </c>
      <c r="E53" s="135">
        <f t="shared" si="6"/>
        <v>61917</v>
      </c>
      <c r="F53" s="135">
        <f t="shared" si="6"/>
        <v>68546</v>
      </c>
      <c r="G53" s="135">
        <f t="shared" si="6"/>
        <v>73521</v>
      </c>
      <c r="H53" s="135">
        <f t="shared" si="6"/>
        <v>70739</v>
      </c>
      <c r="I53" s="136">
        <f t="shared" si="2"/>
        <v>-3.7839528842099512E-2</v>
      </c>
      <c r="J53" s="135">
        <f t="shared" si="3"/>
        <v>-2782</v>
      </c>
      <c r="K53" s="136">
        <f t="shared" si="0"/>
        <v>2.242818140514511E-2</v>
      </c>
      <c r="L53" s="137">
        <f>H53/H53</f>
        <v>1</v>
      </c>
      <c r="M53" s="135">
        <v>0</v>
      </c>
      <c r="N53" s="135">
        <v>5251</v>
      </c>
      <c r="O53" s="135">
        <v>9064</v>
      </c>
      <c r="P53" s="135">
        <v>9508</v>
      </c>
      <c r="Q53" s="135">
        <v>11740</v>
      </c>
      <c r="R53" s="135">
        <v>11247</v>
      </c>
      <c r="S53" s="136">
        <f t="shared" si="4"/>
        <v>-4.199318568994892E-2</v>
      </c>
      <c r="T53" s="135">
        <f t="shared" si="1"/>
        <v>-493</v>
      </c>
      <c r="U53" s="136">
        <f t="shared" si="5"/>
        <v>2.0948083651329413E-2</v>
      </c>
      <c r="V53" s="137">
        <f>IFERROR(R53/R53,"-")</f>
        <v>1</v>
      </c>
    </row>
    <row r="54" spans="2:22" ht="15.75" x14ac:dyDescent="0.25">
      <c r="B54" s="138" t="s">
        <v>62</v>
      </c>
      <c r="C54" s="139">
        <f t="shared" si="6"/>
        <v>92678</v>
      </c>
      <c r="D54" s="139">
        <f t="shared" si="6"/>
        <v>29252</v>
      </c>
      <c r="E54" s="139">
        <f t="shared" si="6"/>
        <v>60084</v>
      </c>
      <c r="F54" s="139">
        <f t="shared" si="6"/>
        <v>63322</v>
      </c>
      <c r="G54" s="139">
        <f t="shared" si="6"/>
        <v>67211</v>
      </c>
      <c r="H54" s="139">
        <f t="shared" si="6"/>
        <v>63669</v>
      </c>
      <c r="I54" s="140">
        <f t="shared" si="2"/>
        <v>-5.2699706893216902E-2</v>
      </c>
      <c r="J54" s="139">
        <f t="shared" si="3"/>
        <v>-3542</v>
      </c>
      <c r="K54" s="140">
        <f t="shared" si="0"/>
        <v>2.018659978066108E-2</v>
      </c>
      <c r="L54" s="140">
        <f>H54/H53</f>
        <v>0.90005513224670974</v>
      </c>
      <c r="M54" s="139">
        <v>0</v>
      </c>
      <c r="N54" s="139">
        <v>5197</v>
      </c>
      <c r="O54" s="139">
        <v>8593</v>
      </c>
      <c r="P54" s="139">
        <v>8768</v>
      </c>
      <c r="Q54" s="139">
        <v>10729</v>
      </c>
      <c r="R54" s="139">
        <v>9938</v>
      </c>
      <c r="S54" s="140">
        <f t="shared" si="4"/>
        <v>-7.3725417093857715E-2</v>
      </c>
      <c r="T54" s="139">
        <f t="shared" si="1"/>
        <v>-791</v>
      </c>
      <c r="U54" s="140">
        <f t="shared" si="5"/>
        <v>1.9317711133241093E-2</v>
      </c>
      <c r="V54" s="140">
        <f>IFERROR(R54/R53,"-")</f>
        <v>0.88361340801991639</v>
      </c>
    </row>
    <row r="55" spans="2:22" x14ac:dyDescent="0.25">
      <c r="B55" s="99" t="s">
        <v>142</v>
      </c>
      <c r="C55" s="53">
        <f t="shared" si="6"/>
        <v>76595</v>
      </c>
      <c r="D55" s="53">
        <f t="shared" si="6"/>
        <v>85484</v>
      </c>
      <c r="E55" s="53">
        <f t="shared" si="6"/>
        <v>223164</v>
      </c>
      <c r="F55" s="53">
        <f t="shared" si="6"/>
        <v>216610</v>
      </c>
      <c r="G55" s="53">
        <f t="shared" si="6"/>
        <v>258534</v>
      </c>
      <c r="H55" s="53">
        <f t="shared" si="6"/>
        <v>241529</v>
      </c>
      <c r="I55" s="100">
        <f t="shared" si="2"/>
        <v>-6.5774714350917085E-2</v>
      </c>
      <c r="J55" s="53">
        <f t="shared" si="3"/>
        <v>-17005</v>
      </c>
      <c r="K55" s="100">
        <f t="shared" si="0"/>
        <v>7.6578071878359799E-2</v>
      </c>
      <c r="L55" s="100">
        <f>H55/H53</f>
        <v>3.4143683116809682</v>
      </c>
      <c r="M55" s="53">
        <v>0</v>
      </c>
      <c r="N55" s="53">
        <v>3938</v>
      </c>
      <c r="O55" s="53">
        <v>6114</v>
      </c>
      <c r="P55" s="53">
        <v>6892</v>
      </c>
      <c r="Q55" s="53">
        <v>7693</v>
      </c>
      <c r="R55" s="53">
        <v>7160</v>
      </c>
      <c r="S55" s="100">
        <f t="shared" si="4"/>
        <v>-6.9283764461198438E-2</v>
      </c>
      <c r="T55" s="53">
        <f t="shared" si="1"/>
        <v>-533</v>
      </c>
      <c r="U55" s="100">
        <f t="shared" si="5"/>
        <v>1.5184496479276643E-2</v>
      </c>
      <c r="V55" s="100">
        <f>IFERROR(R55/R53,"-")</f>
        <v>0.63661420823330661</v>
      </c>
    </row>
    <row r="56" spans="2:22" x14ac:dyDescent="0.25">
      <c r="B56" s="99" t="s">
        <v>144</v>
      </c>
      <c r="C56" s="53">
        <f t="shared" si="6"/>
        <v>24275</v>
      </c>
      <c r="D56" s="53">
        <f t="shared" si="6"/>
        <v>29146</v>
      </c>
      <c r="E56" s="53">
        <f t="shared" si="6"/>
        <v>46312</v>
      </c>
      <c r="F56" s="53">
        <f t="shared" si="6"/>
        <v>72274</v>
      </c>
      <c r="G56" s="53">
        <f t="shared" si="6"/>
        <v>65342</v>
      </c>
      <c r="H56" s="53">
        <f t="shared" si="6"/>
        <v>71169</v>
      </c>
      <c r="I56" s="100">
        <f t="shared" si="2"/>
        <v>8.9176945915337757E-2</v>
      </c>
      <c r="J56" s="53">
        <f t="shared" si="3"/>
        <v>5827</v>
      </c>
      <c r="K56" s="100">
        <f t="shared" si="0"/>
        <v>2.256451522389025E-2</v>
      </c>
      <c r="L56" s="100">
        <f>H56/H53</f>
        <v>1.0060786836115863</v>
      </c>
      <c r="M56" s="53">
        <v>0</v>
      </c>
      <c r="N56" s="53">
        <v>1259</v>
      </c>
      <c r="O56" s="53">
        <v>2479</v>
      </c>
      <c r="P56" s="53">
        <v>1876</v>
      </c>
      <c r="Q56" s="53">
        <v>3036</v>
      </c>
      <c r="R56" s="53">
        <v>2778</v>
      </c>
      <c r="S56" s="100">
        <f t="shared" si="4"/>
        <v>-8.4980237154150151E-2</v>
      </c>
      <c r="T56" s="53">
        <f t="shared" si="1"/>
        <v>-258</v>
      </c>
      <c r="U56" s="100">
        <f t="shared" si="5"/>
        <v>4.1332146539644491E-3</v>
      </c>
      <c r="V56" s="100">
        <f>IFERROR(R56/R53,"-")</f>
        <v>0.24699919978660975</v>
      </c>
    </row>
    <row r="57" spans="2:22" ht="15.75" x14ac:dyDescent="0.25">
      <c r="B57" s="141" t="s">
        <v>65</v>
      </c>
      <c r="C57" s="142">
        <f>C53-C54</f>
        <v>32705</v>
      </c>
      <c r="D57" s="142">
        <f t="shared" ref="D57:H57" si="7">D53-D54</f>
        <v>-1708</v>
      </c>
      <c r="E57" s="142">
        <f t="shared" si="7"/>
        <v>1833</v>
      </c>
      <c r="F57" s="142">
        <f t="shared" si="7"/>
        <v>5224</v>
      </c>
      <c r="G57" s="142">
        <f t="shared" si="7"/>
        <v>6310</v>
      </c>
      <c r="H57" s="142">
        <f t="shared" si="7"/>
        <v>7070</v>
      </c>
      <c r="I57" s="143">
        <f t="shared" si="2"/>
        <v>0.12044374009508707</v>
      </c>
      <c r="J57" s="142">
        <f t="shared" si="3"/>
        <v>760</v>
      </c>
      <c r="K57" s="143">
        <f t="shared" si="0"/>
        <v>2.2415816244840321E-3</v>
      </c>
      <c r="L57" s="143">
        <f>H57/H53</f>
        <v>9.994486775329027E-2</v>
      </c>
      <c r="M57" s="142">
        <v>0</v>
      </c>
      <c r="N57" s="142">
        <v>128</v>
      </c>
      <c r="O57" s="142">
        <v>1238</v>
      </c>
      <c r="P57" s="142">
        <v>1494</v>
      </c>
      <c r="Q57" s="142">
        <v>4419</v>
      </c>
      <c r="R57" s="142">
        <v>4256</v>
      </c>
      <c r="S57" s="143">
        <f t="shared" si="4"/>
        <v>-3.6886173342385198E-2</v>
      </c>
      <c r="T57" s="142">
        <f t="shared" si="1"/>
        <v>-163</v>
      </c>
      <c r="U57" s="143">
        <f t="shared" si="5"/>
        <v>3.2915899216539907E-3</v>
      </c>
      <c r="V57" s="143">
        <f>IFERROR(R57/R53,"-")</f>
        <v>0.37841202098337334</v>
      </c>
    </row>
    <row r="58" spans="2:22" x14ac:dyDescent="0.25">
      <c r="B58" s="103"/>
      <c r="C58" s="104"/>
      <c r="D58" s="104"/>
      <c r="E58" s="104"/>
      <c r="F58" s="104"/>
      <c r="G58" s="104"/>
      <c r="H58" s="105"/>
      <c r="I58" s="104"/>
      <c r="J58" s="106"/>
      <c r="K58" s="106"/>
      <c r="L58" s="106"/>
    </row>
    <row r="59" spans="2:22" x14ac:dyDescent="0.25">
      <c r="B59" s="107" t="s">
        <v>57</v>
      </c>
      <c r="C59" s="107"/>
      <c r="D59" s="107"/>
      <c r="E59" s="107"/>
      <c r="F59" s="107"/>
      <c r="G59" s="107"/>
      <c r="H59" s="107"/>
      <c r="I59" s="107"/>
      <c r="J59" s="107"/>
      <c r="K59" s="107"/>
      <c r="L59" s="107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FE0EF6-41F9-45CD-85A5-81F83C413F9A}">
  <sheetPr>
    <tabColor theme="7" tint="0.79998168889431442"/>
    <pageSetUpPr fitToPage="1"/>
  </sheetPr>
  <dimension ref="A1:W162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4" max="23" width="11.42578125" hidden="1" customWidth="1"/>
  </cols>
  <sheetData>
    <row r="1" spans="1:23" ht="42.75" customHeight="1" x14ac:dyDescent="0.25"/>
    <row r="3" spans="1:23" ht="42" customHeight="1" thickBot="1" x14ac:dyDescent="0.3">
      <c r="B3" s="283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283"/>
      <c r="D3" s="283"/>
      <c r="E3" s="283"/>
      <c r="F3" s="283"/>
      <c r="G3" s="283"/>
      <c r="H3" s="283"/>
      <c r="I3" s="283"/>
      <c r="J3" s="283"/>
      <c r="K3" s="283"/>
      <c r="N3" s="145" t="s">
        <v>264</v>
      </c>
      <c r="O3" s="146"/>
      <c r="P3" s="146"/>
      <c r="Q3" s="146"/>
      <c r="R3" s="146"/>
      <c r="S3" s="146"/>
      <c r="T3" s="146"/>
      <c r="U3" s="146"/>
      <c r="V3" s="146"/>
      <c r="W3" s="146"/>
    </row>
    <row r="4" spans="1:23" ht="6" customHeight="1" x14ac:dyDescent="0.25"/>
    <row r="5" spans="1:23" ht="15.75" x14ac:dyDescent="0.25">
      <c r="B5" s="147"/>
      <c r="C5" s="311" t="s">
        <v>45</v>
      </c>
      <c r="D5" s="312"/>
      <c r="E5" s="312"/>
      <c r="F5" s="312"/>
      <c r="G5" s="312"/>
      <c r="H5" s="312"/>
      <c r="I5" s="312"/>
      <c r="J5" s="312"/>
      <c r="K5" s="312"/>
      <c r="N5" s="147"/>
      <c r="O5" s="311" t="s">
        <v>45</v>
      </c>
      <c r="P5" s="312"/>
      <c r="Q5" s="312"/>
      <c r="R5" s="312"/>
      <c r="S5" s="312"/>
      <c r="T5" s="312"/>
      <c r="U5" s="312"/>
      <c r="V5" s="312"/>
      <c r="W5" s="312"/>
    </row>
    <row r="6" spans="1:23" s="148" customFormat="1" ht="72" customHeight="1" x14ac:dyDescent="0.25">
      <c r="B6" s="149"/>
      <c r="C6" s="150">
        <v>2019</v>
      </c>
      <c r="D6" s="151">
        <v>2020</v>
      </c>
      <c r="E6" s="151">
        <v>2021</v>
      </c>
      <c r="F6" s="151">
        <v>2022</v>
      </c>
      <c r="G6" s="151">
        <v>2023</v>
      </c>
      <c r="H6" s="151">
        <v>2024</v>
      </c>
      <c r="I6" s="152" t="str">
        <f>CONCATENATE("var. ",RIGHT(H6,2),"/",RIGHT(G6,2))</f>
        <v>var. 24/23</v>
      </c>
      <c r="J6" s="153" t="str">
        <f>CONCATENATE("dif. ",RIGHT(H6,2),"/",RIGHT(G6,2))</f>
        <v>dif. 24/23</v>
      </c>
      <c r="K6" s="152" t="str">
        <f>CONCATENATE("Cuota s/ total lugares de residencia ",RIGHT(H6,4))</f>
        <v>Cuota s/ total lugares de residencia 2024</v>
      </c>
      <c r="N6" s="149"/>
      <c r="O6" s="150">
        <v>2019</v>
      </c>
      <c r="P6" s="151">
        <v>2020</v>
      </c>
      <c r="Q6" s="151">
        <v>2021</v>
      </c>
      <c r="R6" s="151">
        <v>2022</v>
      </c>
      <c r="S6" s="151">
        <v>2023</v>
      </c>
      <c r="T6" s="151">
        <v>2024</v>
      </c>
      <c r="U6" s="152" t="str">
        <f>CONCATENATE("var. ",RIGHT(T6,2),"/",RIGHT(S6,2))</f>
        <v>var. 24/23</v>
      </c>
      <c r="V6" s="153" t="str">
        <f>CONCATENATE("dif. ",RIGHT(T6,2),"/",RIGHT(S6,2))</f>
        <v>dif. 24/23</v>
      </c>
      <c r="W6" s="152" t="str">
        <f>CONCATENATE("Cuota s/ total lugares de residencia ",RIGHT(T6,4))</f>
        <v>Cuota s/ total lugares de residencia 2024</v>
      </c>
    </row>
    <row r="7" spans="1:23" x14ac:dyDescent="0.25">
      <c r="A7" s="1"/>
      <c r="B7" s="154" t="s">
        <v>45</v>
      </c>
      <c r="C7" s="155"/>
      <c r="D7" s="155"/>
      <c r="E7" s="155"/>
      <c r="F7" s="155"/>
      <c r="G7" s="155"/>
      <c r="H7" s="156"/>
      <c r="I7" s="156"/>
      <c r="J7" s="156"/>
      <c r="K7" s="155"/>
      <c r="L7" s="81"/>
      <c r="N7" s="157" t="s">
        <v>51</v>
      </c>
      <c r="O7" s="155"/>
      <c r="P7" s="155"/>
      <c r="Q7" s="155"/>
      <c r="R7" s="155"/>
      <c r="S7" s="155"/>
      <c r="T7" s="156"/>
      <c r="U7" s="156"/>
      <c r="V7" s="156"/>
      <c r="W7" s="155"/>
    </row>
    <row r="8" spans="1:23" x14ac:dyDescent="0.25">
      <c r="A8" s="1"/>
      <c r="B8" s="158" t="s">
        <v>70</v>
      </c>
      <c r="C8" s="159">
        <v>4831573</v>
      </c>
      <c r="D8" s="159">
        <v>1565303</v>
      </c>
      <c r="E8" s="159">
        <v>2335438</v>
      </c>
      <c r="F8" s="159">
        <v>4757683</v>
      </c>
      <c r="G8" s="159">
        <v>5188807</v>
      </c>
      <c r="H8" s="159">
        <v>5480280</v>
      </c>
      <c r="I8" s="160">
        <f>IFERROR(H8/G8-1,"-")</f>
        <v>5.6173413272068151E-2</v>
      </c>
      <c r="J8" s="159">
        <f t="shared" ref="J8:J20" si="0">H8-G8</f>
        <v>291473</v>
      </c>
      <c r="K8" s="160">
        <f t="shared" ref="K8:K20" si="1">H8/H$8</f>
        <v>1</v>
      </c>
      <c r="L8" s="81"/>
      <c r="N8" s="158" t="s">
        <v>70</v>
      </c>
      <c r="O8" s="159">
        <v>55887</v>
      </c>
      <c r="P8" s="159">
        <v>24221</v>
      </c>
      <c r="Q8" s="159">
        <v>33444</v>
      </c>
      <c r="R8" s="159">
        <v>51485</v>
      </c>
      <c r="S8" s="159">
        <v>58157</v>
      </c>
      <c r="T8" s="159">
        <v>57388</v>
      </c>
      <c r="U8" s="160">
        <f>IFERROR(T8/S8-1,"-")</f>
        <v>-1.3222827862510056E-2</v>
      </c>
      <c r="V8" s="159">
        <f>T8-S8</f>
        <v>-769</v>
      </c>
      <c r="W8" s="160">
        <f>T8/T$8</f>
        <v>1</v>
      </c>
    </row>
    <row r="9" spans="1:23" x14ac:dyDescent="0.25">
      <c r="A9" s="1" t="s">
        <v>98</v>
      </c>
      <c r="B9" s="161" t="s">
        <v>99</v>
      </c>
      <c r="C9" s="162">
        <v>1047557</v>
      </c>
      <c r="D9" s="162">
        <v>456683</v>
      </c>
      <c r="E9" s="162">
        <v>800301</v>
      </c>
      <c r="F9" s="162">
        <v>1016781</v>
      </c>
      <c r="G9" s="162">
        <v>1041269</v>
      </c>
      <c r="H9" s="162">
        <v>1058434</v>
      </c>
      <c r="I9" s="163">
        <f>IFERROR(H9/G9-1,"-")</f>
        <v>1.6484693196474609E-2</v>
      </c>
      <c r="J9" s="162">
        <f t="shared" si="0"/>
        <v>17165</v>
      </c>
      <c r="K9" s="163">
        <f t="shared" si="1"/>
        <v>0.19313502229813076</v>
      </c>
      <c r="L9" s="81"/>
      <c r="N9" s="161" t="s">
        <v>99</v>
      </c>
      <c r="O9" s="162">
        <v>37119</v>
      </c>
      <c r="P9" s="162">
        <v>16023</v>
      </c>
      <c r="Q9" s="162">
        <v>21732</v>
      </c>
      <c r="R9" s="162">
        <v>33809</v>
      </c>
      <c r="S9" s="162">
        <v>37722</v>
      </c>
      <c r="T9" s="162">
        <v>35821</v>
      </c>
      <c r="U9" s="163">
        <f>IFERROR(T9/S9-1,"-")</f>
        <v>-5.0394994963151474E-2</v>
      </c>
      <c r="V9" s="162">
        <f t="shared" ref="V9:V19" si="2">T9-S9</f>
        <v>-1901</v>
      </c>
      <c r="W9" s="163">
        <f>T9/T$8</f>
        <v>0.62418972607513767</v>
      </c>
    </row>
    <row r="10" spans="1:23" x14ac:dyDescent="0.25">
      <c r="A10" s="164" t="s">
        <v>105</v>
      </c>
      <c r="B10" s="165" t="s">
        <v>105</v>
      </c>
      <c r="C10" s="166">
        <v>415150</v>
      </c>
      <c r="D10" s="166">
        <v>208389</v>
      </c>
      <c r="E10" s="166">
        <v>416048</v>
      </c>
      <c r="F10" s="166">
        <v>423208</v>
      </c>
      <c r="G10" s="166">
        <v>428791</v>
      </c>
      <c r="H10" s="166">
        <v>421973</v>
      </c>
      <c r="I10" s="167">
        <f>IFERROR(H10/G10-1,"-")</f>
        <v>-1.5900520300099585E-2</v>
      </c>
      <c r="J10" s="166">
        <f t="shared" si="0"/>
        <v>-6818</v>
      </c>
      <c r="K10" s="167">
        <f t="shared" si="1"/>
        <v>7.6998438036012765E-2</v>
      </c>
      <c r="L10" s="81"/>
      <c r="N10" s="165" t="s">
        <v>105</v>
      </c>
      <c r="O10" s="166">
        <v>19153</v>
      </c>
      <c r="P10" s="166">
        <v>8684</v>
      </c>
      <c r="Q10" s="166">
        <v>11001</v>
      </c>
      <c r="R10" s="166">
        <v>16289</v>
      </c>
      <c r="S10" s="166">
        <v>12024</v>
      </c>
      <c r="T10" s="166">
        <v>11877</v>
      </c>
      <c r="U10" s="167">
        <f>IFERROR(T10/S10-1,"-")</f>
        <v>-1.2225548902195627E-2</v>
      </c>
      <c r="V10" s="166">
        <f t="shared" si="2"/>
        <v>-147</v>
      </c>
      <c r="W10" s="167">
        <f>T10/T$8</f>
        <v>0.20695964313096815</v>
      </c>
    </row>
    <row r="11" spans="1:23" x14ac:dyDescent="0.25">
      <c r="A11" s="164" t="s">
        <v>102</v>
      </c>
      <c r="B11" s="165" t="s">
        <v>102</v>
      </c>
      <c r="C11" s="166">
        <v>632407</v>
      </c>
      <c r="D11" s="166">
        <v>248294</v>
      </c>
      <c r="E11" s="166">
        <v>384253</v>
      </c>
      <c r="F11" s="166">
        <v>593573</v>
      </c>
      <c r="G11" s="166">
        <v>612478</v>
      </c>
      <c r="H11" s="166">
        <v>636461</v>
      </c>
      <c r="I11" s="167">
        <f>IFERROR(H11/G11-1,"-")</f>
        <v>3.915732483452472E-2</v>
      </c>
      <c r="J11" s="166">
        <f t="shared" si="0"/>
        <v>23983</v>
      </c>
      <c r="K11" s="167">
        <f t="shared" si="1"/>
        <v>0.116136584262118</v>
      </c>
      <c r="L11" s="81"/>
      <c r="N11" s="165" t="s">
        <v>102</v>
      </c>
      <c r="O11" s="166">
        <v>17966</v>
      </c>
      <c r="P11" s="166">
        <v>7339</v>
      </c>
      <c r="Q11" s="166">
        <v>10731</v>
      </c>
      <c r="R11" s="166">
        <v>17520</v>
      </c>
      <c r="S11" s="166">
        <v>25698</v>
      </c>
      <c r="T11" s="166">
        <v>23944</v>
      </c>
      <c r="U11" s="167">
        <f>IFERROR(T11/S11-1,"-")</f>
        <v>-6.8254338859055186E-2</v>
      </c>
      <c r="V11" s="166">
        <f t="shared" si="2"/>
        <v>-1754</v>
      </c>
      <c r="W11" s="167">
        <f>T11/T$8</f>
        <v>0.41723008294416952</v>
      </c>
    </row>
    <row r="12" spans="1:23" x14ac:dyDescent="0.25">
      <c r="A12" s="1"/>
      <c r="B12" s="161" t="s">
        <v>109</v>
      </c>
      <c r="C12" s="162">
        <v>3784016</v>
      </c>
      <c r="D12" s="162">
        <v>1108620</v>
      </c>
      <c r="E12" s="162">
        <v>1535137</v>
      </c>
      <c r="F12" s="162">
        <v>3740902</v>
      </c>
      <c r="G12" s="162">
        <v>4147538</v>
      </c>
      <c r="H12" s="162">
        <v>4421846</v>
      </c>
      <c r="I12" s="163">
        <f>IFERROR(H12/G12-1,"-")</f>
        <v>6.6137549553494157E-2</v>
      </c>
      <c r="J12" s="162">
        <f t="shared" si="0"/>
        <v>274308</v>
      </c>
      <c r="K12" s="163">
        <f t="shared" si="1"/>
        <v>0.80686497770186927</v>
      </c>
      <c r="L12" s="81"/>
      <c r="N12" s="161" t="s">
        <v>109</v>
      </c>
      <c r="O12" s="162">
        <v>18768</v>
      </c>
      <c r="P12" s="162">
        <v>8198</v>
      </c>
      <c r="Q12" s="162">
        <v>11712</v>
      </c>
      <c r="R12" s="162">
        <v>17676</v>
      </c>
      <c r="S12" s="162">
        <v>20435</v>
      </c>
      <c r="T12" s="162">
        <v>21567</v>
      </c>
      <c r="U12" s="163">
        <f>IFERROR(T12/S12-1,"-")</f>
        <v>5.539515537068751E-2</v>
      </c>
      <c r="V12" s="162">
        <f t="shared" si="2"/>
        <v>1132</v>
      </c>
      <c r="W12" s="163">
        <f>T12/T$8</f>
        <v>0.37581027392486233</v>
      </c>
    </row>
    <row r="13" spans="1:23" s="57" customFormat="1" x14ac:dyDescent="0.25">
      <c r="B13" s="165" t="s">
        <v>112</v>
      </c>
      <c r="C13" s="166">
        <v>1721079</v>
      </c>
      <c r="D13" s="166">
        <v>436137</v>
      </c>
      <c r="E13" s="166">
        <v>446045</v>
      </c>
      <c r="F13" s="166">
        <v>1722453</v>
      </c>
      <c r="G13" s="166">
        <v>1939344</v>
      </c>
      <c r="H13" s="166">
        <v>2075266</v>
      </c>
      <c r="I13" s="167">
        <f t="shared" ref="I13:I20" si="3">IFERROR(H13/G13-1,"-")</f>
        <v>7.0086585979588945E-2</v>
      </c>
      <c r="J13" s="166">
        <f t="shared" si="0"/>
        <v>135922</v>
      </c>
      <c r="K13" s="167">
        <f t="shared" si="1"/>
        <v>0.37867882662929631</v>
      </c>
      <c r="L13" s="168"/>
      <c r="N13" s="165" t="s">
        <v>112</v>
      </c>
      <c r="O13" s="166">
        <v>2421</v>
      </c>
      <c r="P13" s="166">
        <v>1288</v>
      </c>
      <c r="Q13" s="166">
        <v>921</v>
      </c>
      <c r="R13" s="166">
        <v>2403</v>
      </c>
      <c r="S13" s="166">
        <v>2795</v>
      </c>
      <c r="T13" s="166">
        <v>3030</v>
      </c>
      <c r="U13" s="167">
        <f t="shared" ref="U13:U20" si="4">IFERROR(T13/S13-1,"-")</f>
        <v>8.4078711985688726E-2</v>
      </c>
      <c r="V13" s="166">
        <f t="shared" si="2"/>
        <v>235</v>
      </c>
      <c r="W13" s="167">
        <f t="shared" ref="W13:W20" si="5">T13/T$8</f>
        <v>5.2798494458771869E-2</v>
      </c>
    </row>
    <row r="14" spans="1:23" s="57" customFormat="1" x14ac:dyDescent="0.25">
      <c r="B14" s="165" t="s">
        <v>115</v>
      </c>
      <c r="C14" s="166">
        <v>491040</v>
      </c>
      <c r="D14" s="166">
        <v>138922</v>
      </c>
      <c r="E14" s="166">
        <v>222501</v>
      </c>
      <c r="F14" s="166">
        <v>385709</v>
      </c>
      <c r="G14" s="166">
        <v>431586</v>
      </c>
      <c r="H14" s="166">
        <v>447017</v>
      </c>
      <c r="I14" s="167">
        <f t="shared" si="3"/>
        <v>3.5754171822070191E-2</v>
      </c>
      <c r="J14" s="166">
        <f t="shared" si="0"/>
        <v>15431</v>
      </c>
      <c r="K14" s="167">
        <f t="shared" si="1"/>
        <v>8.1568277533264719E-2</v>
      </c>
      <c r="L14" s="168"/>
      <c r="N14" s="165" t="s">
        <v>115</v>
      </c>
      <c r="O14" s="166">
        <v>3905</v>
      </c>
      <c r="P14" s="166">
        <v>1481</v>
      </c>
      <c r="Q14" s="166">
        <v>2395</v>
      </c>
      <c r="R14" s="166">
        <v>3482</v>
      </c>
      <c r="S14" s="166">
        <v>3814</v>
      </c>
      <c r="T14" s="166">
        <v>4234</v>
      </c>
      <c r="U14" s="167">
        <f t="shared" si="4"/>
        <v>0.11012060828526482</v>
      </c>
      <c r="V14" s="166">
        <f t="shared" si="2"/>
        <v>420</v>
      </c>
      <c r="W14" s="167">
        <f t="shared" si="5"/>
        <v>7.3778490276712905E-2</v>
      </c>
    </row>
    <row r="15" spans="1:23" x14ac:dyDescent="0.25">
      <c r="A15" s="1"/>
      <c r="B15" s="165" t="s">
        <v>118</v>
      </c>
      <c r="C15" s="166">
        <v>166950</v>
      </c>
      <c r="D15" s="166">
        <v>58766</v>
      </c>
      <c r="E15" s="166">
        <v>128102</v>
      </c>
      <c r="F15" s="166">
        <v>197280</v>
      </c>
      <c r="G15" s="166">
        <v>216824</v>
      </c>
      <c r="H15" s="166">
        <v>230379</v>
      </c>
      <c r="I15" s="167">
        <f t="shared" si="3"/>
        <v>6.2516142124487972E-2</v>
      </c>
      <c r="J15" s="166">
        <f t="shared" si="0"/>
        <v>13555</v>
      </c>
      <c r="K15" s="167">
        <f t="shared" si="1"/>
        <v>4.2037815586064946E-2</v>
      </c>
      <c r="L15" s="81"/>
      <c r="N15" s="165" t="s">
        <v>118</v>
      </c>
      <c r="O15" s="166">
        <v>3854</v>
      </c>
      <c r="P15" s="166">
        <v>1974</v>
      </c>
      <c r="Q15" s="166">
        <v>3541</v>
      </c>
      <c r="R15" s="166">
        <v>3412</v>
      </c>
      <c r="S15" s="166">
        <v>3885</v>
      </c>
      <c r="T15" s="166">
        <v>3685</v>
      </c>
      <c r="U15" s="167">
        <f t="shared" si="4"/>
        <v>-5.1480051480051525E-2</v>
      </c>
      <c r="V15" s="166">
        <f t="shared" si="2"/>
        <v>-200</v>
      </c>
      <c r="W15" s="167">
        <f t="shared" si="5"/>
        <v>6.4212030389628499E-2</v>
      </c>
    </row>
    <row r="16" spans="1:23" x14ac:dyDescent="0.25">
      <c r="A16" s="1"/>
      <c r="B16" s="165" t="s">
        <v>125</v>
      </c>
      <c r="C16" s="166">
        <v>137818</v>
      </c>
      <c r="D16" s="166">
        <v>39662</v>
      </c>
      <c r="E16" s="166">
        <v>93209</v>
      </c>
      <c r="F16" s="166">
        <v>169583</v>
      </c>
      <c r="G16" s="166">
        <v>165044</v>
      </c>
      <c r="H16" s="166">
        <v>174675</v>
      </c>
      <c r="I16" s="167">
        <f t="shared" si="3"/>
        <v>5.8354135866799162E-2</v>
      </c>
      <c r="J16" s="166">
        <f t="shared" si="0"/>
        <v>9631</v>
      </c>
      <c r="K16" s="167">
        <f t="shared" si="1"/>
        <v>3.1873371433576388E-2</v>
      </c>
      <c r="L16" s="81"/>
      <c r="N16" s="165" t="s">
        <v>125</v>
      </c>
      <c r="O16" s="166">
        <v>699</v>
      </c>
      <c r="P16" s="166">
        <v>323</v>
      </c>
      <c r="Q16" s="166">
        <v>432</v>
      </c>
      <c r="R16" s="166">
        <v>1172</v>
      </c>
      <c r="S16" s="166">
        <v>938</v>
      </c>
      <c r="T16" s="166">
        <v>933</v>
      </c>
      <c r="U16" s="167">
        <f t="shared" si="4"/>
        <v>-5.3304904051172386E-3</v>
      </c>
      <c r="V16" s="166">
        <f t="shared" si="2"/>
        <v>-5</v>
      </c>
      <c r="W16" s="167">
        <f t="shared" si="5"/>
        <v>1.6257754234334704E-2</v>
      </c>
    </row>
    <row r="17" spans="1:23" x14ac:dyDescent="0.25">
      <c r="A17" s="1"/>
      <c r="B17" s="165" t="s">
        <v>121</v>
      </c>
      <c r="C17" s="166">
        <v>133862</v>
      </c>
      <c r="D17" s="166">
        <v>55544</v>
      </c>
      <c r="E17" s="166">
        <v>93337</v>
      </c>
      <c r="F17" s="166">
        <v>146133</v>
      </c>
      <c r="G17" s="166">
        <v>151265</v>
      </c>
      <c r="H17" s="166">
        <v>157483</v>
      </c>
      <c r="I17" s="167">
        <f t="shared" si="3"/>
        <v>4.1106667107394301E-2</v>
      </c>
      <c r="J17" s="166">
        <f t="shared" si="0"/>
        <v>6218</v>
      </c>
      <c r="K17" s="167">
        <f t="shared" si="1"/>
        <v>2.8736305444247375E-2</v>
      </c>
      <c r="L17" s="81"/>
      <c r="N17" s="165" t="s">
        <v>121</v>
      </c>
      <c r="O17" s="166">
        <v>519</v>
      </c>
      <c r="P17" s="166">
        <v>351</v>
      </c>
      <c r="Q17" s="166">
        <v>507</v>
      </c>
      <c r="R17" s="166">
        <v>682</v>
      </c>
      <c r="S17" s="166">
        <v>650</v>
      </c>
      <c r="T17" s="166">
        <v>903</v>
      </c>
      <c r="U17" s="167">
        <f t="shared" si="4"/>
        <v>0.38923076923076927</v>
      </c>
      <c r="V17" s="166">
        <f t="shared" si="2"/>
        <v>253</v>
      </c>
      <c r="W17" s="167">
        <f t="shared" si="5"/>
        <v>1.5734996863455773E-2</v>
      </c>
    </row>
    <row r="18" spans="1:23" x14ac:dyDescent="0.25">
      <c r="A18" s="1"/>
      <c r="B18" s="165" t="s">
        <v>130</v>
      </c>
      <c r="C18" s="166">
        <v>74390</v>
      </c>
      <c r="D18" s="166">
        <v>28784</v>
      </c>
      <c r="E18" s="166">
        <v>25400</v>
      </c>
      <c r="F18" s="166">
        <v>62340</v>
      </c>
      <c r="G18" s="166">
        <v>67966</v>
      </c>
      <c r="H18" s="166">
        <v>63716</v>
      </c>
      <c r="I18" s="167">
        <f t="shared" si="3"/>
        <v>-6.2531265632816413E-2</v>
      </c>
      <c r="J18" s="166">
        <f t="shared" si="0"/>
        <v>-4250</v>
      </c>
      <c r="K18" s="167">
        <f t="shared" si="1"/>
        <v>1.1626413248958082E-2</v>
      </c>
      <c r="L18" s="81"/>
      <c r="N18" s="165" t="s">
        <v>130</v>
      </c>
      <c r="O18" s="166">
        <v>155</v>
      </c>
      <c r="P18" s="166">
        <v>124</v>
      </c>
      <c r="Q18" s="166">
        <v>105</v>
      </c>
      <c r="R18" s="166">
        <v>270</v>
      </c>
      <c r="S18" s="166">
        <v>153</v>
      </c>
      <c r="T18" s="166">
        <v>230</v>
      </c>
      <c r="U18" s="167">
        <f t="shared" si="4"/>
        <v>0.50326797385620914</v>
      </c>
      <c r="V18" s="166">
        <f t="shared" si="2"/>
        <v>77</v>
      </c>
      <c r="W18" s="167">
        <f t="shared" si="5"/>
        <v>4.0078065100717921E-3</v>
      </c>
    </row>
    <row r="19" spans="1:23" x14ac:dyDescent="0.25">
      <c r="A19" s="164" t="s">
        <v>146</v>
      </c>
      <c r="B19" s="165" t="s">
        <v>133</v>
      </c>
      <c r="C19" s="166">
        <v>106028</v>
      </c>
      <c r="D19" s="166">
        <v>42711</v>
      </c>
      <c r="E19" s="166">
        <v>22147</v>
      </c>
      <c r="F19" s="166">
        <v>56752</v>
      </c>
      <c r="G19" s="166">
        <v>70972</v>
      </c>
      <c r="H19" s="166">
        <v>68752</v>
      </c>
      <c r="I19" s="167">
        <f t="shared" si="3"/>
        <v>-3.1279941385335075E-2</v>
      </c>
      <c r="J19" s="166">
        <f t="shared" si="0"/>
        <v>-2220</v>
      </c>
      <c r="K19" s="167">
        <f t="shared" si="1"/>
        <v>1.2545344398461392E-2</v>
      </c>
      <c r="L19" s="81"/>
      <c r="N19" s="165" t="s">
        <v>133</v>
      </c>
      <c r="O19" s="166">
        <v>271</v>
      </c>
      <c r="P19" s="166">
        <v>89</v>
      </c>
      <c r="Q19" s="166">
        <v>96</v>
      </c>
      <c r="R19" s="166">
        <v>168</v>
      </c>
      <c r="S19" s="166">
        <v>270</v>
      </c>
      <c r="T19" s="166">
        <v>384</v>
      </c>
      <c r="U19" s="167">
        <f t="shared" si="4"/>
        <v>0.42222222222222228</v>
      </c>
      <c r="V19" s="166">
        <f t="shared" si="2"/>
        <v>114</v>
      </c>
      <c r="W19" s="167">
        <f t="shared" si="5"/>
        <v>6.6912943472502966E-3</v>
      </c>
    </row>
    <row r="20" spans="1:23" x14ac:dyDescent="0.25">
      <c r="A20" s="169" t="s">
        <v>147</v>
      </c>
      <c r="B20" s="170" t="s">
        <v>147</v>
      </c>
      <c r="C20" s="171">
        <f t="shared" ref="C20:H20" si="6">C12-SUM(C13:C19)</f>
        <v>952849</v>
      </c>
      <c r="D20" s="171">
        <f t="shared" si="6"/>
        <v>308094</v>
      </c>
      <c r="E20" s="171">
        <f t="shared" si="6"/>
        <v>504396</v>
      </c>
      <c r="F20" s="171">
        <f t="shared" si="6"/>
        <v>1000652</v>
      </c>
      <c r="G20" s="171">
        <f t="shared" si="6"/>
        <v>1104537</v>
      </c>
      <c r="H20" s="171">
        <f t="shared" si="6"/>
        <v>1204558</v>
      </c>
      <c r="I20" s="172">
        <f t="shared" si="3"/>
        <v>9.0554684904172511E-2</v>
      </c>
      <c r="J20" s="171">
        <f t="shared" si="0"/>
        <v>100021</v>
      </c>
      <c r="K20" s="172">
        <f t="shared" si="1"/>
        <v>0.21979862342800002</v>
      </c>
      <c r="L20" s="81"/>
      <c r="N20" s="170" t="s">
        <v>147</v>
      </c>
      <c r="O20" s="171">
        <f t="shared" ref="O20:T20" si="7">O12-SUM(O13:O19)</f>
        <v>6944</v>
      </c>
      <c r="P20" s="171">
        <f t="shared" si="7"/>
        <v>2568</v>
      </c>
      <c r="Q20" s="171">
        <f t="shared" si="7"/>
        <v>3715</v>
      </c>
      <c r="R20" s="171">
        <f t="shared" si="7"/>
        <v>6087</v>
      </c>
      <c r="S20" s="171">
        <f t="shared" si="7"/>
        <v>7930</v>
      </c>
      <c r="T20" s="171">
        <f t="shared" si="7"/>
        <v>8168</v>
      </c>
      <c r="U20" s="172">
        <f t="shared" si="4"/>
        <v>3.0012610340479196E-2</v>
      </c>
      <c r="V20" s="171">
        <f>T20-S20</f>
        <v>238</v>
      </c>
      <c r="W20" s="172">
        <f t="shared" si="5"/>
        <v>0.14232940684463652</v>
      </c>
    </row>
    <row r="21" spans="1:23" x14ac:dyDescent="0.25">
      <c r="B21" s="157" t="s">
        <v>46</v>
      </c>
      <c r="C21" s="155"/>
      <c r="D21" s="155"/>
      <c r="E21" s="155"/>
      <c r="F21" s="155"/>
      <c r="G21" s="155"/>
      <c r="H21" s="156"/>
      <c r="I21" s="156"/>
      <c r="J21" s="156"/>
      <c r="K21" s="155"/>
      <c r="L21" s="173"/>
      <c r="M21" s="173"/>
      <c r="N21" s="173"/>
    </row>
    <row r="22" spans="1:23" x14ac:dyDescent="0.25">
      <c r="B22" s="158" t="s">
        <v>70</v>
      </c>
      <c r="C22" s="159">
        <v>1762715</v>
      </c>
      <c r="D22" s="159">
        <v>550867</v>
      </c>
      <c r="E22" s="159">
        <v>881045</v>
      </c>
      <c r="F22" s="159">
        <v>1757049</v>
      </c>
      <c r="G22" s="159">
        <v>1888332</v>
      </c>
      <c r="H22" s="159">
        <v>1938898</v>
      </c>
      <c r="I22" s="160">
        <f>IFERROR(H22/G22-1,"-")</f>
        <v>2.677813011694985E-2</v>
      </c>
      <c r="J22" s="159">
        <f>H22-G22</f>
        <v>50566</v>
      </c>
      <c r="K22" s="160">
        <f>H22/H$8</f>
        <v>0.35379542651105417</v>
      </c>
      <c r="L22" s="107"/>
      <c r="M22" s="107"/>
      <c r="N22" s="107"/>
    </row>
    <row r="23" spans="1:23" x14ac:dyDescent="0.25">
      <c r="B23" s="161" t="s">
        <v>99</v>
      </c>
      <c r="C23" s="162">
        <v>222987</v>
      </c>
      <c r="D23" s="162">
        <v>117997</v>
      </c>
      <c r="E23" s="162">
        <v>247584</v>
      </c>
      <c r="F23" s="162">
        <v>207208</v>
      </c>
      <c r="G23" s="162">
        <v>181512</v>
      </c>
      <c r="H23" s="162">
        <v>161819</v>
      </c>
      <c r="I23" s="163">
        <f>IFERROR(H23/G23-1,"-")</f>
        <v>-0.10849420423994005</v>
      </c>
      <c r="J23" s="162">
        <f t="shared" ref="J23:J33" si="8">H23-G23</f>
        <v>-19693</v>
      </c>
      <c r="K23" s="163">
        <f>H23/H$8</f>
        <v>2.9527505893859437E-2</v>
      </c>
    </row>
    <row r="24" spans="1:23" x14ac:dyDescent="0.25">
      <c r="B24" s="165" t="s">
        <v>105</v>
      </c>
      <c r="C24" s="166">
        <v>113067</v>
      </c>
      <c r="D24" s="166">
        <v>68476</v>
      </c>
      <c r="E24" s="166">
        <v>126666</v>
      </c>
      <c r="F24" s="166">
        <v>86811</v>
      </c>
      <c r="G24" s="166">
        <v>75374</v>
      </c>
      <c r="H24" s="166">
        <v>60650</v>
      </c>
      <c r="I24" s="167">
        <f>IFERROR(H24/G24-1,"-")</f>
        <v>-0.19534587523549229</v>
      </c>
      <c r="J24" s="166">
        <f t="shared" si="8"/>
        <v>-14724</v>
      </c>
      <c r="K24" s="167">
        <f>H24/H$8</f>
        <v>1.1066952783434423E-2</v>
      </c>
    </row>
    <row r="25" spans="1:23" x14ac:dyDescent="0.25">
      <c r="B25" s="165" t="s">
        <v>102</v>
      </c>
      <c r="C25" s="166">
        <v>109920</v>
      </c>
      <c r="D25" s="166">
        <v>49521</v>
      </c>
      <c r="E25" s="166">
        <v>120918</v>
      </c>
      <c r="F25" s="166">
        <v>120397</v>
      </c>
      <c r="G25" s="166">
        <v>106138</v>
      </c>
      <c r="H25" s="166">
        <v>101169</v>
      </c>
      <c r="I25" s="167">
        <f>IFERROR(H25/G25-1,"-")</f>
        <v>-4.6816408826245048E-2</v>
      </c>
      <c r="J25" s="166">
        <f t="shared" si="8"/>
        <v>-4969</v>
      </c>
      <c r="K25" s="167">
        <f>H25/H$8</f>
        <v>1.8460553110425014E-2</v>
      </c>
    </row>
    <row r="26" spans="1:23" x14ac:dyDescent="0.25">
      <c r="B26" s="161" t="s">
        <v>109</v>
      </c>
      <c r="C26" s="162">
        <v>1539728</v>
      </c>
      <c r="D26" s="162">
        <v>432870</v>
      </c>
      <c r="E26" s="162">
        <v>633461</v>
      </c>
      <c r="F26" s="162">
        <v>1549841</v>
      </c>
      <c r="G26" s="162">
        <v>1706820</v>
      </c>
      <c r="H26" s="162">
        <v>1777079</v>
      </c>
      <c r="I26" s="163">
        <f>IFERROR(H26/G26-1,"-")</f>
        <v>4.1163684512719456E-2</v>
      </c>
      <c r="J26" s="162">
        <f t="shared" si="8"/>
        <v>70259</v>
      </c>
      <c r="K26" s="163">
        <f>H26/H$8</f>
        <v>0.32426792061719473</v>
      </c>
    </row>
    <row r="27" spans="1:23" x14ac:dyDescent="0.25">
      <c r="B27" s="165" t="s">
        <v>112</v>
      </c>
      <c r="C27" s="166">
        <v>757594</v>
      </c>
      <c r="D27" s="166">
        <v>187852</v>
      </c>
      <c r="E27" s="166">
        <v>208305</v>
      </c>
      <c r="F27" s="166">
        <v>783677</v>
      </c>
      <c r="G27" s="166">
        <v>883653</v>
      </c>
      <c r="H27" s="166">
        <v>930359</v>
      </c>
      <c r="I27" s="167">
        <f t="shared" ref="I27:I34" si="9">IFERROR(H27/G27-1,"-")</f>
        <v>5.2855589241478373E-2</v>
      </c>
      <c r="J27" s="166">
        <f t="shared" si="8"/>
        <v>46706</v>
      </c>
      <c r="K27" s="167">
        <f t="shared" ref="K27:K34" si="10">H27/H$8</f>
        <v>0.16976486602874305</v>
      </c>
    </row>
    <row r="28" spans="1:23" x14ac:dyDescent="0.25">
      <c r="B28" s="165" t="s">
        <v>115</v>
      </c>
      <c r="C28" s="166">
        <v>201016</v>
      </c>
      <c r="D28" s="166">
        <v>57141</v>
      </c>
      <c r="E28" s="166">
        <v>103865</v>
      </c>
      <c r="F28" s="166">
        <v>169299</v>
      </c>
      <c r="G28" s="166">
        <v>182538</v>
      </c>
      <c r="H28" s="166">
        <v>183463</v>
      </c>
      <c r="I28" s="167">
        <f t="shared" si="9"/>
        <v>5.0674380129069885E-3</v>
      </c>
      <c r="J28" s="166">
        <f t="shared" si="8"/>
        <v>925</v>
      </c>
      <c r="K28" s="167">
        <f t="shared" si="10"/>
        <v>3.3476939134496779E-2</v>
      </c>
    </row>
    <row r="29" spans="1:23" x14ac:dyDescent="0.25">
      <c r="B29" s="165" t="s">
        <v>118</v>
      </c>
      <c r="C29" s="166">
        <v>52571</v>
      </c>
      <c r="D29" s="166">
        <v>20504</v>
      </c>
      <c r="E29" s="166">
        <v>42447</v>
      </c>
      <c r="F29" s="166">
        <v>63176</v>
      </c>
      <c r="G29" s="166">
        <v>65334</v>
      </c>
      <c r="H29" s="166">
        <v>57978</v>
      </c>
      <c r="I29" s="167">
        <f t="shared" si="9"/>
        <v>-0.11259068785012394</v>
      </c>
      <c r="J29" s="166">
        <f t="shared" si="8"/>
        <v>-7356</v>
      </c>
      <c r="K29" s="167">
        <f t="shared" si="10"/>
        <v>1.0579386454706694E-2</v>
      </c>
    </row>
    <row r="30" spans="1:23" x14ac:dyDescent="0.25">
      <c r="B30" s="165" t="s">
        <v>125</v>
      </c>
      <c r="C30" s="166">
        <v>61428</v>
      </c>
      <c r="D30" s="166">
        <v>17078</v>
      </c>
      <c r="E30" s="166">
        <v>41550</v>
      </c>
      <c r="F30" s="166">
        <v>75901</v>
      </c>
      <c r="G30" s="166">
        <v>70878</v>
      </c>
      <c r="H30" s="166">
        <v>71598</v>
      </c>
      <c r="I30" s="167">
        <f t="shared" si="9"/>
        <v>1.0158300177770307E-2</v>
      </c>
      <c r="J30" s="166">
        <f t="shared" si="8"/>
        <v>720</v>
      </c>
      <c r="K30" s="167">
        <f t="shared" si="10"/>
        <v>1.3064660929733518E-2</v>
      </c>
    </row>
    <row r="31" spans="1:23" x14ac:dyDescent="0.25">
      <c r="B31" s="165" t="s">
        <v>121</v>
      </c>
      <c r="C31" s="166">
        <v>70272</v>
      </c>
      <c r="D31" s="166">
        <v>28980</v>
      </c>
      <c r="E31" s="166">
        <v>51893</v>
      </c>
      <c r="F31" s="166">
        <v>82793</v>
      </c>
      <c r="G31" s="166">
        <v>80226</v>
      </c>
      <c r="H31" s="166">
        <v>81717</v>
      </c>
      <c r="I31" s="167">
        <f t="shared" si="9"/>
        <v>1.858499738239483E-2</v>
      </c>
      <c r="J31" s="166">
        <f t="shared" si="8"/>
        <v>1491</v>
      </c>
      <c r="K31" s="167">
        <f t="shared" si="10"/>
        <v>1.4911099432875692E-2</v>
      </c>
    </row>
    <row r="32" spans="1:23" x14ac:dyDescent="0.25">
      <c r="B32" s="165" t="s">
        <v>130</v>
      </c>
      <c r="C32" s="166">
        <v>30964</v>
      </c>
      <c r="D32" s="166">
        <v>11625</v>
      </c>
      <c r="E32" s="166">
        <v>7603</v>
      </c>
      <c r="F32" s="166">
        <v>22864</v>
      </c>
      <c r="G32" s="166">
        <v>24590</v>
      </c>
      <c r="H32" s="166">
        <v>24160</v>
      </c>
      <c r="I32" s="167">
        <f t="shared" si="9"/>
        <v>-1.7486783245221682E-2</v>
      </c>
      <c r="J32" s="166">
        <f t="shared" si="8"/>
        <v>-430</v>
      </c>
      <c r="K32" s="167">
        <f t="shared" si="10"/>
        <v>4.4085338705321629E-3</v>
      </c>
    </row>
    <row r="33" spans="2:14" x14ac:dyDescent="0.25">
      <c r="B33" s="165" t="s">
        <v>133</v>
      </c>
      <c r="C33" s="166">
        <v>35546</v>
      </c>
      <c r="D33" s="166">
        <v>13377</v>
      </c>
      <c r="E33" s="166">
        <v>5465</v>
      </c>
      <c r="F33" s="166">
        <v>19705</v>
      </c>
      <c r="G33" s="166">
        <v>25667</v>
      </c>
      <c r="H33" s="166">
        <v>23273</v>
      </c>
      <c r="I33" s="167">
        <f t="shared" si="9"/>
        <v>-9.3271515954338247E-2</v>
      </c>
      <c r="J33" s="166">
        <f t="shared" si="8"/>
        <v>-2394</v>
      </c>
      <c r="K33" s="167">
        <f t="shared" si="10"/>
        <v>4.2466808265271116E-3</v>
      </c>
    </row>
    <row r="34" spans="2:14" x14ac:dyDescent="0.25">
      <c r="B34" s="170" t="s">
        <v>147</v>
      </c>
      <c r="C34" s="171">
        <f t="shared" ref="C34:H34" si="11">C26-SUM(C27:C33)</f>
        <v>330337</v>
      </c>
      <c r="D34" s="171">
        <f t="shared" si="11"/>
        <v>96313</v>
      </c>
      <c r="E34" s="171">
        <f t="shared" si="11"/>
        <v>172333</v>
      </c>
      <c r="F34" s="171">
        <f t="shared" si="11"/>
        <v>332426</v>
      </c>
      <c r="G34" s="171">
        <f t="shared" si="11"/>
        <v>373934</v>
      </c>
      <c r="H34" s="171">
        <f t="shared" si="11"/>
        <v>404531</v>
      </c>
      <c r="I34" s="172">
        <f t="shared" si="9"/>
        <v>8.1824600063112651E-2</v>
      </c>
      <c r="J34" s="171">
        <f>H34-G34</f>
        <v>30597</v>
      </c>
      <c r="K34" s="172">
        <f t="shared" si="10"/>
        <v>7.3815753939579731E-2</v>
      </c>
    </row>
    <row r="35" spans="2:14" x14ac:dyDescent="0.25">
      <c r="B35" s="157" t="s">
        <v>47</v>
      </c>
      <c r="C35" s="155"/>
      <c r="D35" s="155"/>
      <c r="E35" s="155"/>
      <c r="F35" s="155"/>
      <c r="G35" s="155"/>
      <c r="H35" s="156"/>
      <c r="I35" s="156"/>
      <c r="J35" s="156"/>
      <c r="K35" s="155"/>
      <c r="L35" s="173"/>
      <c r="M35" s="173"/>
      <c r="N35" s="173"/>
    </row>
    <row r="36" spans="2:14" x14ac:dyDescent="0.25">
      <c r="B36" s="158" t="s">
        <v>70</v>
      </c>
      <c r="C36" s="159">
        <v>1299411</v>
      </c>
      <c r="D36" s="159">
        <v>375345</v>
      </c>
      <c r="E36" s="159">
        <v>492258</v>
      </c>
      <c r="F36" s="159">
        <v>1243535</v>
      </c>
      <c r="G36" s="159">
        <v>1319978</v>
      </c>
      <c r="H36" s="159">
        <v>1387823</v>
      </c>
      <c r="I36" s="160">
        <f>IFERROR(H36/G36-1,"-")</f>
        <v>5.139858391579244E-2</v>
      </c>
      <c r="J36" s="159">
        <f>H36-G36</f>
        <v>67845</v>
      </c>
      <c r="K36" s="160">
        <f>H36/H$8</f>
        <v>0.2532394330216704</v>
      </c>
      <c r="L36" s="107"/>
      <c r="M36" s="107"/>
      <c r="N36" s="107"/>
    </row>
    <row r="37" spans="2:14" x14ac:dyDescent="0.25">
      <c r="B37" s="161" t="s">
        <v>99</v>
      </c>
      <c r="C37" s="162">
        <v>127819</v>
      </c>
      <c r="D37" s="162">
        <v>51760</v>
      </c>
      <c r="E37" s="162">
        <v>83468</v>
      </c>
      <c r="F37" s="162">
        <v>123951</v>
      </c>
      <c r="G37" s="162">
        <v>118966</v>
      </c>
      <c r="H37" s="162">
        <v>114660</v>
      </c>
      <c r="I37" s="163">
        <f>IFERROR(H37/G37-1,"-")</f>
        <v>-3.6195215439705497E-2</v>
      </c>
      <c r="J37" s="162">
        <f t="shared" ref="J37:J47" si="12">H37-G37</f>
        <v>-4306</v>
      </c>
      <c r="K37" s="163">
        <f>H37/H$8</f>
        <v>2.0922288642186166E-2</v>
      </c>
    </row>
    <row r="38" spans="2:14" x14ac:dyDescent="0.25">
      <c r="B38" s="165" t="s">
        <v>105</v>
      </c>
      <c r="C38" s="166">
        <v>51328</v>
      </c>
      <c r="D38" s="166">
        <v>24912</v>
      </c>
      <c r="E38" s="166">
        <v>43482</v>
      </c>
      <c r="F38" s="166">
        <v>48094</v>
      </c>
      <c r="G38" s="166">
        <v>51902</v>
      </c>
      <c r="H38" s="166">
        <v>50245</v>
      </c>
      <c r="I38" s="167">
        <f>IFERROR(H38/G38-1,"-")</f>
        <v>-3.1925552001849655E-2</v>
      </c>
      <c r="J38" s="166">
        <f t="shared" si="12"/>
        <v>-1657</v>
      </c>
      <c r="K38" s="167">
        <f>H38/H$8</f>
        <v>9.1683271657652526E-3</v>
      </c>
    </row>
    <row r="39" spans="2:14" x14ac:dyDescent="0.25">
      <c r="B39" s="165" t="s">
        <v>102</v>
      </c>
      <c r="C39" s="166">
        <v>76491</v>
      </c>
      <c r="D39" s="166">
        <v>26848</v>
      </c>
      <c r="E39" s="166">
        <v>39986</v>
      </c>
      <c r="F39" s="166">
        <v>75857</v>
      </c>
      <c r="G39" s="166">
        <v>67064</v>
      </c>
      <c r="H39" s="166">
        <v>64415</v>
      </c>
      <c r="I39" s="167">
        <f>IFERROR(H39/G39-1,"-")</f>
        <v>-3.9499582488369267E-2</v>
      </c>
      <c r="J39" s="166">
        <f t="shared" si="12"/>
        <v>-2649</v>
      </c>
      <c r="K39" s="167">
        <f>H39/H$8</f>
        <v>1.1753961476420913E-2</v>
      </c>
    </row>
    <row r="40" spans="2:14" x14ac:dyDescent="0.25">
      <c r="B40" s="161" t="s">
        <v>109</v>
      </c>
      <c r="C40" s="162">
        <v>1171592</v>
      </c>
      <c r="D40" s="162">
        <v>323585</v>
      </c>
      <c r="E40" s="162">
        <v>408790</v>
      </c>
      <c r="F40" s="162">
        <v>1119584</v>
      </c>
      <c r="G40" s="162">
        <v>1201012</v>
      </c>
      <c r="H40" s="162">
        <v>1273163</v>
      </c>
      <c r="I40" s="163">
        <f>IFERROR(H40/G40-1,"-")</f>
        <v>6.007516994001727E-2</v>
      </c>
      <c r="J40" s="162">
        <f t="shared" si="12"/>
        <v>72151</v>
      </c>
      <c r="K40" s="163">
        <f>H40/H$8</f>
        <v>0.23231714437948425</v>
      </c>
    </row>
    <row r="41" spans="2:14" x14ac:dyDescent="0.25">
      <c r="B41" s="165" t="s">
        <v>112</v>
      </c>
      <c r="C41" s="166">
        <v>640459</v>
      </c>
      <c r="D41" s="166">
        <v>146501</v>
      </c>
      <c r="E41" s="166">
        <v>142606</v>
      </c>
      <c r="F41" s="166">
        <v>581865</v>
      </c>
      <c r="G41" s="166">
        <v>634691</v>
      </c>
      <c r="H41" s="166">
        <v>683651</v>
      </c>
      <c r="I41" s="167">
        <f t="shared" ref="I41:I48" si="13">IFERROR(H41/G41-1,"-")</f>
        <v>7.7139899573178239E-2</v>
      </c>
      <c r="J41" s="166">
        <f t="shared" si="12"/>
        <v>48960</v>
      </c>
      <c r="K41" s="167">
        <f t="shared" ref="K41:K48" si="14">H41/H$8</f>
        <v>0.12474745815907216</v>
      </c>
    </row>
    <row r="42" spans="2:14" x14ac:dyDescent="0.25">
      <c r="B42" s="165" t="s">
        <v>115</v>
      </c>
      <c r="C42" s="166">
        <v>52401</v>
      </c>
      <c r="D42" s="166">
        <v>16159</v>
      </c>
      <c r="E42" s="166">
        <v>21846</v>
      </c>
      <c r="F42" s="166">
        <v>39072</v>
      </c>
      <c r="G42" s="166">
        <v>45133</v>
      </c>
      <c r="H42" s="166">
        <v>44501</v>
      </c>
      <c r="I42" s="167">
        <f t="shared" si="13"/>
        <v>-1.4003057629672355E-2</v>
      </c>
      <c r="J42" s="166">
        <f t="shared" si="12"/>
        <v>-632</v>
      </c>
      <c r="K42" s="167">
        <f t="shared" si="14"/>
        <v>8.1202055369433684E-3</v>
      </c>
    </row>
    <row r="43" spans="2:14" x14ac:dyDescent="0.25">
      <c r="B43" s="165" t="s">
        <v>118</v>
      </c>
      <c r="C43" s="166">
        <v>24405</v>
      </c>
      <c r="D43" s="166">
        <v>9702</v>
      </c>
      <c r="E43" s="166">
        <v>19919</v>
      </c>
      <c r="F43" s="166">
        <v>27268</v>
      </c>
      <c r="G43" s="166">
        <v>28898</v>
      </c>
      <c r="H43" s="166">
        <v>29098</v>
      </c>
      <c r="I43" s="167">
        <f t="shared" si="13"/>
        <v>6.9208941795280143E-3</v>
      </c>
      <c r="J43" s="166">
        <f t="shared" si="12"/>
        <v>200</v>
      </c>
      <c r="K43" s="167">
        <f t="shared" si="14"/>
        <v>5.3095827220506981E-3</v>
      </c>
    </row>
    <row r="44" spans="2:14" x14ac:dyDescent="0.25">
      <c r="B44" s="165" t="s">
        <v>125</v>
      </c>
      <c r="C44" s="166">
        <v>53890</v>
      </c>
      <c r="D44" s="166">
        <v>15410</v>
      </c>
      <c r="E44" s="166">
        <v>30677</v>
      </c>
      <c r="F44" s="166">
        <v>57015</v>
      </c>
      <c r="G44" s="166">
        <v>55478</v>
      </c>
      <c r="H44" s="166">
        <v>57898</v>
      </c>
      <c r="I44" s="167">
        <f t="shared" si="13"/>
        <v>4.3620894769097696E-2</v>
      </c>
      <c r="J44" s="166">
        <f t="shared" si="12"/>
        <v>2420</v>
      </c>
      <c r="K44" s="167">
        <f t="shared" si="14"/>
        <v>1.0564788660433408E-2</v>
      </c>
    </row>
    <row r="45" spans="2:14" x14ac:dyDescent="0.25">
      <c r="B45" s="165" t="s">
        <v>121</v>
      </c>
      <c r="C45" s="166">
        <v>41202</v>
      </c>
      <c r="D45" s="166">
        <v>15534</v>
      </c>
      <c r="E45" s="166">
        <v>22807</v>
      </c>
      <c r="F45" s="166">
        <v>38767</v>
      </c>
      <c r="G45" s="166">
        <v>44187</v>
      </c>
      <c r="H45" s="166">
        <v>44633</v>
      </c>
      <c r="I45" s="167">
        <f t="shared" si="13"/>
        <v>1.0093466404146101E-2</v>
      </c>
      <c r="J45" s="166">
        <f t="shared" si="12"/>
        <v>446</v>
      </c>
      <c r="K45" s="167">
        <f t="shared" si="14"/>
        <v>8.1442918974942886E-3</v>
      </c>
    </row>
    <row r="46" spans="2:14" x14ac:dyDescent="0.25">
      <c r="B46" s="165" t="s">
        <v>130</v>
      </c>
      <c r="C46" s="166">
        <v>26919</v>
      </c>
      <c r="D46" s="166">
        <v>9750</v>
      </c>
      <c r="E46" s="166">
        <v>10533</v>
      </c>
      <c r="F46" s="166">
        <v>22457</v>
      </c>
      <c r="G46" s="166">
        <v>23505</v>
      </c>
      <c r="H46" s="166">
        <v>22219</v>
      </c>
      <c r="I46" s="167">
        <f t="shared" si="13"/>
        <v>-5.4711763454584172E-2</v>
      </c>
      <c r="J46" s="166">
        <f t="shared" si="12"/>
        <v>-1286</v>
      </c>
      <c r="K46" s="167">
        <f t="shared" si="14"/>
        <v>4.0543548869765777E-3</v>
      </c>
    </row>
    <row r="47" spans="2:14" x14ac:dyDescent="0.25">
      <c r="B47" s="165" t="s">
        <v>133</v>
      </c>
      <c r="C47" s="166">
        <v>42509</v>
      </c>
      <c r="D47" s="166">
        <v>16737</v>
      </c>
      <c r="E47" s="166">
        <v>10472</v>
      </c>
      <c r="F47" s="166">
        <v>22560</v>
      </c>
      <c r="G47" s="166">
        <v>26526</v>
      </c>
      <c r="H47" s="166">
        <v>24735</v>
      </c>
      <c r="I47" s="167">
        <f t="shared" si="13"/>
        <v>-6.7518660936439767E-2</v>
      </c>
      <c r="J47" s="166">
        <f t="shared" si="12"/>
        <v>-1791</v>
      </c>
      <c r="K47" s="167">
        <f t="shared" si="14"/>
        <v>4.5134555168714011E-3</v>
      </c>
    </row>
    <row r="48" spans="2:14" x14ac:dyDescent="0.25">
      <c r="B48" s="170" t="s">
        <v>147</v>
      </c>
      <c r="C48" s="171">
        <f t="shared" ref="C48:H48" si="15">C40-SUM(C41:C47)</f>
        <v>289807</v>
      </c>
      <c r="D48" s="171">
        <f t="shared" si="15"/>
        <v>93792</v>
      </c>
      <c r="E48" s="171">
        <f t="shared" si="15"/>
        <v>149930</v>
      </c>
      <c r="F48" s="171">
        <f t="shared" si="15"/>
        <v>330580</v>
      </c>
      <c r="G48" s="171">
        <f t="shared" si="15"/>
        <v>342594</v>
      </c>
      <c r="H48" s="171">
        <f t="shared" si="15"/>
        <v>366428</v>
      </c>
      <c r="I48" s="172">
        <f t="shared" si="13"/>
        <v>6.9569227715605031E-2</v>
      </c>
      <c r="J48" s="171">
        <f>H48-G48</f>
        <v>23834</v>
      </c>
      <c r="K48" s="172">
        <f t="shared" si="14"/>
        <v>6.6863006999642358E-2</v>
      </c>
    </row>
    <row r="49" spans="2:14" x14ac:dyDescent="0.25">
      <c r="B49" s="157" t="s">
        <v>48</v>
      </c>
      <c r="C49" s="155"/>
      <c r="D49" s="155"/>
      <c r="E49" s="155"/>
      <c r="F49" s="155"/>
      <c r="G49" s="155"/>
      <c r="H49" s="156"/>
      <c r="I49" s="156"/>
      <c r="J49" s="156"/>
      <c r="K49" s="155"/>
      <c r="L49" s="173"/>
      <c r="M49" s="173"/>
      <c r="N49" s="173"/>
    </row>
    <row r="50" spans="2:14" x14ac:dyDescent="0.25">
      <c r="B50" s="158" t="s">
        <v>70</v>
      </c>
      <c r="C50" s="159">
        <v>45076</v>
      </c>
      <c r="D50" s="159">
        <v>12633</v>
      </c>
      <c r="E50" s="159">
        <v>20161</v>
      </c>
      <c r="F50" s="159">
        <v>37751</v>
      </c>
      <c r="G50" s="159">
        <v>51166</v>
      </c>
      <c r="H50" s="159">
        <v>43737</v>
      </c>
      <c r="I50" s="160">
        <f>IFERROR(H50/G50-1,"-")</f>
        <v>-0.14519407418989172</v>
      </c>
      <c r="J50" s="159">
        <f>H50-G50</f>
        <v>-7429</v>
      </c>
      <c r="K50" s="160">
        <f>H50/H$8</f>
        <v>7.9807966016334931E-3</v>
      </c>
      <c r="L50" s="107"/>
      <c r="M50" s="107"/>
      <c r="N50" s="107"/>
    </row>
    <row r="51" spans="2:14" x14ac:dyDescent="0.25">
      <c r="B51" s="161" t="s">
        <v>99</v>
      </c>
      <c r="C51" s="162">
        <v>10509</v>
      </c>
      <c r="D51" s="162">
        <v>2339</v>
      </c>
      <c r="E51" s="162">
        <v>4950</v>
      </c>
      <c r="F51" s="162">
        <v>6762</v>
      </c>
      <c r="G51" s="162">
        <v>20250</v>
      </c>
      <c r="H51" s="162">
        <v>11054</v>
      </c>
      <c r="I51" s="163">
        <f>IFERROR(H51/G51-1,"-")</f>
        <v>-0.45412345679012345</v>
      </c>
      <c r="J51" s="162">
        <f t="shared" ref="J51:J61" si="16">H51-G51</f>
        <v>-9196</v>
      </c>
      <c r="K51" s="163">
        <f>H51/H$8</f>
        <v>2.0170502237111974E-3</v>
      </c>
    </row>
    <row r="52" spans="2:14" x14ac:dyDescent="0.25">
      <c r="B52" s="165" t="s">
        <v>105</v>
      </c>
      <c r="C52" s="166">
        <v>5944</v>
      </c>
      <c r="D52" s="166">
        <v>1658</v>
      </c>
      <c r="E52" s="166">
        <v>2415</v>
      </c>
      <c r="F52" s="166">
        <v>3515</v>
      </c>
      <c r="G52" s="166">
        <v>14811</v>
      </c>
      <c r="H52" s="166">
        <v>7251</v>
      </c>
      <c r="I52" s="167">
        <f>IFERROR(H52/G52-1,"-")</f>
        <v>-0.51043143609479436</v>
      </c>
      <c r="J52" s="166">
        <f t="shared" si="16"/>
        <v>-7560</v>
      </c>
      <c r="K52" s="167">
        <f>H52/H$8</f>
        <v>1.323107578444897E-3</v>
      </c>
    </row>
    <row r="53" spans="2:14" x14ac:dyDescent="0.25">
      <c r="B53" s="165" t="s">
        <v>102</v>
      </c>
      <c r="C53" s="166">
        <v>4565</v>
      </c>
      <c r="D53" s="166">
        <v>681</v>
      </c>
      <c r="E53" s="166">
        <v>2535</v>
      </c>
      <c r="F53" s="166">
        <v>3247</v>
      </c>
      <c r="G53" s="166">
        <v>5439</v>
      </c>
      <c r="H53" s="166">
        <v>3803</v>
      </c>
      <c r="I53" s="167">
        <f>IFERROR(H53/G53-1,"-")</f>
        <v>-0.30079058650487223</v>
      </c>
      <c r="J53" s="166">
        <f t="shared" si="16"/>
        <v>-1636</v>
      </c>
      <c r="K53" s="167">
        <f>H53/H$8</f>
        <v>6.9394264526630026E-4</v>
      </c>
    </row>
    <row r="54" spans="2:14" x14ac:dyDescent="0.25">
      <c r="B54" s="161" t="s">
        <v>109</v>
      </c>
      <c r="C54" s="162">
        <v>34567</v>
      </c>
      <c r="D54" s="162">
        <v>10294</v>
      </c>
      <c r="E54" s="162">
        <v>15211</v>
      </c>
      <c r="F54" s="162">
        <v>30989</v>
      </c>
      <c r="G54" s="162">
        <v>30916</v>
      </c>
      <c r="H54" s="162">
        <v>32683</v>
      </c>
      <c r="I54" s="163">
        <f>IFERROR(H54/G54-1,"-")</f>
        <v>5.7154871264070373E-2</v>
      </c>
      <c r="J54" s="162">
        <f t="shared" si="16"/>
        <v>1767</v>
      </c>
      <c r="K54" s="163">
        <f>H54/H$8</f>
        <v>5.9637463779222957E-3</v>
      </c>
    </row>
    <row r="55" spans="2:14" x14ac:dyDescent="0.25">
      <c r="B55" s="165" t="s">
        <v>112</v>
      </c>
      <c r="C55" s="166">
        <v>10275</v>
      </c>
      <c r="D55" s="166">
        <v>3060</v>
      </c>
      <c r="E55" s="166">
        <v>3030</v>
      </c>
      <c r="F55" s="166">
        <v>10352</v>
      </c>
      <c r="G55" s="166">
        <v>9308</v>
      </c>
      <c r="H55" s="166">
        <v>11037</v>
      </c>
      <c r="I55" s="167">
        <f t="shared" ref="I55:I62" si="17">IFERROR(H55/G55-1,"-")</f>
        <v>0.18575418994413417</v>
      </c>
      <c r="J55" s="166">
        <f t="shared" si="16"/>
        <v>1729</v>
      </c>
      <c r="K55" s="167">
        <f t="shared" ref="K55:K62" si="18">H55/H$8</f>
        <v>2.013948192428124E-3</v>
      </c>
    </row>
    <row r="56" spans="2:14" x14ac:dyDescent="0.25">
      <c r="B56" s="165" t="s">
        <v>115</v>
      </c>
      <c r="C56" s="166">
        <v>9881</v>
      </c>
      <c r="D56" s="166">
        <v>2874</v>
      </c>
      <c r="E56" s="166">
        <v>5150</v>
      </c>
      <c r="F56" s="166">
        <v>6811</v>
      </c>
      <c r="G56" s="166">
        <v>6211</v>
      </c>
      <c r="H56" s="166">
        <v>6595</v>
      </c>
      <c r="I56" s="167">
        <f t="shared" si="17"/>
        <v>6.1825792947995506E-2</v>
      </c>
      <c r="J56" s="166">
        <f t="shared" si="16"/>
        <v>384</v>
      </c>
      <c r="K56" s="167">
        <f t="shared" si="18"/>
        <v>1.2034056654039575E-3</v>
      </c>
    </row>
    <row r="57" spans="2:14" x14ac:dyDescent="0.25">
      <c r="B57" s="165" t="s">
        <v>118</v>
      </c>
      <c r="C57" s="166">
        <v>2186</v>
      </c>
      <c r="D57" s="166">
        <v>544</v>
      </c>
      <c r="E57" s="166">
        <v>1642</v>
      </c>
      <c r="F57" s="166">
        <v>2746</v>
      </c>
      <c r="G57" s="166">
        <v>2942</v>
      </c>
      <c r="H57" s="166">
        <v>2300</v>
      </c>
      <c r="I57" s="167">
        <f t="shared" si="17"/>
        <v>-0.21821889870836164</v>
      </c>
      <c r="J57" s="166">
        <f t="shared" si="16"/>
        <v>-642</v>
      </c>
      <c r="K57" s="167">
        <f t="shared" si="18"/>
        <v>4.1968658535695259E-4</v>
      </c>
    </row>
    <row r="58" spans="2:14" x14ac:dyDescent="0.25">
      <c r="B58" s="165" t="s">
        <v>125</v>
      </c>
      <c r="C58" s="166">
        <v>731</v>
      </c>
      <c r="D58" s="166">
        <v>284</v>
      </c>
      <c r="E58" s="166">
        <v>377</v>
      </c>
      <c r="F58" s="166">
        <v>868</v>
      </c>
      <c r="G58" s="166">
        <v>832</v>
      </c>
      <c r="H58" s="166">
        <v>1093</v>
      </c>
      <c r="I58" s="167">
        <f t="shared" si="17"/>
        <v>0.31370192307692313</v>
      </c>
      <c r="J58" s="166">
        <f t="shared" si="16"/>
        <v>261</v>
      </c>
      <c r="K58" s="167">
        <f t="shared" si="18"/>
        <v>1.994423642587605E-4</v>
      </c>
    </row>
    <row r="59" spans="2:14" x14ac:dyDescent="0.25">
      <c r="B59" s="165" t="s">
        <v>121</v>
      </c>
      <c r="C59" s="166">
        <v>686</v>
      </c>
      <c r="D59" s="166">
        <v>229</v>
      </c>
      <c r="E59" s="166">
        <v>476</v>
      </c>
      <c r="F59" s="166">
        <v>657</v>
      </c>
      <c r="G59" s="166">
        <v>709</v>
      </c>
      <c r="H59" s="166">
        <v>810</v>
      </c>
      <c r="I59" s="167">
        <f t="shared" si="17"/>
        <v>0.14245416078984485</v>
      </c>
      <c r="J59" s="166">
        <f t="shared" si="16"/>
        <v>101</v>
      </c>
      <c r="K59" s="167">
        <f t="shared" si="18"/>
        <v>1.4780266701701372E-4</v>
      </c>
    </row>
    <row r="60" spans="2:14" x14ac:dyDescent="0.25">
      <c r="B60" s="165" t="s">
        <v>130</v>
      </c>
      <c r="C60" s="166">
        <v>281</v>
      </c>
      <c r="D60" s="166">
        <v>136</v>
      </c>
      <c r="E60" s="166">
        <v>98</v>
      </c>
      <c r="F60" s="166">
        <v>136</v>
      </c>
      <c r="G60" s="166">
        <v>243</v>
      </c>
      <c r="H60" s="166">
        <v>141</v>
      </c>
      <c r="I60" s="167">
        <f t="shared" si="17"/>
        <v>-0.41975308641975306</v>
      </c>
      <c r="J60" s="166">
        <f t="shared" si="16"/>
        <v>-102</v>
      </c>
      <c r="K60" s="167">
        <f t="shared" si="18"/>
        <v>2.5728612406665352E-5</v>
      </c>
    </row>
    <row r="61" spans="2:14" x14ac:dyDescent="0.25">
      <c r="B61" s="165" t="s">
        <v>133</v>
      </c>
      <c r="C61" s="166">
        <v>591</v>
      </c>
      <c r="D61" s="166">
        <v>217</v>
      </c>
      <c r="E61" s="166">
        <v>91</v>
      </c>
      <c r="F61" s="166">
        <v>153</v>
      </c>
      <c r="G61" s="166">
        <v>195</v>
      </c>
      <c r="H61" s="166">
        <v>156</v>
      </c>
      <c r="I61" s="167">
        <f t="shared" si="17"/>
        <v>-0.19999999999999996</v>
      </c>
      <c r="J61" s="166">
        <f t="shared" si="16"/>
        <v>-39</v>
      </c>
      <c r="K61" s="167">
        <f t="shared" si="18"/>
        <v>2.8465698832906347E-5</v>
      </c>
    </row>
    <row r="62" spans="2:14" x14ac:dyDescent="0.25">
      <c r="B62" s="170" t="s">
        <v>147</v>
      </c>
      <c r="C62" s="171">
        <f t="shared" ref="C62:H62" si="19">C54-SUM(C55:C61)</f>
        <v>9936</v>
      </c>
      <c r="D62" s="171">
        <f t="shared" si="19"/>
        <v>2950</v>
      </c>
      <c r="E62" s="171">
        <f t="shared" si="19"/>
        <v>4347</v>
      </c>
      <c r="F62" s="171">
        <f t="shared" si="19"/>
        <v>9266</v>
      </c>
      <c r="G62" s="171">
        <f t="shared" si="19"/>
        <v>10476</v>
      </c>
      <c r="H62" s="171">
        <f t="shared" si="19"/>
        <v>10551</v>
      </c>
      <c r="I62" s="172">
        <f t="shared" si="17"/>
        <v>7.1592210767468245E-3</v>
      </c>
      <c r="J62" s="171">
        <f>H62-G62</f>
        <v>75</v>
      </c>
      <c r="K62" s="172">
        <f t="shared" si="18"/>
        <v>1.9252665922179159E-3</v>
      </c>
    </row>
    <row r="63" spans="2:14" x14ac:dyDescent="0.25">
      <c r="B63" s="157" t="s">
        <v>49</v>
      </c>
      <c r="C63" s="155"/>
      <c r="D63" s="155"/>
      <c r="E63" s="155"/>
      <c r="F63" s="155"/>
      <c r="G63" s="155"/>
      <c r="H63" s="156"/>
      <c r="I63" s="156"/>
      <c r="J63" s="156"/>
      <c r="K63" s="155"/>
      <c r="L63" s="173"/>
      <c r="M63" s="173"/>
      <c r="N63" s="173"/>
    </row>
    <row r="64" spans="2:14" x14ac:dyDescent="0.25">
      <c r="B64" s="158" t="s">
        <v>70</v>
      </c>
      <c r="C64" s="159">
        <v>137126</v>
      </c>
      <c r="D64" s="159">
        <v>55313</v>
      </c>
      <c r="E64" s="159">
        <v>70304</v>
      </c>
      <c r="F64" s="159">
        <v>161080</v>
      </c>
      <c r="G64" s="159">
        <v>179837</v>
      </c>
      <c r="H64" s="159">
        <v>231856</v>
      </c>
      <c r="I64" s="160">
        <f>IFERROR(H64/G64-1,"-")</f>
        <v>0.28925638216829674</v>
      </c>
      <c r="J64" s="159">
        <f>H64-G64</f>
        <v>52019</v>
      </c>
      <c r="K64" s="160">
        <f>H64/H$8</f>
        <v>4.2307327362835476E-2</v>
      </c>
      <c r="L64" s="107"/>
      <c r="M64" s="107"/>
      <c r="N64" s="107"/>
    </row>
    <row r="65" spans="2:14" x14ac:dyDescent="0.25">
      <c r="B65" s="161" t="s">
        <v>99</v>
      </c>
      <c r="C65" s="162">
        <v>41904</v>
      </c>
      <c r="D65" s="162">
        <v>24273</v>
      </c>
      <c r="E65" s="162">
        <v>26311</v>
      </c>
      <c r="F65" s="162">
        <v>32375</v>
      </c>
      <c r="G65" s="162">
        <v>47068</v>
      </c>
      <c r="H65" s="162">
        <v>61312</v>
      </c>
      <c r="I65" s="163">
        <f>IFERROR(H65/G65-1,"-")</f>
        <v>0.30262598793235318</v>
      </c>
      <c r="J65" s="162">
        <f t="shared" ref="J65:J75" si="20">H65-G65</f>
        <v>14244</v>
      </c>
      <c r="K65" s="163">
        <f>H65/H$8</f>
        <v>1.1187749531045859E-2</v>
      </c>
    </row>
    <row r="66" spans="2:14" x14ac:dyDescent="0.25">
      <c r="B66" s="165" t="s">
        <v>105</v>
      </c>
      <c r="C66" s="166">
        <v>22752</v>
      </c>
      <c r="D66" s="166">
        <v>8930</v>
      </c>
      <c r="E66" s="166">
        <v>21567</v>
      </c>
      <c r="F66" s="166">
        <v>23338</v>
      </c>
      <c r="G66" s="166">
        <v>31999</v>
      </c>
      <c r="H66" s="166">
        <v>37562</v>
      </c>
      <c r="I66" s="167">
        <f>IFERROR(H66/G66-1,"-")</f>
        <v>0.17384918278696215</v>
      </c>
      <c r="J66" s="166">
        <f t="shared" si="20"/>
        <v>5563</v>
      </c>
      <c r="K66" s="167">
        <f>H66/H$8</f>
        <v>6.8540293561642832E-3</v>
      </c>
    </row>
    <row r="67" spans="2:14" x14ac:dyDescent="0.25">
      <c r="B67" s="165" t="s">
        <v>102</v>
      </c>
      <c r="C67" s="166">
        <v>19152</v>
      </c>
      <c r="D67" s="166">
        <v>15343</v>
      </c>
      <c r="E67" s="166">
        <v>4744</v>
      </c>
      <c r="F67" s="166">
        <v>9037</v>
      </c>
      <c r="G67" s="166">
        <v>15069</v>
      </c>
      <c r="H67" s="166">
        <v>23750</v>
      </c>
      <c r="I67" s="167">
        <f>IFERROR(H67/G67-1,"-")</f>
        <v>0.57608334992368437</v>
      </c>
      <c r="J67" s="166">
        <f t="shared" si="20"/>
        <v>8681</v>
      </c>
      <c r="K67" s="167">
        <f>H67/H$8</f>
        <v>4.3337201748815755E-3</v>
      </c>
    </row>
    <row r="68" spans="2:14" x14ac:dyDescent="0.25">
      <c r="B68" s="161" t="s">
        <v>109</v>
      </c>
      <c r="C68" s="162">
        <v>95222</v>
      </c>
      <c r="D68" s="162">
        <v>31040</v>
      </c>
      <c r="E68" s="162">
        <v>43993</v>
      </c>
      <c r="F68" s="162">
        <v>128705</v>
      </c>
      <c r="G68" s="162">
        <v>132769</v>
      </c>
      <c r="H68" s="162">
        <v>170544</v>
      </c>
      <c r="I68" s="163">
        <f>IFERROR(H68/G68-1,"-")</f>
        <v>0.28451671700472247</v>
      </c>
      <c r="J68" s="162">
        <f t="shared" si="20"/>
        <v>37775</v>
      </c>
      <c r="K68" s="163">
        <f>H68/H$8</f>
        <v>3.1119577831789615E-2</v>
      </c>
    </row>
    <row r="69" spans="2:14" x14ac:dyDescent="0.25">
      <c r="B69" s="165" t="s">
        <v>112</v>
      </c>
      <c r="C69" s="166">
        <v>41026</v>
      </c>
      <c r="D69" s="166">
        <v>13899</v>
      </c>
      <c r="E69" s="166">
        <v>12264</v>
      </c>
      <c r="F69" s="166">
        <v>56081</v>
      </c>
      <c r="G69" s="166">
        <v>50457</v>
      </c>
      <c r="H69" s="166">
        <v>73242</v>
      </c>
      <c r="I69" s="167">
        <f t="shared" ref="I69:I76" si="21">IFERROR(H69/G69-1,"-")</f>
        <v>0.45157262619656335</v>
      </c>
      <c r="J69" s="166">
        <f t="shared" si="20"/>
        <v>22785</v>
      </c>
      <c r="K69" s="167">
        <f t="shared" ref="K69:K76" si="22">H69/H$8</f>
        <v>1.336464560204953E-2</v>
      </c>
    </row>
    <row r="70" spans="2:14" x14ac:dyDescent="0.25">
      <c r="B70" s="165" t="s">
        <v>115</v>
      </c>
      <c r="C70" s="166">
        <v>11534</v>
      </c>
      <c r="D70" s="166">
        <v>3374</v>
      </c>
      <c r="E70" s="166">
        <v>3586</v>
      </c>
      <c r="F70" s="166">
        <v>7748</v>
      </c>
      <c r="G70" s="166">
        <v>10955</v>
      </c>
      <c r="H70" s="166">
        <v>10731</v>
      </c>
      <c r="I70" s="167">
        <f t="shared" si="21"/>
        <v>-2.0447284345047945E-2</v>
      </c>
      <c r="J70" s="166">
        <f t="shared" si="20"/>
        <v>-224</v>
      </c>
      <c r="K70" s="167">
        <f t="shared" si="22"/>
        <v>1.9581116293328079E-3</v>
      </c>
    </row>
    <row r="71" spans="2:14" x14ac:dyDescent="0.25">
      <c r="B71" s="165" t="s">
        <v>118</v>
      </c>
      <c r="C71" s="166">
        <v>10880</v>
      </c>
      <c r="D71" s="166">
        <v>3449</v>
      </c>
      <c r="E71" s="166">
        <v>6294</v>
      </c>
      <c r="F71" s="166">
        <v>18047</v>
      </c>
      <c r="G71" s="166">
        <v>15837</v>
      </c>
      <c r="H71" s="166">
        <v>19123</v>
      </c>
      <c r="I71" s="167">
        <f t="shared" si="21"/>
        <v>0.20748879206920501</v>
      </c>
      <c r="J71" s="166">
        <f t="shared" si="20"/>
        <v>3286</v>
      </c>
      <c r="K71" s="167">
        <f t="shared" si="22"/>
        <v>3.4894202486004363E-3</v>
      </c>
    </row>
    <row r="72" spans="2:14" x14ac:dyDescent="0.25">
      <c r="B72" s="165" t="s">
        <v>125</v>
      </c>
      <c r="C72" s="166">
        <v>1784</v>
      </c>
      <c r="D72" s="166">
        <v>536</v>
      </c>
      <c r="E72" s="166">
        <v>3888</v>
      </c>
      <c r="F72" s="166">
        <v>3396</v>
      </c>
      <c r="G72" s="166">
        <v>3947</v>
      </c>
      <c r="H72" s="166">
        <v>6454</v>
      </c>
      <c r="I72" s="167">
        <f t="shared" si="21"/>
        <v>0.63516594882189015</v>
      </c>
      <c r="J72" s="166">
        <f t="shared" si="20"/>
        <v>2507</v>
      </c>
      <c r="K72" s="167">
        <f t="shared" si="22"/>
        <v>1.1776770529972921E-3</v>
      </c>
    </row>
    <row r="73" spans="2:14" x14ac:dyDescent="0.25">
      <c r="B73" s="165" t="s">
        <v>121</v>
      </c>
      <c r="C73" s="166">
        <v>2469</v>
      </c>
      <c r="D73" s="166">
        <v>1278</v>
      </c>
      <c r="E73" s="166">
        <v>1635</v>
      </c>
      <c r="F73" s="166">
        <v>3248</v>
      </c>
      <c r="G73" s="166">
        <v>2699</v>
      </c>
      <c r="H73" s="166">
        <v>4219</v>
      </c>
      <c r="I73" s="167">
        <f t="shared" si="21"/>
        <v>0.56317154501667277</v>
      </c>
      <c r="J73" s="166">
        <f t="shared" si="20"/>
        <v>1520</v>
      </c>
      <c r="K73" s="167">
        <f t="shared" si="22"/>
        <v>7.6985117548738385E-4</v>
      </c>
    </row>
    <row r="74" spans="2:14" x14ac:dyDescent="0.25">
      <c r="B74" s="165" t="s">
        <v>130</v>
      </c>
      <c r="C74" s="166">
        <v>2202</v>
      </c>
      <c r="D74" s="166">
        <v>686</v>
      </c>
      <c r="E74" s="166">
        <v>1848</v>
      </c>
      <c r="F74" s="166">
        <v>2875</v>
      </c>
      <c r="G74" s="166">
        <v>3786</v>
      </c>
      <c r="H74" s="166">
        <v>3186</v>
      </c>
      <c r="I74" s="167">
        <f t="shared" si="21"/>
        <v>-0.15847860538827263</v>
      </c>
      <c r="J74" s="166">
        <f t="shared" si="20"/>
        <v>-600</v>
      </c>
      <c r="K74" s="167">
        <f t="shared" si="22"/>
        <v>5.8135715693358734E-4</v>
      </c>
    </row>
    <row r="75" spans="2:14" x14ac:dyDescent="0.25">
      <c r="B75" s="165" t="s">
        <v>133</v>
      </c>
      <c r="C75" s="166">
        <v>2302</v>
      </c>
      <c r="D75" s="166">
        <v>932</v>
      </c>
      <c r="E75" s="166">
        <v>363</v>
      </c>
      <c r="F75" s="166">
        <v>967</v>
      </c>
      <c r="G75" s="166">
        <v>1128</v>
      </c>
      <c r="H75" s="166">
        <v>3135</v>
      </c>
      <c r="I75" s="167">
        <f t="shared" si="21"/>
        <v>1.7792553191489362</v>
      </c>
      <c r="J75" s="166">
        <f t="shared" si="20"/>
        <v>2007</v>
      </c>
      <c r="K75" s="167">
        <f t="shared" si="22"/>
        <v>5.7205106308436799E-4</v>
      </c>
    </row>
    <row r="76" spans="2:14" x14ac:dyDescent="0.25">
      <c r="B76" s="170" t="s">
        <v>147</v>
      </c>
      <c r="C76" s="171">
        <f t="shared" ref="C76:H76" si="23">C68-SUM(C69:C75)</f>
        <v>23025</v>
      </c>
      <c r="D76" s="171">
        <f t="shared" si="23"/>
        <v>6886</v>
      </c>
      <c r="E76" s="171">
        <f t="shared" si="23"/>
        <v>14115</v>
      </c>
      <c r="F76" s="171">
        <f t="shared" si="23"/>
        <v>36343</v>
      </c>
      <c r="G76" s="171">
        <f t="shared" si="23"/>
        <v>43960</v>
      </c>
      <c r="H76" s="171">
        <f t="shared" si="23"/>
        <v>50454</v>
      </c>
      <c r="I76" s="172">
        <f t="shared" si="21"/>
        <v>0.14772520473157424</v>
      </c>
      <c r="J76" s="171">
        <f>H76-G76</f>
        <v>6494</v>
      </c>
      <c r="K76" s="172">
        <f t="shared" si="22"/>
        <v>9.2064639033042107E-3</v>
      </c>
    </row>
    <row r="77" spans="2:14" x14ac:dyDescent="0.25">
      <c r="B77" s="157" t="s">
        <v>50</v>
      </c>
      <c r="C77" s="155"/>
      <c r="D77" s="155"/>
      <c r="E77" s="155"/>
      <c r="F77" s="155"/>
      <c r="G77" s="155"/>
      <c r="H77" s="156"/>
      <c r="I77" s="156"/>
      <c r="J77" s="156"/>
      <c r="K77" s="155"/>
      <c r="L77" s="173"/>
      <c r="M77" s="173"/>
      <c r="N77" s="173"/>
    </row>
    <row r="78" spans="2:14" x14ac:dyDescent="0.25">
      <c r="B78" s="158" t="s">
        <v>70</v>
      </c>
      <c r="C78" s="159">
        <v>791721</v>
      </c>
      <c r="D78" s="159">
        <v>225835</v>
      </c>
      <c r="E78" s="159">
        <v>354204</v>
      </c>
      <c r="F78" s="159">
        <v>710225</v>
      </c>
      <c r="G78" s="159">
        <v>797848</v>
      </c>
      <c r="H78" s="159">
        <v>914356</v>
      </c>
      <c r="I78" s="160">
        <f>IFERROR(H78/G78-1,"-")</f>
        <v>0.14602781482187077</v>
      </c>
      <c r="J78" s="159">
        <f>H78-G78</f>
        <v>116508</v>
      </c>
      <c r="K78" s="160">
        <f>H78/H$8</f>
        <v>0.16684475975680074</v>
      </c>
      <c r="L78" s="107"/>
      <c r="M78" s="107"/>
      <c r="N78" s="107"/>
    </row>
    <row r="79" spans="2:14" x14ac:dyDescent="0.25">
      <c r="B79" s="161" t="s">
        <v>99</v>
      </c>
      <c r="C79" s="162">
        <v>356283</v>
      </c>
      <c r="D79" s="162">
        <v>103133</v>
      </c>
      <c r="E79" s="162">
        <v>181693</v>
      </c>
      <c r="F79" s="162">
        <v>342343</v>
      </c>
      <c r="G79" s="162">
        <v>341923</v>
      </c>
      <c r="H79" s="162">
        <v>382237</v>
      </c>
      <c r="I79" s="163">
        <f>IFERROR(H79/G79-1,"-")</f>
        <v>0.1179037385610211</v>
      </c>
      <c r="J79" s="162">
        <f t="shared" ref="J79:J89" si="24">H79-G79</f>
        <v>40314</v>
      </c>
      <c r="K79" s="163">
        <f>H79/H$8</f>
        <v>6.9747713620471941E-2</v>
      </c>
    </row>
    <row r="80" spans="2:14" x14ac:dyDescent="0.25">
      <c r="B80" s="165" t="s">
        <v>105</v>
      </c>
      <c r="C80" s="166">
        <v>72064</v>
      </c>
      <c r="D80" s="166">
        <v>28320</v>
      </c>
      <c r="E80" s="166">
        <v>66989</v>
      </c>
      <c r="F80" s="166">
        <v>97391</v>
      </c>
      <c r="G80" s="166">
        <v>92103</v>
      </c>
      <c r="H80" s="166">
        <v>106284</v>
      </c>
      <c r="I80" s="167">
        <f>IFERROR(H80/G80-1,"-")</f>
        <v>0.15396892609361257</v>
      </c>
      <c r="J80" s="166">
        <f t="shared" si="24"/>
        <v>14181</v>
      </c>
      <c r="K80" s="167">
        <f>H80/H$8</f>
        <v>1.9393899581773195E-2</v>
      </c>
    </row>
    <row r="81" spans="2:14" x14ac:dyDescent="0.25">
      <c r="B81" s="165" t="s">
        <v>102</v>
      </c>
      <c r="C81" s="166">
        <v>284219</v>
      </c>
      <c r="D81" s="166">
        <v>74813</v>
      </c>
      <c r="E81" s="166">
        <v>114704</v>
      </c>
      <c r="F81" s="166">
        <v>244952</v>
      </c>
      <c r="G81" s="166">
        <v>249820</v>
      </c>
      <c r="H81" s="166">
        <v>275953</v>
      </c>
      <c r="I81" s="167">
        <f>IFERROR(H81/G81-1,"-")</f>
        <v>0.1046073172684332</v>
      </c>
      <c r="J81" s="166">
        <f t="shared" si="24"/>
        <v>26133</v>
      </c>
      <c r="K81" s="167">
        <f>H81/H$8</f>
        <v>5.0353814038698749E-2</v>
      </c>
    </row>
    <row r="82" spans="2:14" x14ac:dyDescent="0.25">
      <c r="B82" s="161" t="s">
        <v>109</v>
      </c>
      <c r="C82" s="162">
        <v>435438</v>
      </c>
      <c r="D82" s="162">
        <v>122702</v>
      </c>
      <c r="E82" s="162">
        <v>172511</v>
      </c>
      <c r="F82" s="162">
        <v>367882</v>
      </c>
      <c r="G82" s="162">
        <v>455925</v>
      </c>
      <c r="H82" s="162">
        <v>532119</v>
      </c>
      <c r="I82" s="163">
        <f>IFERROR(H82/G82-1,"-")</f>
        <v>0.16711959203816407</v>
      </c>
      <c r="J82" s="162">
        <f t="shared" si="24"/>
        <v>76194</v>
      </c>
      <c r="K82" s="163">
        <f>H82/H$8</f>
        <v>9.7097046136328802E-2</v>
      </c>
    </row>
    <row r="83" spans="2:14" x14ac:dyDescent="0.25">
      <c r="B83" s="165" t="s">
        <v>112</v>
      </c>
      <c r="C83" s="166">
        <v>75049</v>
      </c>
      <c r="D83" s="166">
        <v>21332</v>
      </c>
      <c r="E83" s="166">
        <v>16695</v>
      </c>
      <c r="F83" s="166">
        <v>71554</v>
      </c>
      <c r="G83" s="166">
        <v>93860</v>
      </c>
      <c r="H83" s="166">
        <v>110313</v>
      </c>
      <c r="I83" s="167">
        <f t="shared" ref="I83:I90" si="25">IFERROR(H83/G83-1,"-")</f>
        <v>0.17529298955891748</v>
      </c>
      <c r="J83" s="166">
        <f t="shared" si="24"/>
        <v>16453</v>
      </c>
      <c r="K83" s="167">
        <f t="shared" ref="K83:K90" si="26">H83/H$8</f>
        <v>2.0129080995861526E-2</v>
      </c>
    </row>
    <row r="84" spans="2:14" x14ac:dyDescent="0.25">
      <c r="B84" s="165" t="s">
        <v>115</v>
      </c>
      <c r="C84" s="166">
        <v>159354</v>
      </c>
      <c r="D84" s="166">
        <v>39522</v>
      </c>
      <c r="E84" s="166">
        <v>53227</v>
      </c>
      <c r="F84" s="166">
        <v>113120</v>
      </c>
      <c r="G84" s="166">
        <v>127349</v>
      </c>
      <c r="H84" s="166">
        <v>141364</v>
      </c>
      <c r="I84" s="167">
        <f t="shared" si="25"/>
        <v>0.11005190460859526</v>
      </c>
      <c r="J84" s="166">
        <f t="shared" si="24"/>
        <v>14015</v>
      </c>
      <c r="K84" s="167">
        <f t="shared" si="26"/>
        <v>2.57950323706088E-2</v>
      </c>
    </row>
    <row r="85" spans="2:14" x14ac:dyDescent="0.25">
      <c r="B85" s="165" t="s">
        <v>118</v>
      </c>
      <c r="C85" s="166">
        <v>25447</v>
      </c>
      <c r="D85" s="166">
        <v>8286</v>
      </c>
      <c r="E85" s="166">
        <v>19927</v>
      </c>
      <c r="F85" s="166">
        <v>30758</v>
      </c>
      <c r="G85" s="166">
        <v>42539</v>
      </c>
      <c r="H85" s="166">
        <v>57925</v>
      </c>
      <c r="I85" s="167">
        <f t="shared" si="25"/>
        <v>0.36169162415665634</v>
      </c>
      <c r="J85" s="166">
        <f t="shared" si="24"/>
        <v>15386</v>
      </c>
      <c r="K85" s="167">
        <f t="shared" si="26"/>
        <v>1.0569715416000642E-2</v>
      </c>
    </row>
    <row r="86" spans="2:14" x14ac:dyDescent="0.25">
      <c r="B86" s="165" t="s">
        <v>125</v>
      </c>
      <c r="C86" s="166">
        <v>9296</v>
      </c>
      <c r="D86" s="166">
        <v>2074</v>
      </c>
      <c r="E86" s="166">
        <v>5996</v>
      </c>
      <c r="F86" s="166">
        <v>10713</v>
      </c>
      <c r="G86" s="166">
        <v>12911</v>
      </c>
      <c r="H86" s="166">
        <v>18498</v>
      </c>
      <c r="I86" s="167">
        <f t="shared" si="25"/>
        <v>0.43273177910309046</v>
      </c>
      <c r="J86" s="166">
        <f t="shared" si="24"/>
        <v>5587</v>
      </c>
      <c r="K86" s="167">
        <f t="shared" si="26"/>
        <v>3.375374980840395E-3</v>
      </c>
    </row>
    <row r="87" spans="2:14" x14ac:dyDescent="0.25">
      <c r="B87" s="165" t="s">
        <v>121</v>
      </c>
      <c r="C87" s="166">
        <v>6249</v>
      </c>
      <c r="D87" s="166">
        <v>2082</v>
      </c>
      <c r="E87" s="166">
        <v>5201</v>
      </c>
      <c r="F87" s="166">
        <v>5872</v>
      </c>
      <c r="G87" s="166">
        <v>6968</v>
      </c>
      <c r="H87" s="166">
        <v>8896</v>
      </c>
      <c r="I87" s="167">
        <f t="shared" si="25"/>
        <v>0.27669345579793347</v>
      </c>
      <c r="J87" s="166">
        <f t="shared" si="24"/>
        <v>1928</v>
      </c>
      <c r="K87" s="167">
        <f t="shared" si="26"/>
        <v>1.623274723189326E-3</v>
      </c>
    </row>
    <row r="88" spans="2:14" x14ac:dyDescent="0.25">
      <c r="B88" s="165" t="s">
        <v>130</v>
      </c>
      <c r="C88" s="166">
        <v>8520</v>
      </c>
      <c r="D88" s="166">
        <v>3046</v>
      </c>
      <c r="E88" s="166">
        <v>2575</v>
      </c>
      <c r="F88" s="166">
        <v>7581</v>
      </c>
      <c r="G88" s="166">
        <v>8524</v>
      </c>
      <c r="H88" s="166">
        <v>7383</v>
      </c>
      <c r="I88" s="167">
        <f t="shared" si="25"/>
        <v>-0.13385734396996718</v>
      </c>
      <c r="J88" s="166">
        <f t="shared" si="24"/>
        <v>-1141</v>
      </c>
      <c r="K88" s="167">
        <f t="shared" si="26"/>
        <v>1.3471939389958177E-3</v>
      </c>
    </row>
    <row r="89" spans="2:14" x14ac:dyDescent="0.25">
      <c r="B89" s="165" t="s">
        <v>133</v>
      </c>
      <c r="C89" s="166">
        <v>13181</v>
      </c>
      <c r="D89" s="166">
        <v>4839</v>
      </c>
      <c r="E89" s="166">
        <v>2819</v>
      </c>
      <c r="F89" s="166">
        <v>7599</v>
      </c>
      <c r="G89" s="166">
        <v>9961</v>
      </c>
      <c r="H89" s="166">
        <v>9541</v>
      </c>
      <c r="I89" s="167">
        <f t="shared" si="25"/>
        <v>-4.216444132115249E-2</v>
      </c>
      <c r="J89" s="166">
        <f t="shared" si="24"/>
        <v>-420</v>
      </c>
      <c r="K89" s="167">
        <f t="shared" si="26"/>
        <v>1.7409694395176889E-3</v>
      </c>
    </row>
    <row r="90" spans="2:14" x14ac:dyDescent="0.25">
      <c r="B90" s="170" t="s">
        <v>147</v>
      </c>
      <c r="C90" s="171">
        <f t="shared" ref="C90:H90" si="27">C82-SUM(C83:C89)</f>
        <v>138342</v>
      </c>
      <c r="D90" s="171">
        <f t="shared" si="27"/>
        <v>41521</v>
      </c>
      <c r="E90" s="171">
        <f t="shared" si="27"/>
        <v>66071</v>
      </c>
      <c r="F90" s="171">
        <f t="shared" si="27"/>
        <v>120685</v>
      </c>
      <c r="G90" s="171">
        <f t="shared" si="27"/>
        <v>153813</v>
      </c>
      <c r="H90" s="171">
        <f t="shared" si="27"/>
        <v>178199</v>
      </c>
      <c r="I90" s="172">
        <f t="shared" si="25"/>
        <v>0.15854316605228425</v>
      </c>
      <c r="J90" s="171">
        <f>H90-G90</f>
        <v>24386</v>
      </c>
      <c r="K90" s="172">
        <f t="shared" si="26"/>
        <v>3.2516404271314601E-2</v>
      </c>
    </row>
    <row r="91" spans="2:14" x14ac:dyDescent="0.25">
      <c r="B91" s="157" t="s">
        <v>51</v>
      </c>
      <c r="C91" s="155"/>
      <c r="D91" s="155"/>
      <c r="E91" s="155"/>
      <c r="F91" s="155"/>
      <c r="G91" s="155"/>
      <c r="H91" s="156"/>
      <c r="I91" s="156"/>
      <c r="J91" s="156"/>
      <c r="K91" s="155"/>
      <c r="L91" s="173"/>
      <c r="M91" s="173"/>
      <c r="N91" s="173"/>
    </row>
    <row r="92" spans="2:14" x14ac:dyDescent="0.25">
      <c r="B92" s="158" t="s">
        <v>70</v>
      </c>
      <c r="C92" s="159">
        <v>55887</v>
      </c>
      <c r="D92" s="159">
        <v>24221</v>
      </c>
      <c r="E92" s="159">
        <v>33444</v>
      </c>
      <c r="F92" s="159">
        <v>51485</v>
      </c>
      <c r="G92" s="159">
        <v>58157</v>
      </c>
      <c r="H92" s="159">
        <v>57388</v>
      </c>
      <c r="I92" s="160">
        <f>IFERROR(H92/G92-1,"-")</f>
        <v>-1.3222827862510056E-2</v>
      </c>
      <c r="J92" s="159">
        <f>H92-G92</f>
        <v>-769</v>
      </c>
      <c r="K92" s="160">
        <f>H92/H$8</f>
        <v>1.0471727721941215E-2</v>
      </c>
      <c r="L92" s="107"/>
      <c r="M92" s="107"/>
      <c r="N92" s="107"/>
    </row>
    <row r="93" spans="2:14" x14ac:dyDescent="0.25">
      <c r="B93" s="161" t="s">
        <v>99</v>
      </c>
      <c r="C93" s="162">
        <v>37119</v>
      </c>
      <c r="D93" s="162">
        <v>16023</v>
      </c>
      <c r="E93" s="162">
        <v>21732</v>
      </c>
      <c r="F93" s="162">
        <v>33809</v>
      </c>
      <c r="G93" s="162">
        <v>37722</v>
      </c>
      <c r="H93" s="162">
        <v>35821</v>
      </c>
      <c r="I93" s="163">
        <f>IFERROR(H93/G93-1,"-")</f>
        <v>-5.0394994963151474E-2</v>
      </c>
      <c r="J93" s="162">
        <f t="shared" ref="J93:J103" si="28">H93-G93</f>
        <v>-1901</v>
      </c>
      <c r="K93" s="163">
        <f>H93/H$8</f>
        <v>6.5363448582919119E-3</v>
      </c>
    </row>
    <row r="94" spans="2:14" x14ac:dyDescent="0.25">
      <c r="B94" s="165" t="s">
        <v>105</v>
      </c>
      <c r="C94" s="166">
        <v>19153</v>
      </c>
      <c r="D94" s="166">
        <v>8684</v>
      </c>
      <c r="E94" s="166">
        <v>11001</v>
      </c>
      <c r="F94" s="166">
        <v>16289</v>
      </c>
      <c r="G94" s="166">
        <v>12024</v>
      </c>
      <c r="H94" s="166">
        <v>11877</v>
      </c>
      <c r="I94" s="167">
        <f>IFERROR(H94/G94-1,"-")</f>
        <v>-1.2225548902195627E-2</v>
      </c>
      <c r="J94" s="166">
        <f t="shared" si="28"/>
        <v>-147</v>
      </c>
      <c r="K94" s="167">
        <f>H94/H$8</f>
        <v>2.1672250322976199E-3</v>
      </c>
    </row>
    <row r="95" spans="2:14" x14ac:dyDescent="0.25">
      <c r="B95" s="165" t="s">
        <v>102</v>
      </c>
      <c r="C95" s="166">
        <v>17966</v>
      </c>
      <c r="D95" s="166">
        <v>7339</v>
      </c>
      <c r="E95" s="166">
        <v>10731</v>
      </c>
      <c r="F95" s="166">
        <v>17520</v>
      </c>
      <c r="G95" s="166">
        <v>25698</v>
      </c>
      <c r="H95" s="166">
        <v>23944</v>
      </c>
      <c r="I95" s="167">
        <f>IFERROR(H95/G95-1,"-")</f>
        <v>-6.8254338859055186E-2</v>
      </c>
      <c r="J95" s="166">
        <f t="shared" si="28"/>
        <v>-1754</v>
      </c>
      <c r="K95" s="167">
        <f>H95/H$8</f>
        <v>4.3691198259942924E-3</v>
      </c>
    </row>
    <row r="96" spans="2:14" x14ac:dyDescent="0.25">
      <c r="B96" s="161" t="s">
        <v>109</v>
      </c>
      <c r="C96" s="162">
        <v>18768</v>
      </c>
      <c r="D96" s="162">
        <v>8198</v>
      </c>
      <c r="E96" s="162">
        <v>11712</v>
      </c>
      <c r="F96" s="162">
        <v>17676</v>
      </c>
      <c r="G96" s="162">
        <v>20435</v>
      </c>
      <c r="H96" s="162">
        <v>21567</v>
      </c>
      <c r="I96" s="163">
        <f>IFERROR(H96/G96-1,"-")</f>
        <v>5.539515537068751E-2</v>
      </c>
      <c r="J96" s="162">
        <f t="shared" si="28"/>
        <v>1132</v>
      </c>
      <c r="K96" s="163">
        <f>H96/H$8</f>
        <v>3.9353828636493025E-3</v>
      </c>
    </row>
    <row r="97" spans="2:14" x14ac:dyDescent="0.25">
      <c r="B97" s="165" t="s">
        <v>112</v>
      </c>
      <c r="C97" s="166">
        <v>2421</v>
      </c>
      <c r="D97" s="166">
        <v>1288</v>
      </c>
      <c r="E97" s="166">
        <v>921</v>
      </c>
      <c r="F97" s="166">
        <v>2403</v>
      </c>
      <c r="G97" s="166">
        <v>2795</v>
      </c>
      <c r="H97" s="166">
        <v>3030</v>
      </c>
      <c r="I97" s="167">
        <f t="shared" ref="I97:I104" si="29">IFERROR(H97/G97-1,"-")</f>
        <v>8.4078711985688726E-2</v>
      </c>
      <c r="J97" s="166">
        <f t="shared" si="28"/>
        <v>235</v>
      </c>
      <c r="K97" s="167">
        <f t="shared" ref="K97:K104" si="30">H97/H$8</f>
        <v>5.5289145810068099E-4</v>
      </c>
    </row>
    <row r="98" spans="2:14" x14ac:dyDescent="0.25">
      <c r="B98" s="165" t="s">
        <v>115</v>
      </c>
      <c r="C98" s="166">
        <v>3905</v>
      </c>
      <c r="D98" s="166">
        <v>1481</v>
      </c>
      <c r="E98" s="166">
        <v>2395</v>
      </c>
      <c r="F98" s="166">
        <v>3482</v>
      </c>
      <c r="G98" s="166">
        <v>3814</v>
      </c>
      <c r="H98" s="166">
        <v>4234</v>
      </c>
      <c r="I98" s="167">
        <f t="shared" si="29"/>
        <v>0.11012060828526482</v>
      </c>
      <c r="J98" s="166">
        <f t="shared" si="28"/>
        <v>420</v>
      </c>
      <c r="K98" s="167">
        <f t="shared" si="30"/>
        <v>7.7258826191362485E-4</v>
      </c>
    </row>
    <row r="99" spans="2:14" x14ac:dyDescent="0.25">
      <c r="B99" s="165" t="s">
        <v>118</v>
      </c>
      <c r="C99" s="166">
        <v>3854</v>
      </c>
      <c r="D99" s="166">
        <v>1974</v>
      </c>
      <c r="E99" s="166">
        <v>3541</v>
      </c>
      <c r="F99" s="166">
        <v>3412</v>
      </c>
      <c r="G99" s="166">
        <v>3885</v>
      </c>
      <c r="H99" s="166">
        <v>3685</v>
      </c>
      <c r="I99" s="167">
        <f t="shared" si="29"/>
        <v>-5.1480051480051525E-2</v>
      </c>
      <c r="J99" s="166">
        <f t="shared" si="28"/>
        <v>-200</v>
      </c>
      <c r="K99" s="167">
        <f t="shared" si="30"/>
        <v>6.7241089871320446E-4</v>
      </c>
    </row>
    <row r="100" spans="2:14" x14ac:dyDescent="0.25">
      <c r="B100" s="165" t="s">
        <v>125</v>
      </c>
      <c r="C100" s="166">
        <v>699</v>
      </c>
      <c r="D100" s="166">
        <v>323</v>
      </c>
      <c r="E100" s="166">
        <v>432</v>
      </c>
      <c r="F100" s="166">
        <v>1172</v>
      </c>
      <c r="G100" s="166">
        <v>938</v>
      </c>
      <c r="H100" s="166">
        <v>933</v>
      </c>
      <c r="I100" s="167">
        <f t="shared" si="29"/>
        <v>-5.3304904051172386E-3</v>
      </c>
      <c r="J100" s="166">
        <f t="shared" si="28"/>
        <v>-5</v>
      </c>
      <c r="K100" s="167">
        <f t="shared" si="30"/>
        <v>1.7024677571218989E-4</v>
      </c>
    </row>
    <row r="101" spans="2:14" x14ac:dyDescent="0.25">
      <c r="B101" s="165" t="s">
        <v>121</v>
      </c>
      <c r="C101" s="166">
        <v>519</v>
      </c>
      <c r="D101" s="166">
        <v>351</v>
      </c>
      <c r="E101" s="166">
        <v>507</v>
      </c>
      <c r="F101" s="166">
        <v>682</v>
      </c>
      <c r="G101" s="166">
        <v>650</v>
      </c>
      <c r="H101" s="166">
        <v>903</v>
      </c>
      <c r="I101" s="167">
        <f t="shared" si="29"/>
        <v>0.38923076923076927</v>
      </c>
      <c r="J101" s="166">
        <f t="shared" si="28"/>
        <v>253</v>
      </c>
      <c r="K101" s="167">
        <f t="shared" si="30"/>
        <v>1.6477260285970789E-4</v>
      </c>
    </row>
    <row r="102" spans="2:14" x14ac:dyDescent="0.25">
      <c r="B102" s="165" t="s">
        <v>130</v>
      </c>
      <c r="C102" s="166">
        <v>155</v>
      </c>
      <c r="D102" s="166">
        <v>124</v>
      </c>
      <c r="E102" s="166">
        <v>105</v>
      </c>
      <c r="F102" s="166">
        <v>270</v>
      </c>
      <c r="G102" s="166">
        <v>153</v>
      </c>
      <c r="H102" s="166">
        <v>230</v>
      </c>
      <c r="I102" s="167">
        <f t="shared" si="29"/>
        <v>0.50326797385620914</v>
      </c>
      <c r="J102" s="166">
        <f t="shared" si="28"/>
        <v>77</v>
      </c>
      <c r="K102" s="167">
        <f t="shared" si="30"/>
        <v>4.1968658535695256E-5</v>
      </c>
    </row>
    <row r="103" spans="2:14" x14ac:dyDescent="0.25">
      <c r="B103" s="165" t="s">
        <v>133</v>
      </c>
      <c r="C103" s="166">
        <v>271</v>
      </c>
      <c r="D103" s="166">
        <v>89</v>
      </c>
      <c r="E103" s="166">
        <v>96</v>
      </c>
      <c r="F103" s="166">
        <v>168</v>
      </c>
      <c r="G103" s="166">
        <v>270</v>
      </c>
      <c r="H103" s="166">
        <v>384</v>
      </c>
      <c r="I103" s="167">
        <f t="shared" si="29"/>
        <v>0.42222222222222228</v>
      </c>
      <c r="J103" s="166">
        <f t="shared" si="28"/>
        <v>114</v>
      </c>
      <c r="K103" s="167">
        <f t="shared" si="30"/>
        <v>7.0069412511769477E-5</v>
      </c>
    </row>
    <row r="104" spans="2:14" x14ac:dyDescent="0.25">
      <c r="B104" s="170" t="s">
        <v>147</v>
      </c>
      <c r="C104" s="171">
        <f t="shared" ref="C104:H104" si="31">C96-SUM(C97:C103)</f>
        <v>6944</v>
      </c>
      <c r="D104" s="171">
        <f t="shared" si="31"/>
        <v>2568</v>
      </c>
      <c r="E104" s="171">
        <f t="shared" si="31"/>
        <v>3715</v>
      </c>
      <c r="F104" s="171">
        <f t="shared" si="31"/>
        <v>6087</v>
      </c>
      <c r="G104" s="171">
        <f t="shared" si="31"/>
        <v>7930</v>
      </c>
      <c r="H104" s="171">
        <f t="shared" si="31"/>
        <v>8168</v>
      </c>
      <c r="I104" s="172">
        <f t="shared" si="29"/>
        <v>3.0012610340479196E-2</v>
      </c>
      <c r="J104" s="171">
        <f>H104-G104</f>
        <v>238</v>
      </c>
      <c r="K104" s="172">
        <f t="shared" si="30"/>
        <v>1.4904347953024297E-3</v>
      </c>
    </row>
    <row r="105" spans="2:14" x14ac:dyDescent="0.25">
      <c r="B105" s="157" t="s">
        <v>52</v>
      </c>
      <c r="C105" s="155"/>
      <c r="D105" s="155"/>
      <c r="E105" s="155"/>
      <c r="F105" s="155"/>
      <c r="G105" s="155"/>
      <c r="H105" s="156"/>
      <c r="I105" s="156"/>
      <c r="J105" s="156"/>
      <c r="K105" s="155"/>
      <c r="L105" s="173"/>
      <c r="M105" s="173"/>
      <c r="N105" s="173"/>
    </row>
    <row r="106" spans="2:14" x14ac:dyDescent="0.25">
      <c r="B106" s="158" t="s">
        <v>70</v>
      </c>
      <c r="C106" s="159">
        <v>142901</v>
      </c>
      <c r="D106" s="159">
        <v>77467</v>
      </c>
      <c r="E106" s="159">
        <v>107459</v>
      </c>
      <c r="F106" s="159">
        <v>198873</v>
      </c>
      <c r="G106" s="159">
        <v>252588</v>
      </c>
      <c r="H106" s="159">
        <v>239146</v>
      </c>
      <c r="I106" s="160">
        <f>IFERROR(H106/G106-1,"-")</f>
        <v>-5.3217096615832848E-2</v>
      </c>
      <c r="J106" s="159">
        <f>H106-G106</f>
        <v>-13442</v>
      </c>
      <c r="K106" s="160">
        <f>H106/H$8</f>
        <v>4.3637551365988597E-2</v>
      </c>
      <c r="L106" s="107"/>
      <c r="M106" s="107"/>
      <c r="N106" s="107"/>
    </row>
    <row r="107" spans="2:14" x14ac:dyDescent="0.25">
      <c r="B107" s="161" t="s">
        <v>99</v>
      </c>
      <c r="C107" s="162">
        <v>31009</v>
      </c>
      <c r="D107" s="162">
        <v>30584</v>
      </c>
      <c r="E107" s="162">
        <v>44398</v>
      </c>
      <c r="F107" s="162">
        <v>48630</v>
      </c>
      <c r="G107" s="162">
        <v>55684</v>
      </c>
      <c r="H107" s="162">
        <v>49807</v>
      </c>
      <c r="I107" s="163">
        <f>IFERROR(H107/G107-1,"-")</f>
        <v>-0.10554198692622652</v>
      </c>
      <c r="J107" s="162">
        <f t="shared" ref="J107:J117" si="32">H107-G107</f>
        <v>-5877</v>
      </c>
      <c r="K107" s="163">
        <f>H107/H$8</f>
        <v>9.0884042421190154E-3</v>
      </c>
    </row>
    <row r="108" spans="2:14" x14ac:dyDescent="0.25">
      <c r="B108" s="165" t="s">
        <v>105</v>
      </c>
      <c r="C108" s="166">
        <v>11886</v>
      </c>
      <c r="D108" s="166">
        <v>4963</v>
      </c>
      <c r="E108" s="166">
        <v>24120</v>
      </c>
      <c r="F108" s="166">
        <v>16359</v>
      </c>
      <c r="G108" s="166">
        <v>19520</v>
      </c>
      <c r="H108" s="166">
        <v>16099</v>
      </c>
      <c r="I108" s="167">
        <f>IFERROR(H108/G108-1,"-")</f>
        <v>-0.17525614754098362</v>
      </c>
      <c r="J108" s="166">
        <f t="shared" si="32"/>
        <v>-3421</v>
      </c>
      <c r="K108" s="167">
        <f>H108/H$8</f>
        <v>2.937623625070252E-3</v>
      </c>
    </row>
    <row r="109" spans="2:14" x14ac:dyDescent="0.25">
      <c r="B109" s="165" t="s">
        <v>102</v>
      </c>
      <c r="C109" s="166">
        <v>19123</v>
      </c>
      <c r="D109" s="166">
        <v>25621</v>
      </c>
      <c r="E109" s="166">
        <v>20278</v>
      </c>
      <c r="F109" s="166">
        <v>32271</v>
      </c>
      <c r="G109" s="166">
        <v>36164</v>
      </c>
      <c r="H109" s="166">
        <v>33708</v>
      </c>
      <c r="I109" s="167">
        <f>IFERROR(H109/G109-1,"-")</f>
        <v>-6.791284149983412E-2</v>
      </c>
      <c r="J109" s="166">
        <f t="shared" si="32"/>
        <v>-2456</v>
      </c>
      <c r="K109" s="167">
        <f>H109/H$8</f>
        <v>6.1507806170487643E-3</v>
      </c>
    </row>
    <row r="110" spans="2:14" x14ac:dyDescent="0.25">
      <c r="B110" s="161" t="s">
        <v>109</v>
      </c>
      <c r="C110" s="162">
        <v>111892</v>
      </c>
      <c r="D110" s="162">
        <v>46883</v>
      </c>
      <c r="E110" s="162">
        <v>63061</v>
      </c>
      <c r="F110" s="162">
        <v>150243</v>
      </c>
      <c r="G110" s="162">
        <v>196904</v>
      </c>
      <c r="H110" s="162">
        <v>189339</v>
      </c>
      <c r="I110" s="163">
        <f>IFERROR(H110/G110-1,"-")</f>
        <v>-3.841973753707395E-2</v>
      </c>
      <c r="J110" s="162">
        <f t="shared" si="32"/>
        <v>-7565</v>
      </c>
      <c r="K110" s="163">
        <f>H110/H$8</f>
        <v>3.4549147123869584E-2</v>
      </c>
    </row>
    <row r="111" spans="2:14" x14ac:dyDescent="0.25">
      <c r="B111" s="165" t="s">
        <v>112</v>
      </c>
      <c r="C111" s="166">
        <v>61414</v>
      </c>
      <c r="D111" s="166">
        <v>26382</v>
      </c>
      <c r="E111" s="166">
        <v>26812</v>
      </c>
      <c r="F111" s="166">
        <v>90804</v>
      </c>
      <c r="G111" s="166">
        <v>128108</v>
      </c>
      <c r="H111" s="166">
        <v>116734</v>
      </c>
      <c r="I111" s="167">
        <f t="shared" ref="I111:I118" si="33">IFERROR(H111/G111-1,"-")</f>
        <v>-8.8784463109251588E-2</v>
      </c>
      <c r="J111" s="166">
        <f t="shared" si="32"/>
        <v>-11374</v>
      </c>
      <c r="K111" s="167">
        <f t="shared" ref="K111:K118" si="34">H111/H$8</f>
        <v>2.1300736458721086E-2</v>
      </c>
    </row>
    <row r="112" spans="2:14" x14ac:dyDescent="0.25">
      <c r="B112" s="165" t="s">
        <v>115</v>
      </c>
      <c r="C112" s="166">
        <v>9783</v>
      </c>
      <c r="D112" s="166">
        <v>3197</v>
      </c>
      <c r="E112" s="166">
        <v>7197</v>
      </c>
      <c r="F112" s="166">
        <v>6944</v>
      </c>
      <c r="G112" s="166">
        <v>8880</v>
      </c>
      <c r="H112" s="166">
        <v>8516</v>
      </c>
      <c r="I112" s="167">
        <f t="shared" si="33"/>
        <v>-4.0990990990991016E-2</v>
      </c>
      <c r="J112" s="166">
        <f t="shared" si="32"/>
        <v>-364</v>
      </c>
      <c r="K112" s="167">
        <f t="shared" si="34"/>
        <v>1.553935200391221E-3</v>
      </c>
    </row>
    <row r="113" spans="2:14" x14ac:dyDescent="0.25">
      <c r="B113" s="165" t="s">
        <v>118</v>
      </c>
      <c r="C113" s="166">
        <v>11371</v>
      </c>
      <c r="D113" s="166">
        <v>2498</v>
      </c>
      <c r="E113" s="166">
        <v>6746</v>
      </c>
      <c r="F113" s="166">
        <v>9830</v>
      </c>
      <c r="G113" s="166">
        <v>13414</v>
      </c>
      <c r="H113" s="166">
        <v>14245</v>
      </c>
      <c r="I113" s="167">
        <f t="shared" si="33"/>
        <v>6.1950201282242379E-2</v>
      </c>
      <c r="J113" s="166">
        <f t="shared" si="32"/>
        <v>831</v>
      </c>
      <c r="K113" s="167">
        <f t="shared" si="34"/>
        <v>2.5993197427868651E-3</v>
      </c>
    </row>
    <row r="114" spans="2:14" x14ac:dyDescent="0.25">
      <c r="B114" s="165" t="s">
        <v>125</v>
      </c>
      <c r="C114" s="166">
        <v>2496</v>
      </c>
      <c r="D114" s="166">
        <v>1300</v>
      </c>
      <c r="E114" s="166">
        <v>3663</v>
      </c>
      <c r="F114" s="166">
        <v>6290</v>
      </c>
      <c r="G114" s="166">
        <v>6514</v>
      </c>
      <c r="H114" s="166">
        <v>6482</v>
      </c>
      <c r="I114" s="167">
        <f t="shared" si="33"/>
        <v>-4.912496162112423E-3</v>
      </c>
      <c r="J114" s="166">
        <f t="shared" si="32"/>
        <v>-32</v>
      </c>
      <c r="K114" s="167">
        <f t="shared" si="34"/>
        <v>1.1827862809929419E-3</v>
      </c>
    </row>
    <row r="115" spans="2:14" x14ac:dyDescent="0.25">
      <c r="B115" s="165" t="s">
        <v>121</v>
      </c>
      <c r="C115" s="166">
        <v>3749</v>
      </c>
      <c r="D115" s="166">
        <v>2838</v>
      </c>
      <c r="E115" s="166">
        <v>4368</v>
      </c>
      <c r="F115" s="166">
        <v>4750</v>
      </c>
      <c r="G115" s="166">
        <v>5340</v>
      </c>
      <c r="H115" s="166">
        <v>5146</v>
      </c>
      <c r="I115" s="167">
        <f t="shared" si="33"/>
        <v>-3.6329588014981318E-2</v>
      </c>
      <c r="J115" s="166">
        <f t="shared" si="32"/>
        <v>-194</v>
      </c>
      <c r="K115" s="167">
        <f t="shared" si="34"/>
        <v>9.3900311662907738E-4</v>
      </c>
    </row>
    <row r="116" spans="2:14" x14ac:dyDescent="0.25">
      <c r="B116" s="165" t="s">
        <v>130</v>
      </c>
      <c r="C116" s="166">
        <v>826</v>
      </c>
      <c r="D116" s="166">
        <v>406</v>
      </c>
      <c r="E116" s="166">
        <v>369</v>
      </c>
      <c r="F116" s="166">
        <v>1261</v>
      </c>
      <c r="G116" s="166">
        <v>1457</v>
      </c>
      <c r="H116" s="166">
        <v>1177</v>
      </c>
      <c r="I116" s="167">
        <f t="shared" si="33"/>
        <v>-0.19217570350034319</v>
      </c>
      <c r="J116" s="166">
        <f t="shared" si="32"/>
        <v>-280</v>
      </c>
      <c r="K116" s="167">
        <f t="shared" si="34"/>
        <v>2.1477004824571009E-4</v>
      </c>
    </row>
    <row r="117" spans="2:14" x14ac:dyDescent="0.25">
      <c r="B117" s="165" t="s">
        <v>133</v>
      </c>
      <c r="C117" s="166">
        <v>1664</v>
      </c>
      <c r="D117" s="166">
        <v>932</v>
      </c>
      <c r="E117" s="166">
        <v>521</v>
      </c>
      <c r="F117" s="166">
        <v>980</v>
      </c>
      <c r="G117" s="166">
        <v>944</v>
      </c>
      <c r="H117" s="166">
        <v>1508</v>
      </c>
      <c r="I117" s="167">
        <f t="shared" si="33"/>
        <v>0.59745762711864403</v>
      </c>
      <c r="J117" s="166">
        <f t="shared" si="32"/>
        <v>564</v>
      </c>
      <c r="K117" s="167">
        <f t="shared" si="34"/>
        <v>2.7516842205142805E-4</v>
      </c>
    </row>
    <row r="118" spans="2:14" x14ac:dyDescent="0.25">
      <c r="B118" s="170" t="s">
        <v>147</v>
      </c>
      <c r="C118" s="171">
        <f t="shared" ref="C118:H118" si="35">C110-SUM(C111:C117)</f>
        <v>20589</v>
      </c>
      <c r="D118" s="171">
        <f t="shared" si="35"/>
        <v>9330</v>
      </c>
      <c r="E118" s="171">
        <f t="shared" si="35"/>
        <v>13385</v>
      </c>
      <c r="F118" s="171">
        <f t="shared" si="35"/>
        <v>29384</v>
      </c>
      <c r="G118" s="171">
        <f t="shared" si="35"/>
        <v>32247</v>
      </c>
      <c r="H118" s="171">
        <f t="shared" si="35"/>
        <v>35531</v>
      </c>
      <c r="I118" s="172">
        <f t="shared" si="33"/>
        <v>0.10183893075324835</v>
      </c>
      <c r="J118" s="171">
        <f>H118-G118</f>
        <v>3284</v>
      </c>
      <c r="K118" s="172">
        <f t="shared" si="34"/>
        <v>6.4834278540512533E-3</v>
      </c>
    </row>
    <row r="119" spans="2:14" x14ac:dyDescent="0.25">
      <c r="B119" s="157" t="s">
        <v>53</v>
      </c>
      <c r="C119" s="155"/>
      <c r="D119" s="155"/>
      <c r="E119" s="155"/>
      <c r="F119" s="155"/>
      <c r="G119" s="155"/>
      <c r="H119" s="156"/>
      <c r="I119" s="156"/>
      <c r="J119" s="156"/>
      <c r="K119" s="155"/>
      <c r="L119" s="173"/>
      <c r="M119" s="173"/>
      <c r="N119" s="173"/>
    </row>
    <row r="120" spans="2:14" x14ac:dyDescent="0.25">
      <c r="B120" s="158" t="s">
        <v>70</v>
      </c>
      <c r="C120" s="159">
        <v>220415</v>
      </c>
      <c r="D120" s="159">
        <v>103516</v>
      </c>
      <c r="E120" s="159">
        <v>164258</v>
      </c>
      <c r="F120" s="159">
        <v>229131</v>
      </c>
      <c r="G120" s="159">
        <v>239109</v>
      </c>
      <c r="H120" s="159">
        <v>250871</v>
      </c>
      <c r="I120" s="160">
        <f>IFERROR(H120/G120-1,"-")</f>
        <v>4.9190954752853289E-2</v>
      </c>
      <c r="J120" s="159">
        <f>H120-G120</f>
        <v>11762</v>
      </c>
      <c r="K120" s="160">
        <f>H120/H$8</f>
        <v>4.5777040589166977E-2</v>
      </c>
      <c r="L120" s="107"/>
      <c r="M120" s="107"/>
      <c r="N120" s="107"/>
    </row>
    <row r="121" spans="2:14" x14ac:dyDescent="0.25">
      <c r="B121" s="161" t="s">
        <v>99</v>
      </c>
      <c r="C121" s="162">
        <v>120142</v>
      </c>
      <c r="D121" s="162">
        <v>61571</v>
      </c>
      <c r="E121" s="162">
        <v>104557</v>
      </c>
      <c r="F121" s="162">
        <v>134886</v>
      </c>
      <c r="G121" s="162">
        <v>146430</v>
      </c>
      <c r="H121" s="162">
        <v>156566</v>
      </c>
      <c r="I121" s="163">
        <f>IFERROR(H121/G121-1,"-")</f>
        <v>6.9220788089872309E-2</v>
      </c>
      <c r="J121" s="162">
        <f t="shared" ref="J121:J131" si="36">H121-G121</f>
        <v>10136</v>
      </c>
      <c r="K121" s="163">
        <f>H121/H$8</f>
        <v>2.8568978227389841E-2</v>
      </c>
    </row>
    <row r="122" spans="2:14" x14ac:dyDescent="0.25">
      <c r="B122" s="165" t="s">
        <v>105</v>
      </c>
      <c r="C122" s="166">
        <v>61076</v>
      </c>
      <c r="D122" s="166">
        <v>27791</v>
      </c>
      <c r="E122" s="166">
        <v>53247</v>
      </c>
      <c r="F122" s="166">
        <v>69865</v>
      </c>
      <c r="G122" s="166">
        <v>66121</v>
      </c>
      <c r="H122" s="166">
        <v>75793</v>
      </c>
      <c r="I122" s="167">
        <f>IFERROR(H122/G122-1,"-")</f>
        <v>0.14627727953297742</v>
      </c>
      <c r="J122" s="166">
        <f t="shared" si="36"/>
        <v>9672</v>
      </c>
      <c r="K122" s="167">
        <f>H122/H$8</f>
        <v>1.3830132766938915E-2</v>
      </c>
    </row>
    <row r="123" spans="2:14" x14ac:dyDescent="0.25">
      <c r="B123" s="165" t="s">
        <v>102</v>
      </c>
      <c r="C123" s="166">
        <v>59066</v>
      </c>
      <c r="D123" s="166">
        <v>33780</v>
      </c>
      <c r="E123" s="166">
        <v>51310</v>
      </c>
      <c r="F123" s="166">
        <v>65021</v>
      </c>
      <c r="G123" s="166">
        <v>80309</v>
      </c>
      <c r="H123" s="166">
        <v>80773</v>
      </c>
      <c r="I123" s="167">
        <f>IFERROR(H123/G123-1,"-")</f>
        <v>5.7776836967213807E-3</v>
      </c>
      <c r="J123" s="166">
        <f t="shared" si="36"/>
        <v>464</v>
      </c>
      <c r="K123" s="167">
        <f>H123/H$8</f>
        <v>1.4738845460450926E-2</v>
      </c>
    </row>
    <row r="124" spans="2:14" x14ac:dyDescent="0.25">
      <c r="B124" s="161" t="s">
        <v>109</v>
      </c>
      <c r="C124" s="162">
        <v>100273</v>
      </c>
      <c r="D124" s="162">
        <v>41945</v>
      </c>
      <c r="E124" s="162">
        <v>59701</v>
      </c>
      <c r="F124" s="162">
        <v>94245</v>
      </c>
      <c r="G124" s="162">
        <v>92679</v>
      </c>
      <c r="H124" s="162">
        <v>94305</v>
      </c>
      <c r="I124" s="163">
        <f>IFERROR(H124/G124-1,"-")</f>
        <v>1.7544427540219454E-2</v>
      </c>
      <c r="J124" s="162">
        <f t="shared" si="36"/>
        <v>1626</v>
      </c>
      <c r="K124" s="163">
        <f>H124/H$8</f>
        <v>1.7208062361777136E-2</v>
      </c>
    </row>
    <row r="125" spans="2:14" x14ac:dyDescent="0.25">
      <c r="B125" s="165" t="s">
        <v>112</v>
      </c>
      <c r="C125" s="166">
        <v>10460</v>
      </c>
      <c r="D125" s="166">
        <v>3941</v>
      </c>
      <c r="E125" s="166">
        <v>3336</v>
      </c>
      <c r="F125" s="166">
        <v>9917</v>
      </c>
      <c r="G125" s="166">
        <v>11646</v>
      </c>
      <c r="H125" s="166">
        <v>10656</v>
      </c>
      <c r="I125" s="167">
        <f t="shared" ref="I125:I132" si="37">IFERROR(H125/G125-1,"-")</f>
        <v>-8.5007727975270453E-2</v>
      </c>
      <c r="J125" s="166">
        <f t="shared" si="36"/>
        <v>-990</v>
      </c>
      <c r="K125" s="167">
        <f t="shared" ref="K125:K132" si="38">H125/H$8</f>
        <v>1.9444261972016029E-3</v>
      </c>
    </row>
    <row r="126" spans="2:14" x14ac:dyDescent="0.25">
      <c r="B126" s="165" t="s">
        <v>115</v>
      </c>
      <c r="C126" s="166">
        <v>9550</v>
      </c>
      <c r="D126" s="166">
        <v>4053</v>
      </c>
      <c r="E126" s="166">
        <v>7314</v>
      </c>
      <c r="F126" s="166">
        <v>11261</v>
      </c>
      <c r="G126" s="166">
        <v>13316</v>
      </c>
      <c r="H126" s="166">
        <v>13127</v>
      </c>
      <c r="I126" s="167">
        <f t="shared" si="37"/>
        <v>-1.4193451486932962E-2</v>
      </c>
      <c r="J126" s="166">
        <f t="shared" si="36"/>
        <v>-189</v>
      </c>
      <c r="K126" s="167">
        <f t="shared" si="38"/>
        <v>2.3953155678177029E-3</v>
      </c>
    </row>
    <row r="127" spans="2:14" x14ac:dyDescent="0.25">
      <c r="B127" s="165" t="s">
        <v>118</v>
      </c>
      <c r="C127" s="166">
        <v>6709</v>
      </c>
      <c r="D127" s="166">
        <v>2906</v>
      </c>
      <c r="E127" s="166">
        <v>7134</v>
      </c>
      <c r="F127" s="166">
        <v>8524</v>
      </c>
      <c r="G127" s="166">
        <v>8756</v>
      </c>
      <c r="H127" s="166">
        <v>8567</v>
      </c>
      <c r="I127" s="167">
        <f t="shared" si="37"/>
        <v>-2.1585198720877163E-2</v>
      </c>
      <c r="J127" s="166">
        <f t="shared" si="36"/>
        <v>-189</v>
      </c>
      <c r="K127" s="167">
        <f t="shared" si="38"/>
        <v>1.5632412942404403E-3</v>
      </c>
    </row>
    <row r="128" spans="2:14" x14ac:dyDescent="0.25">
      <c r="B128" s="165" t="s">
        <v>125</v>
      </c>
      <c r="C128" s="166">
        <v>1866</v>
      </c>
      <c r="D128" s="166">
        <v>784</v>
      </c>
      <c r="E128" s="166">
        <v>1333</v>
      </c>
      <c r="F128" s="166">
        <v>2573</v>
      </c>
      <c r="G128" s="166">
        <v>2637</v>
      </c>
      <c r="H128" s="166">
        <v>2356</v>
      </c>
      <c r="I128" s="167">
        <f t="shared" si="37"/>
        <v>-0.10656048540007579</v>
      </c>
      <c r="J128" s="166">
        <f t="shared" si="36"/>
        <v>-281</v>
      </c>
      <c r="K128" s="167">
        <f t="shared" si="38"/>
        <v>4.2990504134825225E-4</v>
      </c>
    </row>
    <row r="129" spans="2:14" x14ac:dyDescent="0.25">
      <c r="B129" s="165" t="s">
        <v>121</v>
      </c>
      <c r="C129" s="166">
        <v>1484</v>
      </c>
      <c r="D129" s="166">
        <v>812</v>
      </c>
      <c r="E129" s="166">
        <v>1357</v>
      </c>
      <c r="F129" s="166">
        <v>1836</v>
      </c>
      <c r="G129" s="166">
        <v>1934</v>
      </c>
      <c r="H129" s="166">
        <v>2091</v>
      </c>
      <c r="I129" s="167">
        <f t="shared" si="37"/>
        <v>8.1178903826266913E-2</v>
      </c>
      <c r="J129" s="166">
        <f t="shared" si="36"/>
        <v>157</v>
      </c>
      <c r="K129" s="167">
        <f t="shared" si="38"/>
        <v>3.815498478179947E-4</v>
      </c>
    </row>
    <row r="130" spans="2:14" x14ac:dyDescent="0.25">
      <c r="B130" s="165" t="s">
        <v>130</v>
      </c>
      <c r="C130" s="166">
        <v>1623</v>
      </c>
      <c r="D130" s="166">
        <v>678</v>
      </c>
      <c r="E130" s="166">
        <v>555</v>
      </c>
      <c r="F130" s="166">
        <v>1075</v>
      </c>
      <c r="G130" s="166">
        <v>1341</v>
      </c>
      <c r="H130" s="166">
        <v>1334</v>
      </c>
      <c r="I130" s="167">
        <f t="shared" si="37"/>
        <v>-5.2199850857569396E-3</v>
      </c>
      <c r="J130" s="166">
        <f t="shared" si="36"/>
        <v>-7</v>
      </c>
      <c r="K130" s="167">
        <f t="shared" si="38"/>
        <v>2.434182195070325E-4</v>
      </c>
    </row>
    <row r="131" spans="2:14" x14ac:dyDescent="0.25">
      <c r="B131" s="165" t="s">
        <v>133</v>
      </c>
      <c r="C131" s="166">
        <v>2681</v>
      </c>
      <c r="D131" s="166">
        <v>1097</v>
      </c>
      <c r="E131" s="166">
        <v>919</v>
      </c>
      <c r="F131" s="166">
        <v>1885</v>
      </c>
      <c r="G131" s="166">
        <v>2455</v>
      </c>
      <c r="H131" s="166">
        <v>2493</v>
      </c>
      <c r="I131" s="167">
        <f t="shared" si="37"/>
        <v>1.5478615071283119E-2</v>
      </c>
      <c r="J131" s="166">
        <f t="shared" si="36"/>
        <v>38</v>
      </c>
      <c r="K131" s="167">
        <f t="shared" si="38"/>
        <v>4.5490376404125338E-4</v>
      </c>
    </row>
    <row r="132" spans="2:14" x14ac:dyDescent="0.25">
      <c r="B132" s="170" t="s">
        <v>147</v>
      </c>
      <c r="C132" s="171">
        <f t="shared" ref="C132:H132" si="39">C124-SUM(C125:C131)</f>
        <v>65900</v>
      </c>
      <c r="D132" s="171">
        <f t="shared" si="39"/>
        <v>27674</v>
      </c>
      <c r="E132" s="171">
        <f t="shared" si="39"/>
        <v>37753</v>
      </c>
      <c r="F132" s="171">
        <f t="shared" si="39"/>
        <v>57174</v>
      </c>
      <c r="G132" s="171">
        <f t="shared" si="39"/>
        <v>50594</v>
      </c>
      <c r="H132" s="171">
        <f t="shared" si="39"/>
        <v>53681</v>
      </c>
      <c r="I132" s="172">
        <f t="shared" si="37"/>
        <v>6.1015140135193935E-2</v>
      </c>
      <c r="J132" s="171">
        <f>H132-G132</f>
        <v>3087</v>
      </c>
      <c r="K132" s="172">
        <f t="shared" si="38"/>
        <v>9.795302429802857E-3</v>
      </c>
    </row>
    <row r="133" spans="2:14" x14ac:dyDescent="0.25">
      <c r="B133" s="157" t="s">
        <v>54</v>
      </c>
      <c r="C133" s="155"/>
      <c r="D133" s="155"/>
      <c r="E133" s="155"/>
      <c r="F133" s="155"/>
      <c r="G133" s="155"/>
      <c r="H133" s="156"/>
      <c r="I133" s="156"/>
      <c r="J133" s="156"/>
      <c r="K133" s="155"/>
      <c r="L133" s="173"/>
      <c r="M133" s="173"/>
      <c r="N133" s="173"/>
    </row>
    <row r="134" spans="2:14" x14ac:dyDescent="0.25">
      <c r="B134" s="158" t="s">
        <v>70</v>
      </c>
      <c r="C134" s="159">
        <v>250224</v>
      </c>
      <c r="D134" s="159">
        <v>96681</v>
      </c>
      <c r="E134" s="159">
        <v>140346</v>
      </c>
      <c r="F134" s="159">
        <v>257117</v>
      </c>
      <c r="G134" s="159">
        <v>278594</v>
      </c>
      <c r="H134" s="159">
        <v>287810</v>
      </c>
      <c r="I134" s="160">
        <f>IFERROR(H134/G134-1,"-")</f>
        <v>3.3080396562739978E-2</v>
      </c>
      <c r="J134" s="159">
        <f>H134-G134</f>
        <v>9216</v>
      </c>
      <c r="K134" s="160">
        <f>H134/H$8</f>
        <v>5.2517389622428051E-2</v>
      </c>
      <c r="L134" s="107"/>
      <c r="M134" s="107"/>
      <c r="N134" s="107"/>
    </row>
    <row r="135" spans="2:14" x14ac:dyDescent="0.25">
      <c r="B135" s="161" t="s">
        <v>99</v>
      </c>
      <c r="C135" s="162">
        <v>45577</v>
      </c>
      <c r="D135" s="162">
        <v>26839</v>
      </c>
      <c r="E135" s="162">
        <v>45216</v>
      </c>
      <c r="F135" s="162">
        <v>29061</v>
      </c>
      <c r="G135" s="162">
        <v>32018</v>
      </c>
      <c r="H135" s="162">
        <v>29188</v>
      </c>
      <c r="I135" s="163">
        <f>IFERROR(H135/G135-1,"-")</f>
        <v>-8.838778187269658E-2</v>
      </c>
      <c r="J135" s="162">
        <f t="shared" ref="J135:J145" si="40">H135-G135</f>
        <v>-2830</v>
      </c>
      <c r="K135" s="163">
        <f>H135/H$8</f>
        <v>5.3260052406081445E-3</v>
      </c>
    </row>
    <row r="136" spans="2:14" x14ac:dyDescent="0.25">
      <c r="B136" s="165" t="s">
        <v>105</v>
      </c>
      <c r="C136" s="166">
        <v>24890</v>
      </c>
      <c r="D136" s="166">
        <v>20058</v>
      </c>
      <c r="E136" s="166">
        <v>34195</v>
      </c>
      <c r="F136" s="166">
        <v>19943</v>
      </c>
      <c r="G136" s="166">
        <v>20738</v>
      </c>
      <c r="H136" s="166">
        <v>18376</v>
      </c>
      <c r="I136" s="167">
        <f>IFERROR(H136/G136-1,"-")</f>
        <v>-0.1138971935577201</v>
      </c>
      <c r="J136" s="166">
        <f t="shared" si="40"/>
        <v>-2362</v>
      </c>
      <c r="K136" s="167">
        <f>H136/H$8</f>
        <v>3.3531133445736348E-3</v>
      </c>
    </row>
    <row r="137" spans="2:14" x14ac:dyDescent="0.25">
      <c r="B137" s="165" t="s">
        <v>102</v>
      </c>
      <c r="C137" s="166">
        <v>20687</v>
      </c>
      <c r="D137" s="166">
        <v>6781</v>
      </c>
      <c r="E137" s="166">
        <v>11021</v>
      </c>
      <c r="F137" s="166">
        <v>9118</v>
      </c>
      <c r="G137" s="166">
        <v>11280</v>
      </c>
      <c r="H137" s="166">
        <v>10812</v>
      </c>
      <c r="I137" s="167">
        <f>IFERROR(H137/G137-1,"-")</f>
        <v>-4.1489361702127692E-2</v>
      </c>
      <c r="J137" s="166">
        <f t="shared" si="40"/>
        <v>-468</v>
      </c>
      <c r="K137" s="167">
        <f>H137/H$8</f>
        <v>1.9728918960345092E-3</v>
      </c>
    </row>
    <row r="138" spans="2:14" x14ac:dyDescent="0.25">
      <c r="B138" s="161" t="s">
        <v>109</v>
      </c>
      <c r="C138" s="162">
        <v>204647</v>
      </c>
      <c r="D138" s="162">
        <v>69842</v>
      </c>
      <c r="E138" s="162">
        <v>95130</v>
      </c>
      <c r="F138" s="162">
        <v>228056</v>
      </c>
      <c r="G138" s="162">
        <v>246576</v>
      </c>
      <c r="H138" s="162">
        <v>258622</v>
      </c>
      <c r="I138" s="163">
        <f>IFERROR(H138/G138-1,"-")</f>
        <v>4.8853091947310467E-2</v>
      </c>
      <c r="J138" s="162">
        <f t="shared" si="40"/>
        <v>12046</v>
      </c>
      <c r="K138" s="163">
        <f>H138/H$8</f>
        <v>4.7191384381819905E-2</v>
      </c>
    </row>
    <row r="139" spans="2:14" x14ac:dyDescent="0.25">
      <c r="B139" s="165" t="s">
        <v>112</v>
      </c>
      <c r="C139" s="166">
        <v>100583</v>
      </c>
      <c r="D139" s="166">
        <v>26093</v>
      </c>
      <c r="E139" s="166">
        <v>26467</v>
      </c>
      <c r="F139" s="166">
        <v>96562</v>
      </c>
      <c r="G139" s="166">
        <v>105830</v>
      </c>
      <c r="H139" s="166">
        <v>116159</v>
      </c>
      <c r="I139" s="167">
        <f t="shared" ref="I139:I146" si="41">IFERROR(H139/G139-1,"-")</f>
        <v>9.7599924407067995E-2</v>
      </c>
      <c r="J139" s="166">
        <f t="shared" si="40"/>
        <v>10329</v>
      </c>
      <c r="K139" s="167">
        <f t="shared" ref="K139:K146" si="42">H139/H$8</f>
        <v>2.119581481238185E-2</v>
      </c>
    </row>
    <row r="140" spans="2:14" x14ac:dyDescent="0.25">
      <c r="B140" s="165" t="s">
        <v>115</v>
      </c>
      <c r="C140" s="166">
        <v>15093</v>
      </c>
      <c r="D140" s="166">
        <v>6042</v>
      </c>
      <c r="E140" s="166">
        <v>9298</v>
      </c>
      <c r="F140" s="166">
        <v>16587</v>
      </c>
      <c r="G140" s="166">
        <v>20785</v>
      </c>
      <c r="H140" s="166">
        <v>21459</v>
      </c>
      <c r="I140" s="167">
        <f t="shared" si="41"/>
        <v>3.2427231176329174E-2</v>
      </c>
      <c r="J140" s="166">
        <f t="shared" si="40"/>
        <v>674</v>
      </c>
      <c r="K140" s="167">
        <f t="shared" si="42"/>
        <v>3.9156758413803677E-3</v>
      </c>
    </row>
    <row r="141" spans="2:14" x14ac:dyDescent="0.25">
      <c r="B141" s="165" t="s">
        <v>118</v>
      </c>
      <c r="C141" s="166">
        <v>19622</v>
      </c>
      <c r="D141" s="166">
        <v>6586</v>
      </c>
      <c r="E141" s="166">
        <v>15246</v>
      </c>
      <c r="F141" s="166">
        <v>26940</v>
      </c>
      <c r="G141" s="166">
        <v>25089</v>
      </c>
      <c r="H141" s="166">
        <v>24579</v>
      </c>
      <c r="I141" s="167">
        <f t="shared" si="41"/>
        <v>-2.0327633624297459E-2</v>
      </c>
      <c r="J141" s="166">
        <f t="shared" si="40"/>
        <v>-510</v>
      </c>
      <c r="K141" s="167">
        <f t="shared" si="42"/>
        <v>4.4849898180384946E-3</v>
      </c>
    </row>
    <row r="142" spans="2:14" x14ac:dyDescent="0.25">
      <c r="B142" s="165" t="s">
        <v>125</v>
      </c>
      <c r="C142" s="166">
        <v>3955</v>
      </c>
      <c r="D142" s="166">
        <v>1273</v>
      </c>
      <c r="E142" s="166">
        <v>4366</v>
      </c>
      <c r="F142" s="166">
        <v>9965</v>
      </c>
      <c r="G142" s="166">
        <v>8878</v>
      </c>
      <c r="H142" s="166">
        <v>6534</v>
      </c>
      <c r="I142" s="167">
        <f t="shared" si="41"/>
        <v>-0.26402342870015771</v>
      </c>
      <c r="J142" s="166">
        <f t="shared" si="40"/>
        <v>-2344</v>
      </c>
      <c r="K142" s="167">
        <f t="shared" si="42"/>
        <v>1.1922748472705774E-3</v>
      </c>
    </row>
    <row r="143" spans="2:14" x14ac:dyDescent="0.25">
      <c r="B143" s="165" t="s">
        <v>121</v>
      </c>
      <c r="C143" s="166">
        <v>4225</v>
      </c>
      <c r="D143" s="166">
        <v>1935</v>
      </c>
      <c r="E143" s="166">
        <v>3344</v>
      </c>
      <c r="F143" s="166">
        <v>4569</v>
      </c>
      <c r="G143" s="166">
        <v>5490</v>
      </c>
      <c r="H143" s="166">
        <v>5563</v>
      </c>
      <c r="I143" s="167">
        <f t="shared" si="41"/>
        <v>1.3296903460837894E-2</v>
      </c>
      <c r="J143" s="166">
        <f t="shared" si="40"/>
        <v>73</v>
      </c>
      <c r="K143" s="167">
        <f t="shared" si="42"/>
        <v>1.0150941192785771E-3</v>
      </c>
    </row>
    <row r="144" spans="2:14" x14ac:dyDescent="0.25">
      <c r="B144" s="165" t="s">
        <v>130</v>
      </c>
      <c r="C144" s="166">
        <v>2428</v>
      </c>
      <c r="D144" s="166">
        <v>1979</v>
      </c>
      <c r="E144" s="166">
        <v>1422</v>
      </c>
      <c r="F144" s="166">
        <v>3324</v>
      </c>
      <c r="G144" s="166">
        <v>3691</v>
      </c>
      <c r="H144" s="166">
        <v>3402</v>
      </c>
      <c r="I144" s="167">
        <f t="shared" si="41"/>
        <v>-7.8298564074776533E-2</v>
      </c>
      <c r="J144" s="166">
        <f t="shared" si="40"/>
        <v>-289</v>
      </c>
      <c r="K144" s="167">
        <f t="shared" si="42"/>
        <v>6.2077120147145768E-4</v>
      </c>
    </row>
    <row r="145" spans="2:14" x14ac:dyDescent="0.25">
      <c r="B145" s="165" t="s">
        <v>133</v>
      </c>
      <c r="C145" s="166">
        <v>6221</v>
      </c>
      <c r="D145" s="166">
        <v>4050</v>
      </c>
      <c r="E145" s="166">
        <v>947</v>
      </c>
      <c r="F145" s="166">
        <v>2079</v>
      </c>
      <c r="G145" s="166">
        <v>2885</v>
      </c>
      <c r="H145" s="166">
        <v>2731</v>
      </c>
      <c r="I145" s="167">
        <f t="shared" si="41"/>
        <v>-5.3379549393414161E-2</v>
      </c>
      <c r="J145" s="166">
        <f t="shared" si="40"/>
        <v>-154</v>
      </c>
      <c r="K145" s="167">
        <f t="shared" si="42"/>
        <v>4.9833220200427711E-4</v>
      </c>
    </row>
    <row r="146" spans="2:14" x14ac:dyDescent="0.25">
      <c r="B146" s="170" t="s">
        <v>147</v>
      </c>
      <c r="C146" s="171">
        <f t="shared" ref="C146:H146" si="43">C138-SUM(C139:C145)</f>
        <v>52520</v>
      </c>
      <c r="D146" s="171">
        <f t="shared" si="43"/>
        <v>21884</v>
      </c>
      <c r="E146" s="171">
        <f t="shared" si="43"/>
        <v>34040</v>
      </c>
      <c r="F146" s="171">
        <f t="shared" si="43"/>
        <v>68030</v>
      </c>
      <c r="G146" s="171">
        <f t="shared" si="43"/>
        <v>73928</v>
      </c>
      <c r="H146" s="171">
        <f t="shared" si="43"/>
        <v>78195</v>
      </c>
      <c r="I146" s="172">
        <f t="shared" si="41"/>
        <v>5.7718320528081346E-2</v>
      </c>
      <c r="J146" s="171">
        <f>H146-G146</f>
        <v>4267</v>
      </c>
      <c r="K146" s="172">
        <f t="shared" si="42"/>
        <v>1.4268431539994306E-2</v>
      </c>
    </row>
    <row r="147" spans="2:14" x14ac:dyDescent="0.25">
      <c r="B147" s="157" t="s">
        <v>55</v>
      </c>
      <c r="C147" s="155"/>
      <c r="D147" s="155"/>
      <c r="E147" s="155"/>
      <c r="F147" s="155"/>
      <c r="G147" s="155"/>
      <c r="H147" s="156"/>
      <c r="I147" s="156"/>
      <c r="J147" s="156"/>
      <c r="K147" s="155"/>
      <c r="L147" s="173"/>
      <c r="M147" s="173"/>
      <c r="N147" s="173"/>
    </row>
    <row r="148" spans="2:14" x14ac:dyDescent="0.25">
      <c r="B148" s="158" t="s">
        <v>70</v>
      </c>
      <c r="C148" s="159">
        <v>126097</v>
      </c>
      <c r="D148" s="159">
        <v>43425</v>
      </c>
      <c r="E148" s="159">
        <v>71959</v>
      </c>
      <c r="F148" s="159">
        <v>111437</v>
      </c>
      <c r="G148" s="159">
        <v>123198</v>
      </c>
      <c r="H148" s="159">
        <v>128395</v>
      </c>
      <c r="I148" s="160">
        <f>IFERROR(H148/G148-1,"-")</f>
        <v>4.2184126365687691E-2</v>
      </c>
      <c r="J148" s="159">
        <f>H148-G148</f>
        <v>5197</v>
      </c>
      <c r="K148" s="160">
        <f>H148/H$8</f>
        <v>2.3428547446480836E-2</v>
      </c>
      <c r="L148" s="107"/>
      <c r="M148" s="107"/>
      <c r="N148" s="107"/>
    </row>
    <row r="149" spans="2:14" x14ac:dyDescent="0.25">
      <c r="B149" s="161" t="s">
        <v>99</v>
      </c>
      <c r="C149" s="162">
        <v>54208</v>
      </c>
      <c r="D149" s="162">
        <v>22164</v>
      </c>
      <c r="E149" s="162">
        <v>40392</v>
      </c>
      <c r="F149" s="162">
        <v>57756</v>
      </c>
      <c r="G149" s="162">
        <v>59696</v>
      </c>
      <c r="H149" s="162">
        <v>55970</v>
      </c>
      <c r="I149" s="163">
        <f>IFERROR(H149/G149-1,"-")</f>
        <v>-6.2416242294291102E-2</v>
      </c>
      <c r="J149" s="162">
        <f t="shared" ref="J149:J159" si="44">H149-G149</f>
        <v>-3726</v>
      </c>
      <c r="K149" s="163">
        <f>H149/H$8</f>
        <v>1.0212981818447233E-2</v>
      </c>
    </row>
    <row r="150" spans="2:14" x14ac:dyDescent="0.25">
      <c r="B150" s="165" t="s">
        <v>105</v>
      </c>
      <c r="C150" s="166">
        <v>32990</v>
      </c>
      <c r="D150" s="166">
        <v>14597</v>
      </c>
      <c r="E150" s="166">
        <v>32366</v>
      </c>
      <c r="F150" s="166">
        <v>41603</v>
      </c>
      <c r="G150" s="166">
        <v>44199</v>
      </c>
      <c r="H150" s="166">
        <v>37836</v>
      </c>
      <c r="I150" s="167">
        <f>IFERROR(H150/G150-1,"-")</f>
        <v>-0.14396253308898388</v>
      </c>
      <c r="J150" s="166">
        <f t="shared" si="44"/>
        <v>-6363</v>
      </c>
      <c r="K150" s="167">
        <f>H150/H$8</f>
        <v>6.904026801550286E-3</v>
      </c>
    </row>
    <row r="151" spans="2:14" x14ac:dyDescent="0.25">
      <c r="B151" s="165" t="s">
        <v>102</v>
      </c>
      <c r="C151" s="166">
        <v>21218</v>
      </c>
      <c r="D151" s="166">
        <v>7567</v>
      </c>
      <c r="E151" s="166">
        <v>8026</v>
      </c>
      <c r="F151" s="166">
        <v>16153</v>
      </c>
      <c r="G151" s="166">
        <v>15497</v>
      </c>
      <c r="H151" s="166">
        <v>18134</v>
      </c>
      <c r="I151" s="167">
        <f>IFERROR(H151/G151-1,"-")</f>
        <v>0.17016196683229001</v>
      </c>
      <c r="J151" s="166">
        <f t="shared" si="44"/>
        <v>2637</v>
      </c>
      <c r="K151" s="167">
        <f>H151/H$8</f>
        <v>3.3089550168969467E-3</v>
      </c>
    </row>
    <row r="152" spans="2:14" x14ac:dyDescent="0.25">
      <c r="B152" s="161" t="s">
        <v>109</v>
      </c>
      <c r="C152" s="162">
        <v>71889</v>
      </c>
      <c r="D152" s="162">
        <v>21261</v>
      </c>
      <c r="E152" s="162">
        <v>31567</v>
      </c>
      <c r="F152" s="162">
        <v>53681</v>
      </c>
      <c r="G152" s="162">
        <v>63502</v>
      </c>
      <c r="H152" s="162">
        <v>72425</v>
      </c>
      <c r="I152" s="163">
        <f>IFERROR(H152/G152-1,"-")</f>
        <v>0.14051525936190989</v>
      </c>
      <c r="J152" s="162">
        <f t="shared" si="44"/>
        <v>8923</v>
      </c>
      <c r="K152" s="163">
        <f>H152/H$8</f>
        <v>1.3215565628033605E-2</v>
      </c>
    </row>
    <row r="153" spans="2:14" x14ac:dyDescent="0.25">
      <c r="B153" s="165" t="s">
        <v>112</v>
      </c>
      <c r="C153" s="166">
        <v>21798</v>
      </c>
      <c r="D153" s="166">
        <v>5789</v>
      </c>
      <c r="E153" s="166">
        <v>5609</v>
      </c>
      <c r="F153" s="166">
        <v>19238</v>
      </c>
      <c r="G153" s="166">
        <v>18996</v>
      </c>
      <c r="H153" s="166">
        <v>20085</v>
      </c>
      <c r="I153" s="167">
        <f t="shared" ref="I153:I160" si="45">IFERROR(H153/G153-1,"-")</f>
        <v>5.7327858496525552E-2</v>
      </c>
      <c r="J153" s="166">
        <f t="shared" si="44"/>
        <v>1089</v>
      </c>
      <c r="K153" s="167">
        <f t="shared" ref="K153:K160" si="46">H153/H$8</f>
        <v>3.6649587247366924E-3</v>
      </c>
    </row>
    <row r="154" spans="2:14" x14ac:dyDescent="0.25">
      <c r="B154" s="165" t="s">
        <v>115</v>
      </c>
      <c r="C154" s="166">
        <v>18523</v>
      </c>
      <c r="D154" s="166">
        <v>5079</v>
      </c>
      <c r="E154" s="166">
        <v>8623</v>
      </c>
      <c r="F154" s="166">
        <v>11385</v>
      </c>
      <c r="G154" s="166">
        <v>12605</v>
      </c>
      <c r="H154" s="166">
        <v>13027</v>
      </c>
      <c r="I154" s="167">
        <f t="shared" si="45"/>
        <v>3.3478778262594266E-2</v>
      </c>
      <c r="J154" s="166">
        <f t="shared" si="44"/>
        <v>422</v>
      </c>
      <c r="K154" s="167">
        <f t="shared" si="46"/>
        <v>2.3770683249760959E-3</v>
      </c>
    </row>
    <row r="155" spans="2:14" x14ac:dyDescent="0.25">
      <c r="B155" s="165" t="s">
        <v>118</v>
      </c>
      <c r="C155" s="166">
        <v>9905</v>
      </c>
      <c r="D155" s="166">
        <v>2317</v>
      </c>
      <c r="E155" s="166">
        <v>5206</v>
      </c>
      <c r="F155" s="166">
        <v>6579</v>
      </c>
      <c r="G155" s="166">
        <v>10130</v>
      </c>
      <c r="H155" s="166">
        <v>12879</v>
      </c>
      <c r="I155" s="167">
        <f t="shared" si="45"/>
        <v>0.2713721618953604</v>
      </c>
      <c r="J155" s="166">
        <f t="shared" si="44"/>
        <v>2749</v>
      </c>
      <c r="K155" s="167">
        <f t="shared" si="46"/>
        <v>2.3500624055705181E-3</v>
      </c>
    </row>
    <row r="156" spans="2:14" x14ac:dyDescent="0.25">
      <c r="B156" s="165" t="s">
        <v>125</v>
      </c>
      <c r="C156" s="166">
        <v>1673</v>
      </c>
      <c r="D156" s="166">
        <v>600</v>
      </c>
      <c r="E156" s="166">
        <v>927</v>
      </c>
      <c r="F156" s="166">
        <v>1690</v>
      </c>
      <c r="G156" s="166">
        <v>2031</v>
      </c>
      <c r="H156" s="166">
        <v>2829</v>
      </c>
      <c r="I156" s="167">
        <f t="shared" si="45"/>
        <v>0.39290989660265874</v>
      </c>
      <c r="J156" s="166">
        <f t="shared" si="44"/>
        <v>798</v>
      </c>
      <c r="K156" s="167">
        <f t="shared" si="46"/>
        <v>5.1621449998905165E-4</v>
      </c>
    </row>
    <row r="157" spans="2:14" x14ac:dyDescent="0.25">
      <c r="B157" s="165" t="s">
        <v>121</v>
      </c>
      <c r="C157" s="166">
        <v>3007</v>
      </c>
      <c r="D157" s="166">
        <v>1505</v>
      </c>
      <c r="E157" s="166">
        <v>1749</v>
      </c>
      <c r="F157" s="166">
        <v>2959</v>
      </c>
      <c r="G157" s="166">
        <v>3062</v>
      </c>
      <c r="H157" s="166">
        <v>3505</v>
      </c>
      <c r="I157" s="167">
        <f t="shared" si="45"/>
        <v>0.14467668190725025</v>
      </c>
      <c r="J157" s="166">
        <f t="shared" si="44"/>
        <v>443</v>
      </c>
      <c r="K157" s="167">
        <f t="shared" si="46"/>
        <v>6.3956586159831248E-4</v>
      </c>
    </row>
    <row r="158" spans="2:14" x14ac:dyDescent="0.25">
      <c r="B158" s="165" t="s">
        <v>130</v>
      </c>
      <c r="C158" s="166">
        <v>472</v>
      </c>
      <c r="D158" s="166">
        <v>354</v>
      </c>
      <c r="E158" s="166">
        <v>292</v>
      </c>
      <c r="F158" s="166">
        <v>497</v>
      </c>
      <c r="G158" s="166">
        <v>676</v>
      </c>
      <c r="H158" s="166">
        <v>484</v>
      </c>
      <c r="I158" s="167">
        <f t="shared" si="45"/>
        <v>-0.28402366863905326</v>
      </c>
      <c r="J158" s="166">
        <f t="shared" si="44"/>
        <v>-192</v>
      </c>
      <c r="K158" s="167">
        <f t="shared" si="46"/>
        <v>8.8316655353376099E-5</v>
      </c>
    </row>
    <row r="159" spans="2:14" x14ac:dyDescent="0.25">
      <c r="B159" s="165" t="s">
        <v>133</v>
      </c>
      <c r="C159" s="166">
        <v>1062</v>
      </c>
      <c r="D159" s="166">
        <v>441</v>
      </c>
      <c r="E159" s="166">
        <v>454</v>
      </c>
      <c r="F159" s="166">
        <v>656</v>
      </c>
      <c r="G159" s="166">
        <v>941</v>
      </c>
      <c r="H159" s="166">
        <v>796</v>
      </c>
      <c r="I159" s="167">
        <f t="shared" si="45"/>
        <v>-0.15409139213602552</v>
      </c>
      <c r="J159" s="166">
        <f t="shared" si="44"/>
        <v>-145</v>
      </c>
      <c r="K159" s="167">
        <f t="shared" si="46"/>
        <v>1.4524805301918881E-4</v>
      </c>
    </row>
    <row r="160" spans="2:14" x14ac:dyDescent="0.25">
      <c r="B160" s="170" t="s">
        <v>147</v>
      </c>
      <c r="C160" s="171">
        <f t="shared" ref="C160:H160" si="47">C152-SUM(C153:C159)</f>
        <v>15449</v>
      </c>
      <c r="D160" s="171">
        <f t="shared" si="47"/>
        <v>5176</v>
      </c>
      <c r="E160" s="171">
        <f t="shared" si="47"/>
        <v>8707</v>
      </c>
      <c r="F160" s="171">
        <f t="shared" si="47"/>
        <v>10677</v>
      </c>
      <c r="G160" s="171">
        <f t="shared" si="47"/>
        <v>15061</v>
      </c>
      <c r="H160" s="171">
        <f t="shared" si="47"/>
        <v>18820</v>
      </c>
      <c r="I160" s="172">
        <f t="shared" si="45"/>
        <v>0.24958502091494594</v>
      </c>
      <c r="J160" s="171">
        <f>H160-G160</f>
        <v>3759</v>
      </c>
      <c r="K160" s="172">
        <f t="shared" si="46"/>
        <v>3.4341311027903682E-3</v>
      </c>
    </row>
    <row r="161" spans="2:1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</row>
    <row r="162" spans="2:11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</row>
  </sheetData>
  <mergeCells count="3">
    <mergeCell ref="B3:K3"/>
    <mergeCell ref="C5:K5"/>
    <mergeCell ref="O5:W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13719E-E429-4369-88D7-A3C0A1EB8F15}">
  <sheetPr>
    <tabColor theme="7" tint="0.79998168889431442"/>
  </sheetPr>
  <dimension ref="A1:T165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10" width="13.7109375" customWidth="1"/>
    <col min="13" max="20" width="11.42578125" hidden="1" customWidth="1"/>
  </cols>
  <sheetData>
    <row r="1" spans="1:20" ht="42.75" customHeight="1" x14ac:dyDescent="0.25"/>
    <row r="2" spans="1:20" ht="18" customHeight="1" x14ac:dyDescent="0.25"/>
    <row r="3" spans="1:20" x14ac:dyDescent="0.25">
      <c r="B3" s="57"/>
    </row>
    <row r="6" spans="1:20" ht="42" customHeight="1" thickBot="1" x14ac:dyDescent="0.3">
      <c r="B6" s="283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83"/>
      <c r="D6" s="283"/>
      <c r="E6" s="283"/>
      <c r="F6" s="283"/>
      <c r="G6" s="283"/>
      <c r="H6" s="283"/>
      <c r="I6" s="283"/>
      <c r="J6" s="283"/>
      <c r="M6" s="283" t="s">
        <v>264</v>
      </c>
      <c r="N6" s="283"/>
      <c r="O6" s="283"/>
      <c r="P6" s="283"/>
      <c r="Q6" s="283"/>
      <c r="R6" s="283"/>
      <c r="S6" s="283"/>
      <c r="T6" s="283"/>
    </row>
    <row r="7" spans="1:20" ht="6" customHeight="1" x14ac:dyDescent="0.25"/>
    <row r="8" spans="1:20" ht="15.75" x14ac:dyDescent="0.25">
      <c r="B8" s="147"/>
      <c r="C8" s="313" t="s">
        <v>45</v>
      </c>
      <c r="D8" s="314"/>
      <c r="E8" s="314"/>
      <c r="F8" s="314"/>
      <c r="G8" s="314"/>
      <c r="H8" s="314"/>
      <c r="I8" s="314"/>
      <c r="J8" s="314"/>
    </row>
    <row r="9" spans="1:20" s="148" customFormat="1" ht="72" customHeight="1" x14ac:dyDescent="0.25">
      <c r="A9"/>
      <c r="B9" s="149"/>
      <c r="C9" s="174" t="s">
        <v>263</v>
      </c>
      <c r="D9" s="174" t="s">
        <v>228</v>
      </c>
      <c r="E9" s="174" t="s">
        <v>229</v>
      </c>
      <c r="F9" s="174" t="s">
        <v>230</v>
      </c>
      <c r="G9" s="174" t="s">
        <v>231</v>
      </c>
      <c r="H9" s="174" t="s">
        <v>232</v>
      </c>
      <c r="I9" s="175" t="str">
        <f>CONCATENATE("var. ",RIGHT(H9,2),"/",RIGHT(G9,2))</f>
        <v>var. 25/24</v>
      </c>
      <c r="J9" s="175" t="str">
        <f>CONCATENATE("Cuota s/ total lugares de residencia ",RIGHT(H9,4))</f>
        <v>Cuota s/ total lugares de residencia 2025</v>
      </c>
      <c r="M9" s="149"/>
      <c r="N9" s="174" t="s">
        <v>263</v>
      </c>
      <c r="O9" s="174" t="s">
        <v>228</v>
      </c>
      <c r="P9" s="174" t="s">
        <v>229</v>
      </c>
      <c r="Q9" s="174" t="s">
        <v>230</v>
      </c>
      <c r="R9" s="174" t="s">
        <v>231</v>
      </c>
      <c r="S9" s="174" t="s">
        <v>232</v>
      </c>
      <c r="T9" s="175" t="str">
        <f>CONCATENATE("Cuota s/ total lugares de residencia ",RIGHT(R9,4))</f>
        <v>Cuota s/ total lugares de residencia 2024</v>
      </c>
    </row>
    <row r="10" spans="1:20" x14ac:dyDescent="0.25">
      <c r="B10" s="154" t="s">
        <v>45</v>
      </c>
      <c r="C10" s="155"/>
      <c r="D10" s="155"/>
      <c r="E10" s="155"/>
      <c r="F10" s="155"/>
      <c r="G10" s="155"/>
      <c r="H10" s="155"/>
      <c r="I10" s="156"/>
      <c r="J10" s="156"/>
      <c r="M10" s="157" t="s">
        <v>51</v>
      </c>
      <c r="N10" s="176"/>
      <c r="O10" s="176"/>
      <c r="P10" s="176"/>
      <c r="Q10" s="176"/>
      <c r="R10" s="176"/>
      <c r="S10" s="177"/>
      <c r="T10" s="177"/>
    </row>
    <row r="11" spans="1:20" x14ac:dyDescent="0.25">
      <c r="B11" s="158" t="s">
        <v>70</v>
      </c>
      <c r="C11" s="178">
        <v>96087</v>
      </c>
      <c r="D11" s="178">
        <v>224964</v>
      </c>
      <c r="E11" s="178">
        <v>455417</v>
      </c>
      <c r="F11" s="178">
        <v>453884</v>
      </c>
      <c r="G11" s="178">
        <v>480798</v>
      </c>
      <c r="H11" s="178">
        <v>487331</v>
      </c>
      <c r="I11" s="179">
        <f t="shared" ref="I11:I23" si="0">IFERROR(H11/G11-1,"-")</f>
        <v>1.358782690443805E-2</v>
      </c>
      <c r="J11" s="179">
        <f>H11/H11</f>
        <v>1</v>
      </c>
      <c r="K11" s="81"/>
      <c r="L11" s="81"/>
      <c r="M11" s="158" t="s">
        <v>70</v>
      </c>
      <c r="N11" s="178">
        <v>0</v>
      </c>
      <c r="O11" s="178">
        <v>2428</v>
      </c>
      <c r="P11" s="178">
        <v>4275</v>
      </c>
      <c r="Q11" s="178">
        <v>4340</v>
      </c>
      <c r="R11" s="178">
        <v>4593</v>
      </c>
      <c r="S11" s="179">
        <f t="shared" ref="S11:S23" si="1">IFERROR(R11/Q11-1,"-")</f>
        <v>5.8294930875576023E-2</v>
      </c>
      <c r="T11" s="179">
        <f>R11/R11</f>
        <v>1</v>
      </c>
    </row>
    <row r="12" spans="1:20" x14ac:dyDescent="0.25">
      <c r="B12" s="161" t="s">
        <v>99</v>
      </c>
      <c r="C12" s="162">
        <v>45962</v>
      </c>
      <c r="D12" s="162">
        <v>111387</v>
      </c>
      <c r="E12" s="162">
        <v>135433</v>
      </c>
      <c r="F12" s="162">
        <v>123126</v>
      </c>
      <c r="G12" s="162">
        <v>121556</v>
      </c>
      <c r="H12" s="162">
        <v>129677</v>
      </c>
      <c r="I12" s="163">
        <f t="shared" si="0"/>
        <v>6.6808713679291865E-2</v>
      </c>
      <c r="J12" s="163">
        <f>H12/H11</f>
        <v>0.26609634929852605</v>
      </c>
      <c r="K12" s="81"/>
      <c r="L12" s="81"/>
      <c r="M12" s="161" t="s">
        <v>99</v>
      </c>
      <c r="N12" s="162">
        <v>0</v>
      </c>
      <c r="O12" s="162">
        <v>1624</v>
      </c>
      <c r="P12" s="162">
        <v>3300</v>
      </c>
      <c r="Q12" s="162">
        <v>3186</v>
      </c>
      <c r="R12" s="162">
        <v>3447</v>
      </c>
      <c r="S12" s="163">
        <f t="shared" si="1"/>
        <v>8.1920903954802338E-2</v>
      </c>
      <c r="T12" s="163">
        <f>R12/R11</f>
        <v>0.75048987589810578</v>
      </c>
    </row>
    <row r="13" spans="1:20" x14ac:dyDescent="0.25">
      <c r="B13" s="165" t="s">
        <v>105</v>
      </c>
      <c r="C13" s="166">
        <v>23644</v>
      </c>
      <c r="D13" s="166">
        <v>51146</v>
      </c>
      <c r="E13" s="166">
        <v>64498</v>
      </c>
      <c r="F13" s="166">
        <v>56467</v>
      </c>
      <c r="G13" s="166">
        <v>54129</v>
      </c>
      <c r="H13" s="166">
        <v>55340</v>
      </c>
      <c r="I13" s="167">
        <f t="shared" si="0"/>
        <v>2.2372480555709506E-2</v>
      </c>
      <c r="J13" s="167">
        <f>H13/H11</f>
        <v>0.1135573152539034</v>
      </c>
      <c r="K13" s="81"/>
      <c r="L13" s="81"/>
      <c r="M13" s="165" t="s">
        <v>105</v>
      </c>
      <c r="N13" s="166">
        <v>0</v>
      </c>
      <c r="O13" s="166">
        <v>630</v>
      </c>
      <c r="P13" s="166">
        <v>1707</v>
      </c>
      <c r="Q13" s="166">
        <v>1209</v>
      </c>
      <c r="R13" s="166">
        <v>1616</v>
      </c>
      <c r="S13" s="167">
        <f t="shared" si="1"/>
        <v>0.33664185277088499</v>
      </c>
      <c r="T13" s="167">
        <f>R13/R11</f>
        <v>0.35183975615066404</v>
      </c>
    </row>
    <row r="14" spans="1:20" x14ac:dyDescent="0.25">
      <c r="B14" s="165" t="s">
        <v>102</v>
      </c>
      <c r="C14" s="166">
        <v>22318</v>
      </c>
      <c r="D14" s="166">
        <v>60241</v>
      </c>
      <c r="E14" s="166">
        <v>70935</v>
      </c>
      <c r="F14" s="166">
        <v>66659</v>
      </c>
      <c r="G14" s="166">
        <v>67427</v>
      </c>
      <c r="H14" s="166">
        <v>74337</v>
      </c>
      <c r="I14" s="167">
        <f t="shared" si="0"/>
        <v>0.10248120189241705</v>
      </c>
      <c r="J14" s="167">
        <f>H14/H11</f>
        <v>0.15253903404462266</v>
      </c>
      <c r="K14" s="81"/>
      <c r="L14" s="81"/>
      <c r="M14" s="165" t="s">
        <v>102</v>
      </c>
      <c r="N14" s="166">
        <v>0</v>
      </c>
      <c r="O14" s="166">
        <v>994</v>
      </c>
      <c r="P14" s="166">
        <v>1593</v>
      </c>
      <c r="Q14" s="166">
        <v>1977</v>
      </c>
      <c r="R14" s="166">
        <v>1831</v>
      </c>
      <c r="S14" s="167">
        <f t="shared" si="1"/>
        <v>-7.384926656550328E-2</v>
      </c>
      <c r="T14" s="167">
        <f>R14/R11</f>
        <v>0.39865011974744174</v>
      </c>
    </row>
    <row r="15" spans="1:20" x14ac:dyDescent="0.25">
      <c r="B15" s="161" t="s">
        <v>109</v>
      </c>
      <c r="C15" s="162">
        <v>50125</v>
      </c>
      <c r="D15" s="162">
        <v>113577</v>
      </c>
      <c r="E15" s="162">
        <v>319984</v>
      </c>
      <c r="F15" s="162">
        <v>330758</v>
      </c>
      <c r="G15" s="162">
        <v>359242</v>
      </c>
      <c r="H15" s="162">
        <v>357654</v>
      </c>
      <c r="I15" s="163">
        <f t="shared" si="0"/>
        <v>-4.4204185479426172E-3</v>
      </c>
      <c r="J15" s="163">
        <f>H15/H11</f>
        <v>0.7339036507014739</v>
      </c>
      <c r="K15" s="81"/>
      <c r="L15" s="81"/>
      <c r="M15" s="161" t="s">
        <v>109</v>
      </c>
      <c r="N15" s="162">
        <v>0</v>
      </c>
      <c r="O15" s="162">
        <v>804</v>
      </c>
      <c r="P15" s="162">
        <v>975</v>
      </c>
      <c r="Q15" s="162">
        <v>1154</v>
      </c>
      <c r="R15" s="162">
        <v>1146</v>
      </c>
      <c r="S15" s="163">
        <f t="shared" si="1"/>
        <v>-6.9324090121317683E-3</v>
      </c>
      <c r="T15" s="163">
        <f>R15/R11</f>
        <v>0.24951012410189419</v>
      </c>
    </row>
    <row r="16" spans="1:20" x14ac:dyDescent="0.25">
      <c r="B16" s="165" t="s">
        <v>112</v>
      </c>
      <c r="C16" s="166">
        <v>18443</v>
      </c>
      <c r="D16" s="166">
        <v>17629</v>
      </c>
      <c r="E16" s="166">
        <v>165818</v>
      </c>
      <c r="F16" s="166">
        <v>169874</v>
      </c>
      <c r="G16" s="166">
        <v>185055</v>
      </c>
      <c r="H16" s="166">
        <v>185252</v>
      </c>
      <c r="I16" s="167">
        <f t="shared" si="0"/>
        <v>1.0645483775093556E-3</v>
      </c>
      <c r="J16" s="167">
        <f>H16/H11</f>
        <v>0.38013588300354378</v>
      </c>
      <c r="K16" s="81"/>
      <c r="L16" s="81"/>
      <c r="M16" s="165" t="s">
        <v>112</v>
      </c>
      <c r="N16" s="166">
        <v>0</v>
      </c>
      <c r="O16" s="166">
        <v>49</v>
      </c>
      <c r="P16" s="166">
        <v>82</v>
      </c>
      <c r="Q16" s="166">
        <v>160</v>
      </c>
      <c r="R16" s="166">
        <v>156</v>
      </c>
      <c r="S16" s="167">
        <f t="shared" si="1"/>
        <v>-2.5000000000000022E-2</v>
      </c>
      <c r="T16" s="167">
        <f>R16/R11</f>
        <v>3.3964728935336384E-2</v>
      </c>
    </row>
    <row r="17" spans="1:20" x14ac:dyDescent="0.25">
      <c r="B17" s="165" t="s">
        <v>115</v>
      </c>
      <c r="C17" s="166">
        <v>7854</v>
      </c>
      <c r="D17" s="166">
        <v>18480</v>
      </c>
      <c r="E17" s="166">
        <v>26193</v>
      </c>
      <c r="F17" s="166">
        <v>26813</v>
      </c>
      <c r="G17" s="166">
        <v>27620</v>
      </c>
      <c r="H17" s="166">
        <v>26267</v>
      </c>
      <c r="I17" s="167">
        <f t="shared" si="0"/>
        <v>-4.8986241853729129E-2</v>
      </c>
      <c r="J17" s="167">
        <f>H17/H11</f>
        <v>5.3899710874128676E-2</v>
      </c>
      <c r="K17" s="81"/>
      <c r="L17" s="81"/>
      <c r="M17" s="165" t="s">
        <v>115</v>
      </c>
      <c r="N17" s="166">
        <v>0</v>
      </c>
      <c r="O17" s="166">
        <v>120</v>
      </c>
      <c r="P17" s="166">
        <v>136</v>
      </c>
      <c r="Q17" s="166">
        <v>108</v>
      </c>
      <c r="R17" s="166">
        <v>124</v>
      </c>
      <c r="S17" s="167">
        <f t="shared" si="1"/>
        <v>0.14814814814814814</v>
      </c>
      <c r="T17" s="167">
        <f>R17/R11</f>
        <v>2.6997605051164816E-2</v>
      </c>
    </row>
    <row r="18" spans="1:20" x14ac:dyDescent="0.25">
      <c r="B18" s="165" t="s">
        <v>118</v>
      </c>
      <c r="C18" s="166">
        <v>1663</v>
      </c>
      <c r="D18" s="166">
        <v>11943</v>
      </c>
      <c r="E18" s="166">
        <v>15278</v>
      </c>
      <c r="F18" s="166">
        <v>16278</v>
      </c>
      <c r="G18" s="166">
        <v>17707</v>
      </c>
      <c r="H18" s="166">
        <v>19118</v>
      </c>
      <c r="I18" s="167">
        <f t="shared" si="0"/>
        <v>7.9685999887050274E-2</v>
      </c>
      <c r="J18" s="167">
        <f>H18/H11</f>
        <v>3.9230009993207901E-2</v>
      </c>
      <c r="K18" s="81"/>
      <c r="L18" s="81"/>
      <c r="M18" s="165" t="s">
        <v>118</v>
      </c>
      <c r="N18" s="166">
        <v>0</v>
      </c>
      <c r="O18" s="166">
        <v>212</v>
      </c>
      <c r="P18" s="166">
        <v>200</v>
      </c>
      <c r="Q18" s="166">
        <v>186</v>
      </c>
      <c r="R18" s="166">
        <v>184</v>
      </c>
      <c r="S18" s="167">
        <f t="shared" si="1"/>
        <v>-1.0752688172043001E-2</v>
      </c>
      <c r="T18" s="167">
        <f>R18/R11</f>
        <v>4.0060962333986504E-2</v>
      </c>
    </row>
    <row r="19" spans="1:20" x14ac:dyDescent="0.25">
      <c r="B19" s="165" t="s">
        <v>125</v>
      </c>
      <c r="C19" s="166">
        <v>3109</v>
      </c>
      <c r="D19" s="166">
        <v>7761</v>
      </c>
      <c r="E19" s="166">
        <v>15218</v>
      </c>
      <c r="F19" s="166">
        <v>14552</v>
      </c>
      <c r="G19" s="166">
        <v>16518</v>
      </c>
      <c r="H19" s="166">
        <v>15790</v>
      </c>
      <c r="I19" s="167">
        <f t="shared" si="0"/>
        <v>-4.407313234047705E-2</v>
      </c>
      <c r="J19" s="167">
        <f>H19/H11</f>
        <v>3.2400975928065318E-2</v>
      </c>
      <c r="K19" s="81"/>
      <c r="L19" s="81"/>
      <c r="M19" s="165" t="s">
        <v>125</v>
      </c>
      <c r="N19" s="166">
        <v>0</v>
      </c>
      <c r="O19" s="166">
        <v>15</v>
      </c>
      <c r="P19" s="166">
        <v>42</v>
      </c>
      <c r="Q19" s="166">
        <v>38</v>
      </c>
      <c r="R19" s="166">
        <v>29</v>
      </c>
      <c r="S19" s="167">
        <f t="shared" si="1"/>
        <v>-0.23684210526315785</v>
      </c>
      <c r="T19" s="167">
        <f>R19/R11</f>
        <v>6.3139560200304815E-3</v>
      </c>
    </row>
    <row r="20" spans="1:20" x14ac:dyDescent="0.25">
      <c r="B20" s="165" t="s">
        <v>121</v>
      </c>
      <c r="C20" s="166">
        <v>3812</v>
      </c>
      <c r="D20" s="166">
        <v>8901</v>
      </c>
      <c r="E20" s="166">
        <v>14155</v>
      </c>
      <c r="F20" s="166">
        <v>15668</v>
      </c>
      <c r="G20" s="166">
        <v>15572</v>
      </c>
      <c r="H20" s="166">
        <v>13755</v>
      </c>
      <c r="I20" s="167">
        <f t="shared" si="0"/>
        <v>-0.11668379142049834</v>
      </c>
      <c r="J20" s="167">
        <f>H20/H11</f>
        <v>2.8225169340756077E-2</v>
      </c>
      <c r="K20" s="81"/>
      <c r="L20" s="81"/>
      <c r="M20" s="165" t="s">
        <v>121</v>
      </c>
      <c r="N20" s="166">
        <v>0</v>
      </c>
      <c r="O20" s="166">
        <v>43</v>
      </c>
      <c r="P20" s="166">
        <v>61</v>
      </c>
      <c r="Q20" s="166">
        <v>43</v>
      </c>
      <c r="R20" s="166">
        <v>25</v>
      </c>
      <c r="S20" s="167">
        <f t="shared" si="1"/>
        <v>-0.41860465116279066</v>
      </c>
      <c r="T20" s="167">
        <f>R20/R11</f>
        <v>5.4430655345090355E-3</v>
      </c>
    </row>
    <row r="21" spans="1:20" x14ac:dyDescent="0.25">
      <c r="B21" s="165" t="s">
        <v>130</v>
      </c>
      <c r="C21" s="166">
        <v>88</v>
      </c>
      <c r="D21" s="166">
        <v>1270</v>
      </c>
      <c r="E21" s="166">
        <v>2101</v>
      </c>
      <c r="F21" s="166">
        <v>1389</v>
      </c>
      <c r="G21" s="166">
        <v>2173</v>
      </c>
      <c r="H21" s="166">
        <v>2052</v>
      </c>
      <c r="I21" s="167">
        <f t="shared" si="0"/>
        <v>-5.5683387022549491E-2</v>
      </c>
      <c r="J21" s="167">
        <f>H21/H11</f>
        <v>4.2106904752621938E-3</v>
      </c>
      <c r="K21" s="81"/>
      <c r="L21" s="81"/>
      <c r="M21" s="165" t="s">
        <v>130</v>
      </c>
      <c r="N21" s="166">
        <v>0</v>
      </c>
      <c r="O21" s="166">
        <v>2</v>
      </c>
      <c r="P21" s="166">
        <v>8</v>
      </c>
      <c r="Q21" s="166">
        <v>9</v>
      </c>
      <c r="R21" s="166">
        <v>10</v>
      </c>
      <c r="S21" s="167">
        <f t="shared" si="1"/>
        <v>0.11111111111111116</v>
      </c>
      <c r="T21" s="167">
        <f>R21/R11</f>
        <v>2.1772262138036141E-3</v>
      </c>
    </row>
    <row r="22" spans="1:20" x14ac:dyDescent="0.25">
      <c r="A22" s="169"/>
      <c r="B22" s="165" t="s">
        <v>133</v>
      </c>
      <c r="C22" s="166">
        <v>58</v>
      </c>
      <c r="D22" s="166">
        <v>216</v>
      </c>
      <c r="E22" s="166">
        <v>648</v>
      </c>
      <c r="F22" s="166">
        <v>860</v>
      </c>
      <c r="G22" s="166">
        <v>563</v>
      </c>
      <c r="H22" s="166">
        <v>475</v>
      </c>
      <c r="I22" s="167">
        <f t="shared" si="0"/>
        <v>-0.15630550621669625</v>
      </c>
      <c r="J22" s="167">
        <f>H22/H11</f>
        <v>9.7469686927365593E-4</v>
      </c>
      <c r="K22" s="81"/>
      <c r="L22" s="81"/>
      <c r="M22" s="165" t="s">
        <v>133</v>
      </c>
      <c r="N22" s="166">
        <v>0</v>
      </c>
      <c r="O22" s="166">
        <v>2</v>
      </c>
      <c r="P22" s="166">
        <v>4</v>
      </c>
      <c r="Q22" s="166">
        <v>9</v>
      </c>
      <c r="R22" s="166">
        <v>2</v>
      </c>
      <c r="S22" s="167">
        <f t="shared" si="1"/>
        <v>-0.77777777777777779</v>
      </c>
      <c r="T22" s="167">
        <f>R22/R11</f>
        <v>4.3544524276072284E-4</v>
      </c>
    </row>
    <row r="23" spans="1:20" x14ac:dyDescent="0.25">
      <c r="B23" s="170" t="s">
        <v>147</v>
      </c>
      <c r="C23" s="171">
        <f t="shared" ref="C23:H23" si="2">C15-SUM(C16:C22)</f>
        <v>15098</v>
      </c>
      <c r="D23" s="171">
        <f t="shared" si="2"/>
        <v>47377</v>
      </c>
      <c r="E23" s="171">
        <f t="shared" si="2"/>
        <v>80573</v>
      </c>
      <c r="F23" s="171">
        <f t="shared" si="2"/>
        <v>85324</v>
      </c>
      <c r="G23" s="171">
        <f t="shared" si="2"/>
        <v>94034</v>
      </c>
      <c r="H23" s="171">
        <f t="shared" si="2"/>
        <v>94945</v>
      </c>
      <c r="I23" s="172">
        <f t="shared" si="0"/>
        <v>9.6879851968436625E-3</v>
      </c>
      <c r="J23" s="172">
        <f>H23/H11</f>
        <v>0.19482651421723635</v>
      </c>
      <c r="K23" s="173"/>
      <c r="L23" s="173"/>
      <c r="M23" s="170" t="s">
        <v>147</v>
      </c>
      <c r="N23" s="171">
        <f>N15-SUM(N16:N22)</f>
        <v>0</v>
      </c>
      <c r="O23" s="171">
        <f>O15-SUM(O16:O22)</f>
        <v>361</v>
      </c>
      <c r="P23" s="171">
        <f>P15-SUM(P16:P22)</f>
        <v>442</v>
      </c>
      <c r="Q23" s="171">
        <f>Q15-SUM(Q16:Q22)</f>
        <v>601</v>
      </c>
      <c r="R23" s="171">
        <f>R15-SUM(R16:R22)</f>
        <v>616</v>
      </c>
      <c r="S23" s="172">
        <f t="shared" si="1"/>
        <v>2.4958402662229595E-2</v>
      </c>
      <c r="T23" s="172">
        <f>R23/R11</f>
        <v>0.13411713477030263</v>
      </c>
    </row>
    <row r="24" spans="1:20" x14ac:dyDescent="0.25">
      <c r="B24" s="157" t="s">
        <v>46</v>
      </c>
      <c r="C24" s="176"/>
      <c r="D24" s="176"/>
      <c r="E24" s="176"/>
      <c r="F24" s="176"/>
      <c r="G24" s="176"/>
      <c r="H24" s="176"/>
      <c r="I24" s="177"/>
      <c r="J24" s="177"/>
      <c r="K24" s="107"/>
      <c r="L24" s="107"/>
      <c r="M24" s="107"/>
      <c r="N24" s="107"/>
      <c r="O24" s="107"/>
      <c r="P24" s="107"/>
      <c r="Q24" s="107"/>
      <c r="R24" s="107"/>
      <c r="S24" s="107"/>
    </row>
    <row r="25" spans="1:20" x14ac:dyDescent="0.25">
      <c r="B25" s="158" t="s">
        <v>70</v>
      </c>
      <c r="C25" s="178">
        <v>0</v>
      </c>
      <c r="D25" s="178">
        <v>94144</v>
      </c>
      <c r="E25" s="178">
        <v>164843</v>
      </c>
      <c r="F25" s="178">
        <v>163971</v>
      </c>
      <c r="G25" s="178">
        <v>166795</v>
      </c>
      <c r="H25" s="178">
        <v>155030</v>
      </c>
      <c r="I25" s="179">
        <f t="shared" ref="I25:I37" si="3">IFERROR(H25/G25-1,"-")</f>
        <v>-7.0535687520609125E-2</v>
      </c>
      <c r="J25" s="179">
        <f>H25/H25</f>
        <v>1</v>
      </c>
    </row>
    <row r="26" spans="1:20" x14ac:dyDescent="0.25">
      <c r="B26" s="161" t="s">
        <v>99</v>
      </c>
      <c r="C26" s="162">
        <v>0</v>
      </c>
      <c r="D26" s="162">
        <v>41599</v>
      </c>
      <c r="E26" s="162">
        <v>30318</v>
      </c>
      <c r="F26" s="162">
        <v>23211</v>
      </c>
      <c r="G26" s="162">
        <v>19632</v>
      </c>
      <c r="H26" s="162">
        <v>17558</v>
      </c>
      <c r="I26" s="163">
        <f t="shared" si="3"/>
        <v>-0.1056438467807661</v>
      </c>
      <c r="J26" s="163">
        <f>H26/H25</f>
        <v>0.11325549893568987</v>
      </c>
    </row>
    <row r="27" spans="1:20" x14ac:dyDescent="0.25">
      <c r="B27" s="165" t="s">
        <v>105</v>
      </c>
      <c r="C27" s="166">
        <v>0</v>
      </c>
      <c r="D27" s="166">
        <v>19460</v>
      </c>
      <c r="E27" s="166">
        <v>12391</v>
      </c>
      <c r="F27" s="166">
        <v>9771</v>
      </c>
      <c r="G27" s="166">
        <v>8054</v>
      </c>
      <c r="H27" s="166">
        <v>8557</v>
      </c>
      <c r="I27" s="167">
        <f t="shared" si="3"/>
        <v>6.2453439284827494E-2</v>
      </c>
      <c r="J27" s="167">
        <f>H27/H25</f>
        <v>5.5195768560923696E-2</v>
      </c>
    </row>
    <row r="28" spans="1:20" x14ac:dyDescent="0.25">
      <c r="B28" s="165" t="s">
        <v>102</v>
      </c>
      <c r="C28" s="166">
        <v>0</v>
      </c>
      <c r="D28" s="166">
        <v>22139</v>
      </c>
      <c r="E28" s="166">
        <v>17927</v>
      </c>
      <c r="F28" s="166">
        <v>13440</v>
      </c>
      <c r="G28" s="166">
        <v>11578</v>
      </c>
      <c r="H28" s="166">
        <v>9001</v>
      </c>
      <c r="I28" s="167">
        <f t="shared" si="3"/>
        <v>-0.22257730177923651</v>
      </c>
      <c r="J28" s="167">
        <f>H28/H25</f>
        <v>5.8059730374766173E-2</v>
      </c>
    </row>
    <row r="29" spans="1:20" x14ac:dyDescent="0.25">
      <c r="B29" s="161" t="s">
        <v>109</v>
      </c>
      <c r="C29" s="162">
        <v>0</v>
      </c>
      <c r="D29" s="162">
        <v>52545</v>
      </c>
      <c r="E29" s="162">
        <v>134525</v>
      </c>
      <c r="F29" s="162">
        <v>140760</v>
      </c>
      <c r="G29" s="162">
        <v>147163</v>
      </c>
      <c r="H29" s="162">
        <v>137472</v>
      </c>
      <c r="I29" s="163">
        <f t="shared" si="3"/>
        <v>-6.5852150336701443E-2</v>
      </c>
      <c r="J29" s="163">
        <f>H29/H25</f>
        <v>0.88674450106431013</v>
      </c>
    </row>
    <row r="30" spans="1:20" x14ac:dyDescent="0.25">
      <c r="B30" s="165" t="s">
        <v>112</v>
      </c>
      <c r="C30" s="166">
        <v>0</v>
      </c>
      <c r="D30" s="166">
        <v>9512</v>
      </c>
      <c r="E30" s="166">
        <v>73077</v>
      </c>
      <c r="F30" s="166">
        <v>75546</v>
      </c>
      <c r="G30" s="166">
        <v>79721</v>
      </c>
      <c r="H30" s="166">
        <v>75152</v>
      </c>
      <c r="I30" s="167">
        <f t="shared" si="3"/>
        <v>-5.7312376914489316E-2</v>
      </c>
      <c r="J30" s="167">
        <f>H30/H25</f>
        <v>0.48475778881506804</v>
      </c>
    </row>
    <row r="31" spans="1:20" x14ac:dyDescent="0.25">
      <c r="B31" s="165" t="s">
        <v>115</v>
      </c>
      <c r="C31" s="166">
        <v>0</v>
      </c>
      <c r="D31" s="166">
        <v>11072</v>
      </c>
      <c r="E31" s="166">
        <v>13069</v>
      </c>
      <c r="F31" s="166">
        <v>13705</v>
      </c>
      <c r="G31" s="166">
        <v>13567</v>
      </c>
      <c r="H31" s="166">
        <v>12170</v>
      </c>
      <c r="I31" s="167">
        <f t="shared" si="3"/>
        <v>-0.10297044298665881</v>
      </c>
      <c r="J31" s="167">
        <f>H31/H25</f>
        <v>7.8500935302844604E-2</v>
      </c>
    </row>
    <row r="32" spans="1:20" x14ac:dyDescent="0.25">
      <c r="B32" s="165" t="s">
        <v>118</v>
      </c>
      <c r="C32" s="166">
        <v>0</v>
      </c>
      <c r="D32" s="166">
        <v>4549</v>
      </c>
      <c r="E32" s="166">
        <v>5091</v>
      </c>
      <c r="F32" s="166">
        <v>5154</v>
      </c>
      <c r="G32" s="166">
        <v>4329</v>
      </c>
      <c r="H32" s="166">
        <v>4042</v>
      </c>
      <c r="I32" s="167">
        <f t="shared" si="3"/>
        <v>-6.6297066297066332E-2</v>
      </c>
      <c r="J32" s="167">
        <f>H32/H25</f>
        <v>2.6072373089079531E-2</v>
      </c>
    </row>
    <row r="33" spans="2:10" x14ac:dyDescent="0.25">
      <c r="B33" s="165" t="s">
        <v>125</v>
      </c>
      <c r="C33" s="166">
        <v>0</v>
      </c>
      <c r="D33" s="166">
        <v>3643</v>
      </c>
      <c r="E33" s="166">
        <v>6649</v>
      </c>
      <c r="F33" s="166">
        <v>6648</v>
      </c>
      <c r="G33" s="166">
        <v>7014</v>
      </c>
      <c r="H33" s="166">
        <v>6431</v>
      </c>
      <c r="I33" s="167">
        <f t="shared" si="3"/>
        <v>-8.3119475335044157E-2</v>
      </c>
      <c r="J33" s="167">
        <f>H33/H25</f>
        <v>4.1482293749596853E-2</v>
      </c>
    </row>
    <row r="34" spans="2:10" x14ac:dyDescent="0.25">
      <c r="B34" s="165" t="s">
        <v>121</v>
      </c>
      <c r="C34" s="166">
        <v>0</v>
      </c>
      <c r="D34" s="166">
        <v>5182</v>
      </c>
      <c r="E34" s="166">
        <v>7856</v>
      </c>
      <c r="F34" s="166">
        <v>8079</v>
      </c>
      <c r="G34" s="166">
        <v>8019</v>
      </c>
      <c r="H34" s="166">
        <v>7025</v>
      </c>
      <c r="I34" s="167">
        <f t="shared" si="3"/>
        <v>-0.12395560543708695</v>
      </c>
      <c r="J34" s="167">
        <f>H34/H25</f>
        <v>4.5313810230278008E-2</v>
      </c>
    </row>
    <row r="35" spans="2:10" x14ac:dyDescent="0.25">
      <c r="B35" s="165" t="s">
        <v>130</v>
      </c>
      <c r="C35" s="166">
        <v>0</v>
      </c>
      <c r="D35" s="166">
        <v>194</v>
      </c>
      <c r="E35" s="166">
        <v>687</v>
      </c>
      <c r="F35" s="166">
        <v>522</v>
      </c>
      <c r="G35" s="166">
        <v>1214</v>
      </c>
      <c r="H35" s="166">
        <v>818</v>
      </c>
      <c r="I35" s="167">
        <f t="shared" si="3"/>
        <v>-0.32619439868204281</v>
      </c>
      <c r="J35" s="167">
        <f>H35/H25</f>
        <v>5.276398116493582E-3</v>
      </c>
    </row>
    <row r="36" spans="2:10" x14ac:dyDescent="0.25">
      <c r="B36" s="165" t="s">
        <v>133</v>
      </c>
      <c r="C36" s="166">
        <v>0</v>
      </c>
      <c r="D36" s="166">
        <v>70</v>
      </c>
      <c r="E36" s="166">
        <v>242</v>
      </c>
      <c r="F36" s="166">
        <v>391</v>
      </c>
      <c r="G36" s="166">
        <v>247</v>
      </c>
      <c r="H36" s="166">
        <v>144</v>
      </c>
      <c r="I36" s="167">
        <f t="shared" si="3"/>
        <v>-0.417004048582996</v>
      </c>
      <c r="J36" s="167">
        <f>H36/H25</f>
        <v>9.2885248016512931E-4</v>
      </c>
    </row>
    <row r="37" spans="2:10" x14ac:dyDescent="0.25">
      <c r="B37" s="170" t="s">
        <v>147</v>
      </c>
      <c r="C37" s="171">
        <f t="shared" ref="C37:H37" si="4">C29-SUM(C30:C36)</f>
        <v>0</v>
      </c>
      <c r="D37" s="171">
        <f t="shared" si="4"/>
        <v>18323</v>
      </c>
      <c r="E37" s="171">
        <f t="shared" si="4"/>
        <v>27854</v>
      </c>
      <c r="F37" s="171">
        <f t="shared" si="4"/>
        <v>30715</v>
      </c>
      <c r="G37" s="171">
        <f t="shared" si="4"/>
        <v>33052</v>
      </c>
      <c r="H37" s="171">
        <f t="shared" si="4"/>
        <v>31690</v>
      </c>
      <c r="I37" s="172">
        <f t="shared" si="3"/>
        <v>-4.1207793779499013E-2</v>
      </c>
      <c r="J37" s="172">
        <f>H37/H25</f>
        <v>0.20441204928078435</v>
      </c>
    </row>
    <row r="38" spans="2:10" x14ac:dyDescent="0.25">
      <c r="B38" s="157" t="s">
        <v>47</v>
      </c>
      <c r="C38" s="176"/>
      <c r="D38" s="176"/>
      <c r="E38" s="176"/>
      <c r="F38" s="176"/>
      <c r="G38" s="176"/>
      <c r="H38" s="176"/>
      <c r="I38" s="177"/>
      <c r="J38" s="177"/>
    </row>
    <row r="39" spans="2:10" x14ac:dyDescent="0.25">
      <c r="B39" s="158" t="s">
        <v>70</v>
      </c>
      <c r="C39" s="178">
        <v>0</v>
      </c>
      <c r="D39" s="178">
        <v>42074</v>
      </c>
      <c r="E39" s="178">
        <v>119732</v>
      </c>
      <c r="F39" s="178">
        <v>112830</v>
      </c>
      <c r="G39" s="178">
        <v>121148</v>
      </c>
      <c r="H39" s="178">
        <v>127552</v>
      </c>
      <c r="I39" s="179">
        <f t="shared" ref="I39:I51" si="5">IFERROR(H39/G39-1,"-")</f>
        <v>5.2860963449664844E-2</v>
      </c>
      <c r="J39" s="179">
        <f>H39/H39</f>
        <v>1</v>
      </c>
    </row>
    <row r="40" spans="2:10" x14ac:dyDescent="0.25">
      <c r="B40" s="161" t="s">
        <v>99</v>
      </c>
      <c r="C40" s="162">
        <v>0</v>
      </c>
      <c r="D40" s="162">
        <v>14397</v>
      </c>
      <c r="E40" s="162">
        <v>18621</v>
      </c>
      <c r="F40" s="162">
        <v>14490</v>
      </c>
      <c r="G40" s="162">
        <v>14582</v>
      </c>
      <c r="H40" s="162">
        <v>14169</v>
      </c>
      <c r="I40" s="163">
        <f t="shared" si="5"/>
        <v>-2.8322589493896544E-2</v>
      </c>
      <c r="J40" s="163">
        <f>H40/H39</f>
        <v>0.1110841068740592</v>
      </c>
    </row>
    <row r="41" spans="2:10" x14ac:dyDescent="0.25">
      <c r="B41" s="165" t="s">
        <v>105</v>
      </c>
      <c r="C41" s="166">
        <v>0</v>
      </c>
      <c r="D41" s="166">
        <v>7964</v>
      </c>
      <c r="E41" s="166">
        <v>8149</v>
      </c>
      <c r="F41" s="166">
        <v>6870</v>
      </c>
      <c r="G41" s="166">
        <v>6983</v>
      </c>
      <c r="H41" s="166">
        <v>6208</v>
      </c>
      <c r="I41" s="167">
        <f t="shared" si="5"/>
        <v>-0.11098381784333378</v>
      </c>
      <c r="J41" s="167">
        <f>H41/H39</f>
        <v>4.8670346211741093E-2</v>
      </c>
    </row>
    <row r="42" spans="2:10" x14ac:dyDescent="0.25">
      <c r="B42" s="165" t="s">
        <v>102</v>
      </c>
      <c r="C42" s="166">
        <v>0</v>
      </c>
      <c r="D42" s="166">
        <v>6433</v>
      </c>
      <c r="E42" s="166">
        <v>10472</v>
      </c>
      <c r="F42" s="166">
        <v>7620</v>
      </c>
      <c r="G42" s="166">
        <v>7599</v>
      </c>
      <c r="H42" s="166">
        <v>7961</v>
      </c>
      <c r="I42" s="167">
        <f t="shared" si="5"/>
        <v>4.7637847085142848E-2</v>
      </c>
      <c r="J42" s="167">
        <f>H42/H39</f>
        <v>6.2413760662318116E-2</v>
      </c>
    </row>
    <row r="43" spans="2:10" x14ac:dyDescent="0.25">
      <c r="B43" s="161" t="s">
        <v>109</v>
      </c>
      <c r="C43" s="162">
        <v>0</v>
      </c>
      <c r="D43" s="162">
        <v>27677</v>
      </c>
      <c r="E43" s="162">
        <v>101111</v>
      </c>
      <c r="F43" s="162">
        <v>98340</v>
      </c>
      <c r="G43" s="162">
        <v>106566</v>
      </c>
      <c r="H43" s="162">
        <v>113383</v>
      </c>
      <c r="I43" s="163">
        <f t="shared" si="5"/>
        <v>6.3969746448210518E-2</v>
      </c>
      <c r="J43" s="163">
        <f>H43/H39</f>
        <v>0.88891589312594077</v>
      </c>
    </row>
    <row r="44" spans="2:10" x14ac:dyDescent="0.25">
      <c r="B44" s="165" t="s">
        <v>112</v>
      </c>
      <c r="C44" s="166">
        <v>0</v>
      </c>
      <c r="D44" s="166">
        <v>4901</v>
      </c>
      <c r="E44" s="166">
        <v>59229</v>
      </c>
      <c r="F44" s="166">
        <v>59288</v>
      </c>
      <c r="G44" s="166">
        <v>64142</v>
      </c>
      <c r="H44" s="166">
        <v>66362</v>
      </c>
      <c r="I44" s="167">
        <f t="shared" si="5"/>
        <v>3.4610707492750414E-2</v>
      </c>
      <c r="J44" s="167">
        <f>H44/H39</f>
        <v>0.52027408429503263</v>
      </c>
    </row>
    <row r="45" spans="2:10" x14ac:dyDescent="0.25">
      <c r="B45" s="165" t="s">
        <v>115</v>
      </c>
      <c r="C45" s="166">
        <v>0</v>
      </c>
      <c r="D45" s="166">
        <v>1389</v>
      </c>
      <c r="E45" s="166">
        <v>2941</v>
      </c>
      <c r="F45" s="166">
        <v>2534</v>
      </c>
      <c r="G45" s="166">
        <v>2455</v>
      </c>
      <c r="H45" s="166">
        <v>3114</v>
      </c>
      <c r="I45" s="167">
        <f t="shared" si="5"/>
        <v>0.26843177189409362</v>
      </c>
      <c r="J45" s="167">
        <f>H45/H39</f>
        <v>2.4413572503763172E-2</v>
      </c>
    </row>
    <row r="46" spans="2:10" x14ac:dyDescent="0.25">
      <c r="B46" s="165" t="s">
        <v>118</v>
      </c>
      <c r="C46" s="166">
        <v>0</v>
      </c>
      <c r="D46" s="166">
        <v>2008</v>
      </c>
      <c r="E46" s="166">
        <v>1994</v>
      </c>
      <c r="F46" s="166">
        <v>2053</v>
      </c>
      <c r="G46" s="166">
        <v>2235</v>
      </c>
      <c r="H46" s="166">
        <v>2775</v>
      </c>
      <c r="I46" s="167">
        <f t="shared" si="5"/>
        <v>0.24161073825503365</v>
      </c>
      <c r="J46" s="167">
        <f>H46/H39</f>
        <v>2.1755832915203211E-2</v>
      </c>
    </row>
    <row r="47" spans="2:10" x14ac:dyDescent="0.25">
      <c r="B47" s="165" t="s">
        <v>125</v>
      </c>
      <c r="C47" s="166">
        <v>0</v>
      </c>
      <c r="D47" s="166">
        <v>2798</v>
      </c>
      <c r="E47" s="166">
        <v>5544</v>
      </c>
      <c r="F47" s="166">
        <v>4636</v>
      </c>
      <c r="G47" s="166">
        <v>5583</v>
      </c>
      <c r="H47" s="166">
        <v>5490</v>
      </c>
      <c r="I47" s="167">
        <f t="shared" si="5"/>
        <v>-1.6657710908113965E-2</v>
      </c>
      <c r="J47" s="167">
        <f>H47/H39</f>
        <v>4.304126944305068E-2</v>
      </c>
    </row>
    <row r="48" spans="2:10" x14ac:dyDescent="0.25">
      <c r="B48" s="165" t="s">
        <v>121</v>
      </c>
      <c r="C48" s="166">
        <v>0</v>
      </c>
      <c r="D48" s="166">
        <v>2128</v>
      </c>
      <c r="E48" s="166">
        <v>3593</v>
      </c>
      <c r="F48" s="166">
        <v>4014</v>
      </c>
      <c r="G48" s="166">
        <v>4277</v>
      </c>
      <c r="H48" s="166">
        <v>3795</v>
      </c>
      <c r="I48" s="167">
        <f t="shared" si="5"/>
        <v>-0.11269581482347435</v>
      </c>
      <c r="J48" s="167">
        <f>H48/H39</f>
        <v>2.9752571500250877E-2</v>
      </c>
    </row>
    <row r="49" spans="2:10" x14ac:dyDescent="0.25">
      <c r="B49" s="165" t="s">
        <v>130</v>
      </c>
      <c r="C49" s="166">
        <v>0</v>
      </c>
      <c r="D49" s="166">
        <v>841</v>
      </c>
      <c r="E49" s="166">
        <v>835</v>
      </c>
      <c r="F49" s="166">
        <v>491</v>
      </c>
      <c r="G49" s="166">
        <v>639</v>
      </c>
      <c r="H49" s="166">
        <v>620</v>
      </c>
      <c r="I49" s="167">
        <f t="shared" si="5"/>
        <v>-2.9733959311424085E-2</v>
      </c>
      <c r="J49" s="167">
        <f>H49/H39</f>
        <v>4.8607626693426996E-3</v>
      </c>
    </row>
    <row r="50" spans="2:10" x14ac:dyDescent="0.25">
      <c r="B50" s="165" t="s">
        <v>133</v>
      </c>
      <c r="C50" s="166">
        <v>0</v>
      </c>
      <c r="D50" s="166">
        <v>57</v>
      </c>
      <c r="E50" s="166">
        <v>162</v>
      </c>
      <c r="F50" s="166">
        <v>231</v>
      </c>
      <c r="G50" s="166">
        <v>114</v>
      </c>
      <c r="H50" s="166">
        <v>111</v>
      </c>
      <c r="I50" s="167">
        <f t="shared" si="5"/>
        <v>-2.6315789473684181E-2</v>
      </c>
      <c r="J50" s="167">
        <f>H50/H39</f>
        <v>8.7023331660812848E-4</v>
      </c>
    </row>
    <row r="51" spans="2:10" x14ac:dyDescent="0.25">
      <c r="B51" s="170" t="s">
        <v>147</v>
      </c>
      <c r="C51" s="171">
        <f t="shared" ref="C51:H51" si="6">C43-SUM(C44:C50)</f>
        <v>0</v>
      </c>
      <c r="D51" s="171">
        <f t="shared" si="6"/>
        <v>13555</v>
      </c>
      <c r="E51" s="171">
        <f t="shared" si="6"/>
        <v>26813</v>
      </c>
      <c r="F51" s="171">
        <f t="shared" si="6"/>
        <v>25093</v>
      </c>
      <c r="G51" s="171">
        <f t="shared" si="6"/>
        <v>27121</v>
      </c>
      <c r="H51" s="171">
        <f t="shared" si="6"/>
        <v>31116</v>
      </c>
      <c r="I51" s="172">
        <f t="shared" si="5"/>
        <v>0.14730282806681161</v>
      </c>
      <c r="J51" s="172">
        <f>H51/H39</f>
        <v>0.24394756648268942</v>
      </c>
    </row>
    <row r="52" spans="2:10" x14ac:dyDescent="0.25">
      <c r="B52" s="157" t="s">
        <v>48</v>
      </c>
      <c r="C52" s="176"/>
      <c r="D52" s="176"/>
      <c r="E52" s="176"/>
      <c r="F52" s="176"/>
      <c r="G52" s="176"/>
      <c r="H52" s="176"/>
      <c r="I52" s="177"/>
      <c r="J52" s="177"/>
    </row>
    <row r="53" spans="2:10" x14ac:dyDescent="0.25">
      <c r="B53" s="158" t="s">
        <v>70</v>
      </c>
      <c r="C53" s="178">
        <v>0</v>
      </c>
      <c r="D53" s="178">
        <v>1838</v>
      </c>
      <c r="E53" s="178">
        <v>2342</v>
      </c>
      <c r="F53" s="178">
        <v>2800</v>
      </c>
      <c r="G53" s="178">
        <v>2508</v>
      </c>
      <c r="H53" s="178">
        <v>2685</v>
      </c>
      <c r="I53" s="179">
        <f t="shared" ref="I53:I65" si="7">IFERROR(H53/G53-1,"-")</f>
        <v>7.0574162679425845E-2</v>
      </c>
      <c r="J53" s="179">
        <f>H53/H53</f>
        <v>1</v>
      </c>
    </row>
    <row r="54" spans="2:10" x14ac:dyDescent="0.25">
      <c r="B54" s="161" t="s">
        <v>99</v>
      </c>
      <c r="C54" s="162">
        <v>0</v>
      </c>
      <c r="D54" s="162">
        <v>819</v>
      </c>
      <c r="E54" s="162">
        <v>528</v>
      </c>
      <c r="F54" s="162">
        <v>1332</v>
      </c>
      <c r="G54" s="162">
        <v>891</v>
      </c>
      <c r="H54" s="162">
        <v>444</v>
      </c>
      <c r="I54" s="163">
        <f t="shared" si="7"/>
        <v>-0.50168350168350173</v>
      </c>
      <c r="J54" s="163">
        <f>H54/H53</f>
        <v>0.1653631284916201</v>
      </c>
    </row>
    <row r="55" spans="2:10" x14ac:dyDescent="0.25">
      <c r="B55" s="165" t="s">
        <v>105</v>
      </c>
      <c r="C55" s="166">
        <v>0</v>
      </c>
      <c r="D55" s="166">
        <v>476</v>
      </c>
      <c r="E55" s="166">
        <v>272</v>
      </c>
      <c r="F55" s="166">
        <v>1041</v>
      </c>
      <c r="G55" s="166">
        <v>638</v>
      </c>
      <c r="H55" s="166">
        <v>41</v>
      </c>
      <c r="I55" s="167">
        <f t="shared" si="7"/>
        <v>-0.9357366771159874</v>
      </c>
      <c r="J55" s="167">
        <f>H55/H53</f>
        <v>1.5270018621973929E-2</v>
      </c>
    </row>
    <row r="56" spans="2:10" x14ac:dyDescent="0.25">
      <c r="B56" s="165" t="s">
        <v>102</v>
      </c>
      <c r="C56" s="166">
        <v>0</v>
      </c>
      <c r="D56" s="166">
        <v>343</v>
      </c>
      <c r="E56" s="166">
        <v>256</v>
      </c>
      <c r="F56" s="166">
        <v>291</v>
      </c>
      <c r="G56" s="166">
        <v>253</v>
      </c>
      <c r="H56" s="166">
        <v>403</v>
      </c>
      <c r="I56" s="167">
        <f t="shared" si="7"/>
        <v>0.59288537549407105</v>
      </c>
      <c r="J56" s="167">
        <f>H56/H53</f>
        <v>0.15009310986964619</v>
      </c>
    </row>
    <row r="57" spans="2:10" x14ac:dyDescent="0.25">
      <c r="B57" s="161" t="s">
        <v>109</v>
      </c>
      <c r="C57" s="162">
        <v>0</v>
      </c>
      <c r="D57" s="162">
        <v>1019</v>
      </c>
      <c r="E57" s="162">
        <v>1814</v>
      </c>
      <c r="F57" s="162">
        <v>1468</v>
      </c>
      <c r="G57" s="162">
        <v>1617</v>
      </c>
      <c r="H57" s="162">
        <v>2241</v>
      </c>
      <c r="I57" s="163">
        <f t="shared" si="7"/>
        <v>0.38589981447124311</v>
      </c>
      <c r="J57" s="163">
        <f>H57/H53</f>
        <v>0.83463687150837984</v>
      </c>
    </row>
    <row r="58" spans="2:10" x14ac:dyDescent="0.25">
      <c r="B58" s="165" t="s">
        <v>112</v>
      </c>
      <c r="C58" s="166">
        <v>0</v>
      </c>
      <c r="D58" s="166">
        <v>55</v>
      </c>
      <c r="E58" s="166">
        <v>846</v>
      </c>
      <c r="F58" s="166">
        <v>532</v>
      </c>
      <c r="G58" s="166">
        <v>677</v>
      </c>
      <c r="H58" s="166">
        <v>863</v>
      </c>
      <c r="I58" s="167">
        <f t="shared" si="7"/>
        <v>0.27474150664697183</v>
      </c>
      <c r="J58" s="167">
        <f>H58/H53</f>
        <v>0.32141527001862197</v>
      </c>
    </row>
    <row r="59" spans="2:10" x14ac:dyDescent="0.25">
      <c r="B59" s="165" t="s">
        <v>115</v>
      </c>
      <c r="C59" s="166">
        <v>0</v>
      </c>
      <c r="D59" s="166">
        <v>365</v>
      </c>
      <c r="E59" s="166">
        <v>195</v>
      </c>
      <c r="F59" s="166">
        <v>189</v>
      </c>
      <c r="G59" s="166">
        <v>299</v>
      </c>
      <c r="H59" s="166">
        <v>291</v>
      </c>
      <c r="I59" s="167">
        <f t="shared" si="7"/>
        <v>-2.6755852842809347E-2</v>
      </c>
      <c r="J59" s="167">
        <f>H59/H53</f>
        <v>0.10837988826815642</v>
      </c>
    </row>
    <row r="60" spans="2:10" x14ac:dyDescent="0.25">
      <c r="B60" s="165" t="s">
        <v>118</v>
      </c>
      <c r="C60" s="166">
        <v>0</v>
      </c>
      <c r="D60" s="166">
        <v>104</v>
      </c>
      <c r="E60" s="166">
        <v>166</v>
      </c>
      <c r="F60" s="166">
        <v>166</v>
      </c>
      <c r="G60" s="166">
        <v>55</v>
      </c>
      <c r="H60" s="166">
        <v>281</v>
      </c>
      <c r="I60" s="167">
        <f t="shared" si="7"/>
        <v>4.1090909090909093</v>
      </c>
      <c r="J60" s="167">
        <f>H60/H53</f>
        <v>0.10465549348230913</v>
      </c>
    </row>
    <row r="61" spans="2:10" x14ac:dyDescent="0.25">
      <c r="B61" s="165" t="s">
        <v>125</v>
      </c>
      <c r="C61" s="166">
        <v>0</v>
      </c>
      <c r="D61" s="166">
        <v>30</v>
      </c>
      <c r="E61" s="166">
        <v>71</v>
      </c>
      <c r="F61" s="166">
        <v>39</v>
      </c>
      <c r="G61" s="166">
        <v>41</v>
      </c>
      <c r="H61" s="166">
        <v>57</v>
      </c>
      <c r="I61" s="167">
        <f t="shared" si="7"/>
        <v>0.39024390243902429</v>
      </c>
      <c r="J61" s="167">
        <f>H61/H53</f>
        <v>2.1229050279329607E-2</v>
      </c>
    </row>
    <row r="62" spans="2:10" x14ac:dyDescent="0.25">
      <c r="B62" s="165" t="s">
        <v>121</v>
      </c>
      <c r="C62" s="166">
        <v>0</v>
      </c>
      <c r="D62" s="166">
        <v>57</v>
      </c>
      <c r="E62" s="166">
        <v>51</v>
      </c>
      <c r="F62" s="166">
        <v>24</v>
      </c>
      <c r="G62" s="166">
        <v>5</v>
      </c>
      <c r="H62" s="166">
        <v>63</v>
      </c>
      <c r="I62" s="167">
        <f t="shared" si="7"/>
        <v>11.6</v>
      </c>
      <c r="J62" s="167">
        <f>H62/H53</f>
        <v>2.3463687150837988E-2</v>
      </c>
    </row>
    <row r="63" spans="2:10" x14ac:dyDescent="0.25">
      <c r="B63" s="165" t="s">
        <v>130</v>
      </c>
      <c r="C63" s="166">
        <v>0</v>
      </c>
      <c r="D63" s="166">
        <v>10</v>
      </c>
      <c r="E63" s="166">
        <v>13</v>
      </c>
      <c r="F63" s="166">
        <v>3</v>
      </c>
      <c r="G63" s="166">
        <v>6</v>
      </c>
      <c r="H63" s="166">
        <v>6</v>
      </c>
      <c r="I63" s="167">
        <f t="shared" si="7"/>
        <v>0</v>
      </c>
      <c r="J63" s="167">
        <f>H63/H53</f>
        <v>2.2346368715083797E-3</v>
      </c>
    </row>
    <row r="64" spans="2:10" x14ac:dyDescent="0.25">
      <c r="B64" s="165" t="s">
        <v>133</v>
      </c>
      <c r="C64" s="166">
        <v>0</v>
      </c>
      <c r="D64" s="166">
        <v>3</v>
      </c>
      <c r="E64" s="166">
        <v>6</v>
      </c>
      <c r="F64" s="166">
        <v>0</v>
      </c>
      <c r="G64" s="166">
        <v>0</v>
      </c>
      <c r="H64" s="166">
        <v>10</v>
      </c>
      <c r="I64" s="167" t="str">
        <f t="shared" si="7"/>
        <v>-</v>
      </c>
      <c r="J64" s="167">
        <f>H64/H53</f>
        <v>3.7243947858472998E-3</v>
      </c>
    </row>
    <row r="65" spans="2:10" x14ac:dyDescent="0.25">
      <c r="B65" s="170" t="s">
        <v>147</v>
      </c>
      <c r="C65" s="171">
        <f t="shared" ref="C65:H65" si="8">C57-SUM(C58:C64)</f>
        <v>0</v>
      </c>
      <c r="D65" s="171">
        <f t="shared" si="8"/>
        <v>395</v>
      </c>
      <c r="E65" s="171">
        <f t="shared" si="8"/>
        <v>466</v>
      </c>
      <c r="F65" s="171">
        <f t="shared" si="8"/>
        <v>515</v>
      </c>
      <c r="G65" s="171">
        <f t="shared" si="8"/>
        <v>534</v>
      </c>
      <c r="H65" s="171">
        <f t="shared" si="8"/>
        <v>670</v>
      </c>
      <c r="I65" s="172">
        <f t="shared" si="7"/>
        <v>0.25468164794007486</v>
      </c>
      <c r="J65" s="172">
        <f>H65/H53</f>
        <v>0.24953445065176907</v>
      </c>
    </row>
    <row r="66" spans="2:10" x14ac:dyDescent="0.25">
      <c r="B66" s="157" t="s">
        <v>49</v>
      </c>
      <c r="C66" s="176"/>
      <c r="D66" s="176"/>
      <c r="E66" s="176"/>
      <c r="F66" s="176"/>
      <c r="G66" s="176"/>
      <c r="H66" s="176"/>
      <c r="I66" s="177"/>
      <c r="J66" s="177"/>
    </row>
    <row r="67" spans="2:10" x14ac:dyDescent="0.25">
      <c r="B67" s="158" t="s">
        <v>70</v>
      </c>
      <c r="C67" s="178">
        <v>0</v>
      </c>
      <c r="D67" s="178">
        <v>2379</v>
      </c>
      <c r="E67" s="178">
        <v>24503</v>
      </c>
      <c r="F67" s="178">
        <v>23244</v>
      </c>
      <c r="G67" s="178">
        <v>16852</v>
      </c>
      <c r="H67" s="178">
        <v>17502</v>
      </c>
      <c r="I67" s="179">
        <f t="shared" ref="I67:I79" si="9">IFERROR(H67/G67-1,"-")</f>
        <v>3.8571089484927601E-2</v>
      </c>
      <c r="J67" s="179">
        <f>H67/H67</f>
        <v>1</v>
      </c>
    </row>
    <row r="68" spans="2:10" x14ac:dyDescent="0.25">
      <c r="B68" s="161" t="s">
        <v>99</v>
      </c>
      <c r="C68" s="162">
        <v>0</v>
      </c>
      <c r="D68" s="162">
        <v>2073</v>
      </c>
      <c r="E68" s="162">
        <v>11839</v>
      </c>
      <c r="F68" s="162">
        <v>11986</v>
      </c>
      <c r="G68" s="162">
        <v>4179</v>
      </c>
      <c r="H68" s="162">
        <v>6409</v>
      </c>
      <c r="I68" s="163">
        <f t="shared" si="9"/>
        <v>0.53362048336922707</v>
      </c>
      <c r="J68" s="163">
        <f>H68/H67</f>
        <v>0.36618672151754084</v>
      </c>
    </row>
    <row r="69" spans="2:10" x14ac:dyDescent="0.25">
      <c r="B69" s="165" t="s">
        <v>105</v>
      </c>
      <c r="C69" s="166">
        <v>0</v>
      </c>
      <c r="D69" s="166">
        <v>1964</v>
      </c>
      <c r="E69" s="166">
        <v>10726</v>
      </c>
      <c r="F69" s="166">
        <v>9562</v>
      </c>
      <c r="G69" s="166">
        <v>1991</v>
      </c>
      <c r="H69" s="166">
        <v>2608</v>
      </c>
      <c r="I69" s="167">
        <f t="shared" si="9"/>
        <v>0.30989452536413853</v>
      </c>
      <c r="J69" s="167">
        <f>H69/H67</f>
        <v>0.14901154153810994</v>
      </c>
    </row>
    <row r="70" spans="2:10" x14ac:dyDescent="0.25">
      <c r="B70" s="165" t="s">
        <v>102</v>
      </c>
      <c r="C70" s="166">
        <v>0</v>
      </c>
      <c r="D70" s="166">
        <v>109</v>
      </c>
      <c r="E70" s="166">
        <v>1113</v>
      </c>
      <c r="F70" s="166">
        <v>2424</v>
      </c>
      <c r="G70" s="166">
        <v>2188</v>
      </c>
      <c r="H70" s="166">
        <v>3801</v>
      </c>
      <c r="I70" s="167">
        <f t="shared" si="9"/>
        <v>0.73720292504570395</v>
      </c>
      <c r="J70" s="167">
        <f>H70/H67</f>
        <v>0.21717517997943092</v>
      </c>
    </row>
    <row r="71" spans="2:10" x14ac:dyDescent="0.25">
      <c r="B71" s="161" t="s">
        <v>109</v>
      </c>
      <c r="C71" s="162">
        <v>0</v>
      </c>
      <c r="D71" s="162">
        <v>306</v>
      </c>
      <c r="E71" s="162">
        <v>12664</v>
      </c>
      <c r="F71" s="162">
        <v>11258</v>
      </c>
      <c r="G71" s="162">
        <v>12673</v>
      </c>
      <c r="H71" s="162">
        <v>11093</v>
      </c>
      <c r="I71" s="163">
        <f t="shared" si="9"/>
        <v>-0.12467450485283671</v>
      </c>
      <c r="J71" s="163">
        <f>H71/H67</f>
        <v>0.63381327848245916</v>
      </c>
    </row>
    <row r="72" spans="2:10" x14ac:dyDescent="0.25">
      <c r="B72" s="165" t="s">
        <v>112</v>
      </c>
      <c r="C72" s="166">
        <v>0</v>
      </c>
      <c r="D72" s="166">
        <v>0</v>
      </c>
      <c r="E72" s="166">
        <v>7439</v>
      </c>
      <c r="F72" s="166">
        <v>4901</v>
      </c>
      <c r="G72" s="166">
        <v>7702</v>
      </c>
      <c r="H72" s="166">
        <v>6322</v>
      </c>
      <c r="I72" s="167">
        <f t="shared" si="9"/>
        <v>-0.17917424045702413</v>
      </c>
      <c r="J72" s="167">
        <f>H72/H67</f>
        <v>0.36121586104445208</v>
      </c>
    </row>
    <row r="73" spans="2:10" x14ac:dyDescent="0.25">
      <c r="B73" s="165" t="s">
        <v>115</v>
      </c>
      <c r="C73" s="166">
        <v>0</v>
      </c>
      <c r="D73" s="166">
        <v>26</v>
      </c>
      <c r="E73" s="166">
        <v>191</v>
      </c>
      <c r="F73" s="166">
        <v>279</v>
      </c>
      <c r="G73" s="166">
        <v>638</v>
      </c>
      <c r="H73" s="166">
        <v>521</v>
      </c>
      <c r="I73" s="167">
        <f t="shared" si="9"/>
        <v>-0.18338557993730409</v>
      </c>
      <c r="J73" s="167">
        <f>H73/H67</f>
        <v>2.9768026511255857E-2</v>
      </c>
    </row>
    <row r="74" spans="2:10" x14ac:dyDescent="0.25">
      <c r="B74" s="165" t="s">
        <v>118</v>
      </c>
      <c r="C74" s="166">
        <v>0</v>
      </c>
      <c r="D74" s="166">
        <v>183</v>
      </c>
      <c r="E74" s="166">
        <v>1449</v>
      </c>
      <c r="F74" s="166">
        <v>1571</v>
      </c>
      <c r="G74" s="166">
        <v>899</v>
      </c>
      <c r="H74" s="166">
        <v>794</v>
      </c>
      <c r="I74" s="167">
        <f t="shared" si="9"/>
        <v>-0.11679644048943272</v>
      </c>
      <c r="J74" s="167">
        <f>H74/H67</f>
        <v>4.5366243857844817E-2</v>
      </c>
    </row>
    <row r="75" spans="2:10" x14ac:dyDescent="0.25">
      <c r="B75" s="165" t="s">
        <v>125</v>
      </c>
      <c r="C75" s="166">
        <v>0</v>
      </c>
      <c r="D75" s="166">
        <v>6</v>
      </c>
      <c r="E75" s="166">
        <v>254</v>
      </c>
      <c r="F75" s="166">
        <v>440</v>
      </c>
      <c r="G75" s="166">
        <v>248</v>
      </c>
      <c r="H75" s="166">
        <v>497</v>
      </c>
      <c r="I75" s="167">
        <f t="shared" si="9"/>
        <v>1.004032258064516</v>
      </c>
      <c r="J75" s="167">
        <f>H75/H67</f>
        <v>2.8396754656610672E-2</v>
      </c>
    </row>
    <row r="76" spans="2:10" x14ac:dyDescent="0.25">
      <c r="B76" s="165" t="s">
        <v>121</v>
      </c>
      <c r="C76" s="166">
        <v>0</v>
      </c>
      <c r="D76" s="166">
        <v>32</v>
      </c>
      <c r="E76" s="166">
        <v>436</v>
      </c>
      <c r="F76" s="166">
        <v>599</v>
      </c>
      <c r="G76" s="166">
        <v>475</v>
      </c>
      <c r="H76" s="166">
        <v>199</v>
      </c>
      <c r="I76" s="167">
        <f t="shared" si="9"/>
        <v>-0.58105263157894738</v>
      </c>
      <c r="J76" s="167">
        <f>H76/H67</f>
        <v>1.1370129128099645E-2</v>
      </c>
    </row>
    <row r="77" spans="2:10" x14ac:dyDescent="0.25">
      <c r="B77" s="165" t="s">
        <v>130</v>
      </c>
      <c r="C77" s="166">
        <v>0</v>
      </c>
      <c r="D77" s="166">
        <v>0</v>
      </c>
      <c r="E77" s="166">
        <v>8</v>
      </c>
      <c r="F77" s="166">
        <v>29</v>
      </c>
      <c r="G77" s="166">
        <v>0</v>
      </c>
      <c r="H77" s="166">
        <v>80</v>
      </c>
      <c r="I77" s="167" t="str">
        <f t="shared" si="9"/>
        <v>-</v>
      </c>
      <c r="J77" s="167">
        <f>H77/H67</f>
        <v>4.570906182150611E-3</v>
      </c>
    </row>
    <row r="78" spans="2:10" x14ac:dyDescent="0.25">
      <c r="B78" s="165" t="s">
        <v>133</v>
      </c>
      <c r="C78" s="166">
        <v>0</v>
      </c>
      <c r="D78" s="166">
        <v>0</v>
      </c>
      <c r="E78" s="166">
        <v>10</v>
      </c>
      <c r="F78" s="166">
        <v>27</v>
      </c>
      <c r="G78" s="166">
        <v>0</v>
      </c>
      <c r="H78" s="166">
        <v>44</v>
      </c>
      <c r="I78" s="167" t="str">
        <f t="shared" si="9"/>
        <v>-</v>
      </c>
      <c r="J78" s="167">
        <f>H78/H67</f>
        <v>2.5139984001828364E-3</v>
      </c>
    </row>
    <row r="79" spans="2:10" x14ac:dyDescent="0.25">
      <c r="B79" s="170" t="s">
        <v>147</v>
      </c>
      <c r="C79" s="171">
        <f t="shared" ref="C79:H79" si="10">C71-SUM(C72:C78)</f>
        <v>0</v>
      </c>
      <c r="D79" s="171">
        <f t="shared" si="10"/>
        <v>59</v>
      </c>
      <c r="E79" s="171">
        <f t="shared" si="10"/>
        <v>2877</v>
      </c>
      <c r="F79" s="171">
        <f t="shared" si="10"/>
        <v>3412</v>
      </c>
      <c r="G79" s="171">
        <f t="shared" si="10"/>
        <v>2711</v>
      </c>
      <c r="H79" s="171">
        <f t="shared" si="10"/>
        <v>2636</v>
      </c>
      <c r="I79" s="172">
        <f t="shared" si="9"/>
        <v>-2.7665068240501633E-2</v>
      </c>
      <c r="J79" s="172">
        <f>H79/H67</f>
        <v>0.15061135870186265</v>
      </c>
    </row>
    <row r="80" spans="2:10" x14ac:dyDescent="0.25">
      <c r="B80" s="157" t="s">
        <v>50</v>
      </c>
      <c r="C80" s="176"/>
      <c r="D80" s="176"/>
      <c r="E80" s="176"/>
      <c r="F80" s="176"/>
      <c r="G80" s="176"/>
      <c r="H80" s="176"/>
      <c r="I80" s="177"/>
      <c r="J80" s="177"/>
    </row>
    <row r="81" spans="2:10" x14ac:dyDescent="0.25">
      <c r="B81" s="158" t="s">
        <v>70</v>
      </c>
      <c r="C81" s="178">
        <v>0</v>
      </c>
      <c r="D81" s="178">
        <v>41575</v>
      </c>
      <c r="E81" s="178">
        <v>73949</v>
      </c>
      <c r="F81" s="178">
        <v>74357</v>
      </c>
      <c r="G81" s="178">
        <v>90048</v>
      </c>
      <c r="H81" s="178">
        <v>93261</v>
      </c>
      <c r="I81" s="179">
        <f t="shared" ref="I81:I93" si="11">IFERROR(H81/G81-1,"-")</f>
        <v>3.5680970149253755E-2</v>
      </c>
      <c r="J81" s="179">
        <f>H81/H81</f>
        <v>1</v>
      </c>
    </row>
    <row r="82" spans="2:10" x14ac:dyDescent="0.25">
      <c r="B82" s="161" t="s">
        <v>99</v>
      </c>
      <c r="C82" s="162">
        <v>0</v>
      </c>
      <c r="D82" s="162">
        <v>27705</v>
      </c>
      <c r="E82" s="162">
        <v>43951</v>
      </c>
      <c r="F82" s="162">
        <v>40381</v>
      </c>
      <c r="G82" s="162">
        <v>46418</v>
      </c>
      <c r="H82" s="162">
        <v>51378</v>
      </c>
      <c r="I82" s="163">
        <f t="shared" si="11"/>
        <v>0.10685509931492088</v>
      </c>
      <c r="J82" s="163">
        <f>H82/H81</f>
        <v>0.5509055232090585</v>
      </c>
    </row>
    <row r="83" spans="2:10" x14ac:dyDescent="0.25">
      <c r="B83" s="165" t="s">
        <v>105</v>
      </c>
      <c r="C83" s="166">
        <v>0</v>
      </c>
      <c r="D83" s="166">
        <v>9791</v>
      </c>
      <c r="E83" s="166">
        <v>16034</v>
      </c>
      <c r="F83" s="166">
        <v>13120</v>
      </c>
      <c r="G83" s="166">
        <v>15137</v>
      </c>
      <c r="H83" s="166">
        <v>14144</v>
      </c>
      <c r="I83" s="167">
        <f t="shared" si="11"/>
        <v>-6.5600845610094494E-2</v>
      </c>
      <c r="J83" s="167">
        <f>H83/H81</f>
        <v>0.15166039394816697</v>
      </c>
    </row>
    <row r="84" spans="2:10" x14ac:dyDescent="0.25">
      <c r="B84" s="165" t="s">
        <v>102</v>
      </c>
      <c r="C84" s="166">
        <v>0</v>
      </c>
      <c r="D84" s="166">
        <v>17914</v>
      </c>
      <c r="E84" s="166">
        <v>27917</v>
      </c>
      <c r="F84" s="166">
        <v>27261</v>
      </c>
      <c r="G84" s="166">
        <v>31281</v>
      </c>
      <c r="H84" s="166">
        <v>37234</v>
      </c>
      <c r="I84" s="167">
        <f t="shared" si="11"/>
        <v>0.1903072152424794</v>
      </c>
      <c r="J84" s="167">
        <f>H84/H81</f>
        <v>0.39924512926089145</v>
      </c>
    </row>
    <row r="85" spans="2:10" x14ac:dyDescent="0.25">
      <c r="B85" s="161" t="s">
        <v>109</v>
      </c>
      <c r="C85" s="162">
        <v>0</v>
      </c>
      <c r="D85" s="162">
        <v>13870</v>
      </c>
      <c r="E85" s="162">
        <v>29998</v>
      </c>
      <c r="F85" s="162">
        <v>33976</v>
      </c>
      <c r="G85" s="162">
        <v>43630</v>
      </c>
      <c r="H85" s="162">
        <v>41883</v>
      </c>
      <c r="I85" s="163">
        <f t="shared" si="11"/>
        <v>-4.0041256016502436E-2</v>
      </c>
      <c r="J85" s="163">
        <f>H85/H81</f>
        <v>0.44909447679094155</v>
      </c>
    </row>
    <row r="86" spans="2:10" x14ac:dyDescent="0.25">
      <c r="B86" s="165" t="s">
        <v>112</v>
      </c>
      <c r="C86" s="166">
        <v>0</v>
      </c>
      <c r="D86" s="166">
        <v>888</v>
      </c>
      <c r="E86" s="166">
        <v>7721</v>
      </c>
      <c r="F86" s="166">
        <v>8234</v>
      </c>
      <c r="G86" s="166">
        <v>10473</v>
      </c>
      <c r="H86" s="166">
        <v>12820</v>
      </c>
      <c r="I86" s="167">
        <f t="shared" si="11"/>
        <v>0.22410006683853712</v>
      </c>
      <c r="J86" s="167">
        <f>H86/H81</f>
        <v>0.13746367720697827</v>
      </c>
    </row>
    <row r="87" spans="2:10" x14ac:dyDescent="0.25">
      <c r="B87" s="165" t="s">
        <v>115</v>
      </c>
      <c r="C87" s="166">
        <v>0</v>
      </c>
      <c r="D87" s="166">
        <v>3531</v>
      </c>
      <c r="E87" s="166">
        <v>7419</v>
      </c>
      <c r="F87" s="166">
        <v>7114</v>
      </c>
      <c r="G87" s="166">
        <v>7892</v>
      </c>
      <c r="H87" s="166">
        <v>6647</v>
      </c>
      <c r="I87" s="167">
        <f t="shared" si="11"/>
        <v>-0.15775468829194117</v>
      </c>
      <c r="J87" s="167">
        <f>H87/H81</f>
        <v>7.127309379054482E-2</v>
      </c>
    </row>
    <row r="88" spans="2:10" x14ac:dyDescent="0.25">
      <c r="B88" s="165" t="s">
        <v>118</v>
      </c>
      <c r="C88" s="166">
        <v>0</v>
      </c>
      <c r="D88" s="166">
        <v>2026</v>
      </c>
      <c r="E88" s="166">
        <v>2337</v>
      </c>
      <c r="F88" s="166">
        <v>3169</v>
      </c>
      <c r="G88" s="166">
        <v>5388</v>
      </c>
      <c r="H88" s="166">
        <v>5232</v>
      </c>
      <c r="I88" s="167">
        <f t="shared" si="11"/>
        <v>-2.8953229398663738E-2</v>
      </c>
      <c r="J88" s="167">
        <f>H88/H81</f>
        <v>5.6100620838292536E-2</v>
      </c>
    </row>
    <row r="89" spans="2:10" x14ac:dyDescent="0.25">
      <c r="B89" s="165" t="s">
        <v>125</v>
      </c>
      <c r="C89" s="166">
        <v>0</v>
      </c>
      <c r="D89" s="166">
        <v>538</v>
      </c>
      <c r="E89" s="166">
        <v>1018</v>
      </c>
      <c r="F89" s="166">
        <v>1074</v>
      </c>
      <c r="G89" s="166">
        <v>2460</v>
      </c>
      <c r="H89" s="166">
        <v>1577</v>
      </c>
      <c r="I89" s="167">
        <f t="shared" si="11"/>
        <v>-0.35894308943089426</v>
      </c>
      <c r="J89" s="167">
        <f>H89/H81</f>
        <v>1.6909533459859964E-2</v>
      </c>
    </row>
    <row r="90" spans="2:10" x14ac:dyDescent="0.25">
      <c r="B90" s="165" t="s">
        <v>121</v>
      </c>
      <c r="C90" s="166">
        <v>0</v>
      </c>
      <c r="D90" s="166">
        <v>398</v>
      </c>
      <c r="E90" s="166">
        <v>504</v>
      </c>
      <c r="F90" s="166">
        <v>799</v>
      </c>
      <c r="G90" s="166">
        <v>1214</v>
      </c>
      <c r="H90" s="166">
        <v>930</v>
      </c>
      <c r="I90" s="167">
        <f t="shared" si="11"/>
        <v>-0.23393739703459637</v>
      </c>
      <c r="J90" s="167">
        <f>H90/H81</f>
        <v>9.972014025155209E-3</v>
      </c>
    </row>
    <row r="91" spans="2:10" x14ac:dyDescent="0.25">
      <c r="B91" s="165" t="s">
        <v>130</v>
      </c>
      <c r="C91" s="166">
        <v>0</v>
      </c>
      <c r="D91" s="166">
        <v>138</v>
      </c>
      <c r="E91" s="166">
        <v>397</v>
      </c>
      <c r="F91" s="166">
        <v>140</v>
      </c>
      <c r="G91" s="166">
        <v>219</v>
      </c>
      <c r="H91" s="166">
        <v>365</v>
      </c>
      <c r="I91" s="167">
        <f t="shared" si="11"/>
        <v>0.66666666666666674</v>
      </c>
      <c r="J91" s="167">
        <f>H91/H81</f>
        <v>3.9137474399802705E-3</v>
      </c>
    </row>
    <row r="92" spans="2:10" x14ac:dyDescent="0.25">
      <c r="B92" s="165" t="s">
        <v>133</v>
      </c>
      <c r="C92" s="166">
        <v>0</v>
      </c>
      <c r="D92" s="166">
        <v>40</v>
      </c>
      <c r="E92" s="166">
        <v>149</v>
      </c>
      <c r="F92" s="166">
        <v>117</v>
      </c>
      <c r="G92" s="166">
        <v>69</v>
      </c>
      <c r="H92" s="166">
        <v>62</v>
      </c>
      <c r="I92" s="167">
        <f t="shared" si="11"/>
        <v>-0.10144927536231885</v>
      </c>
      <c r="J92" s="167">
        <f>H92/H81</f>
        <v>6.6480093501034726E-4</v>
      </c>
    </row>
    <row r="93" spans="2:10" x14ac:dyDescent="0.25">
      <c r="B93" s="170" t="s">
        <v>147</v>
      </c>
      <c r="C93" s="171">
        <f t="shared" ref="C93:H93" si="12">C85-SUM(C86:C92)</f>
        <v>0</v>
      </c>
      <c r="D93" s="171">
        <f t="shared" si="12"/>
        <v>6311</v>
      </c>
      <c r="E93" s="171">
        <f t="shared" si="12"/>
        <v>10453</v>
      </c>
      <c r="F93" s="171">
        <f t="shared" si="12"/>
        <v>13329</v>
      </c>
      <c r="G93" s="171">
        <f t="shared" si="12"/>
        <v>15915</v>
      </c>
      <c r="H93" s="171">
        <f t="shared" si="12"/>
        <v>14250</v>
      </c>
      <c r="I93" s="172">
        <f t="shared" si="11"/>
        <v>-0.10461828463713474</v>
      </c>
      <c r="J93" s="172">
        <f>H93/H81</f>
        <v>0.15279698909512016</v>
      </c>
    </row>
    <row r="94" spans="2:10" x14ac:dyDescent="0.25">
      <c r="B94" s="157" t="s">
        <v>51</v>
      </c>
      <c r="C94" s="176"/>
      <c r="D94" s="176"/>
      <c r="E94" s="176"/>
      <c r="F94" s="176"/>
      <c r="G94" s="176"/>
      <c r="H94" s="176"/>
      <c r="I94" s="177"/>
      <c r="J94" s="177"/>
    </row>
    <row r="95" spans="2:10" x14ac:dyDescent="0.25">
      <c r="B95" s="158" t="s">
        <v>70</v>
      </c>
      <c r="C95" s="178">
        <v>0</v>
      </c>
      <c r="D95" s="178">
        <v>2428</v>
      </c>
      <c r="E95" s="178">
        <v>4275</v>
      </c>
      <c r="F95" s="178">
        <v>4340</v>
      </c>
      <c r="G95" s="178">
        <v>4593</v>
      </c>
      <c r="H95" s="178">
        <v>3637</v>
      </c>
      <c r="I95" s="179">
        <f t="shared" ref="I95:I107" si="13">IFERROR(H95/G95-1,"-")</f>
        <v>-0.20814282603962553</v>
      </c>
      <c r="J95" s="179">
        <f>H95/H95</f>
        <v>1</v>
      </c>
    </row>
    <row r="96" spans="2:10" x14ac:dyDescent="0.25">
      <c r="B96" s="161" t="s">
        <v>99</v>
      </c>
      <c r="C96" s="162">
        <v>0</v>
      </c>
      <c r="D96" s="162">
        <v>1624</v>
      </c>
      <c r="E96" s="162">
        <v>3300</v>
      </c>
      <c r="F96" s="162">
        <v>3186</v>
      </c>
      <c r="G96" s="162">
        <v>3447</v>
      </c>
      <c r="H96" s="162">
        <v>2446</v>
      </c>
      <c r="I96" s="163">
        <f t="shared" si="13"/>
        <v>-0.29039744705541048</v>
      </c>
      <c r="J96" s="163">
        <f>H96/H95</f>
        <v>0.67253230684630194</v>
      </c>
    </row>
    <row r="97" spans="2:10" x14ac:dyDescent="0.25">
      <c r="B97" s="165" t="s">
        <v>105</v>
      </c>
      <c r="C97" s="166">
        <v>0</v>
      </c>
      <c r="D97" s="166">
        <v>630</v>
      </c>
      <c r="E97" s="166">
        <v>1707</v>
      </c>
      <c r="F97" s="166">
        <v>1209</v>
      </c>
      <c r="G97" s="166">
        <v>1616</v>
      </c>
      <c r="H97" s="166">
        <v>818</v>
      </c>
      <c r="I97" s="167">
        <f t="shared" si="13"/>
        <v>-0.49381188118811881</v>
      </c>
      <c r="J97" s="167">
        <f>H97/H95</f>
        <v>0.22491064063788838</v>
      </c>
    </row>
    <row r="98" spans="2:10" x14ac:dyDescent="0.25">
      <c r="B98" s="165" t="s">
        <v>102</v>
      </c>
      <c r="C98" s="166">
        <v>0</v>
      </c>
      <c r="D98" s="166">
        <v>994</v>
      </c>
      <c r="E98" s="166">
        <v>1593</v>
      </c>
      <c r="F98" s="166">
        <v>1977</v>
      </c>
      <c r="G98" s="166">
        <v>1831</v>
      </c>
      <c r="H98" s="166">
        <v>1628</v>
      </c>
      <c r="I98" s="167">
        <f t="shared" si="13"/>
        <v>-0.11086837793555437</v>
      </c>
      <c r="J98" s="167">
        <f>H98/H95</f>
        <v>0.44762166620841354</v>
      </c>
    </row>
    <row r="99" spans="2:10" x14ac:dyDescent="0.25">
      <c r="B99" s="161" t="s">
        <v>109</v>
      </c>
      <c r="C99" s="162">
        <v>0</v>
      </c>
      <c r="D99" s="162">
        <v>804</v>
      </c>
      <c r="E99" s="162">
        <v>975</v>
      </c>
      <c r="F99" s="162">
        <v>1154</v>
      </c>
      <c r="G99" s="162">
        <v>1146</v>
      </c>
      <c r="H99" s="162">
        <v>1191</v>
      </c>
      <c r="I99" s="163">
        <f t="shared" si="13"/>
        <v>3.9267015706806241E-2</v>
      </c>
      <c r="J99" s="163">
        <f>H99/H95</f>
        <v>0.32746769315369811</v>
      </c>
    </row>
    <row r="100" spans="2:10" x14ac:dyDescent="0.25">
      <c r="B100" s="165" t="s">
        <v>112</v>
      </c>
      <c r="C100" s="166">
        <v>0</v>
      </c>
      <c r="D100" s="166">
        <v>49</v>
      </c>
      <c r="E100" s="166">
        <v>82</v>
      </c>
      <c r="F100" s="166">
        <v>160</v>
      </c>
      <c r="G100" s="166">
        <v>156</v>
      </c>
      <c r="H100" s="166">
        <v>138</v>
      </c>
      <c r="I100" s="167">
        <f t="shared" si="13"/>
        <v>-0.11538461538461542</v>
      </c>
      <c r="J100" s="167">
        <f>H100/H95</f>
        <v>3.7943359912015397E-2</v>
      </c>
    </row>
    <row r="101" spans="2:10" x14ac:dyDescent="0.25">
      <c r="B101" s="165" t="s">
        <v>115</v>
      </c>
      <c r="C101" s="166">
        <v>0</v>
      </c>
      <c r="D101" s="166">
        <v>120</v>
      </c>
      <c r="E101" s="166">
        <v>136</v>
      </c>
      <c r="F101" s="166">
        <v>108</v>
      </c>
      <c r="G101" s="166">
        <v>124</v>
      </c>
      <c r="H101" s="166">
        <v>124</v>
      </c>
      <c r="I101" s="167">
        <f t="shared" si="13"/>
        <v>0</v>
      </c>
      <c r="J101" s="167">
        <f>H101/H95</f>
        <v>3.4094033544129779E-2</v>
      </c>
    </row>
    <row r="102" spans="2:10" x14ac:dyDescent="0.25">
      <c r="B102" s="165" t="s">
        <v>118</v>
      </c>
      <c r="C102" s="166">
        <v>0</v>
      </c>
      <c r="D102" s="166">
        <v>212</v>
      </c>
      <c r="E102" s="166">
        <v>200</v>
      </c>
      <c r="F102" s="166">
        <v>186</v>
      </c>
      <c r="G102" s="166">
        <v>184</v>
      </c>
      <c r="H102" s="166">
        <v>143</v>
      </c>
      <c r="I102" s="167">
        <f t="shared" si="13"/>
        <v>-0.22282608695652173</v>
      </c>
      <c r="J102" s="167">
        <f>H102/H95</f>
        <v>3.9318119329117406E-2</v>
      </c>
    </row>
    <row r="103" spans="2:10" x14ac:dyDescent="0.25">
      <c r="B103" s="165" t="s">
        <v>125</v>
      </c>
      <c r="C103" s="166">
        <v>0</v>
      </c>
      <c r="D103" s="166">
        <v>15</v>
      </c>
      <c r="E103" s="166">
        <v>42</v>
      </c>
      <c r="F103" s="166">
        <v>38</v>
      </c>
      <c r="G103" s="166">
        <v>29</v>
      </c>
      <c r="H103" s="166">
        <v>46</v>
      </c>
      <c r="I103" s="167">
        <f t="shared" si="13"/>
        <v>0.5862068965517242</v>
      </c>
      <c r="J103" s="167">
        <f>H103/H95</f>
        <v>1.2647786637338466E-2</v>
      </c>
    </row>
    <row r="104" spans="2:10" x14ac:dyDescent="0.25">
      <c r="B104" s="165" t="s">
        <v>121</v>
      </c>
      <c r="C104" s="166">
        <v>0</v>
      </c>
      <c r="D104" s="166">
        <v>43</v>
      </c>
      <c r="E104" s="166">
        <v>61</v>
      </c>
      <c r="F104" s="166">
        <v>43</v>
      </c>
      <c r="G104" s="166">
        <v>25</v>
      </c>
      <c r="H104" s="166">
        <v>39</v>
      </c>
      <c r="I104" s="167">
        <f t="shared" si="13"/>
        <v>0.56000000000000005</v>
      </c>
      <c r="J104" s="167">
        <f>H104/H95</f>
        <v>1.0723123453395655E-2</v>
      </c>
    </row>
    <row r="105" spans="2:10" x14ac:dyDescent="0.25">
      <c r="B105" s="165" t="s">
        <v>130</v>
      </c>
      <c r="C105" s="166">
        <v>0</v>
      </c>
      <c r="D105" s="166">
        <v>2</v>
      </c>
      <c r="E105" s="166">
        <v>8</v>
      </c>
      <c r="F105" s="166">
        <v>9</v>
      </c>
      <c r="G105" s="166">
        <v>10</v>
      </c>
      <c r="H105" s="166">
        <v>25</v>
      </c>
      <c r="I105" s="167">
        <f t="shared" si="13"/>
        <v>1.5</v>
      </c>
      <c r="J105" s="167">
        <f>H105/H95</f>
        <v>6.8737970855100358E-3</v>
      </c>
    </row>
    <row r="106" spans="2:10" x14ac:dyDescent="0.25">
      <c r="B106" s="165" t="s">
        <v>133</v>
      </c>
      <c r="C106" s="166">
        <v>0</v>
      </c>
      <c r="D106" s="166">
        <v>2</v>
      </c>
      <c r="E106" s="166">
        <v>4</v>
      </c>
      <c r="F106" s="166">
        <v>9</v>
      </c>
      <c r="G106" s="166">
        <v>2</v>
      </c>
      <c r="H106" s="166">
        <v>6</v>
      </c>
      <c r="I106" s="167">
        <f t="shared" si="13"/>
        <v>2</v>
      </c>
      <c r="J106" s="167">
        <f>H106/H95</f>
        <v>1.6497113005224085E-3</v>
      </c>
    </row>
    <row r="107" spans="2:10" x14ac:dyDescent="0.25">
      <c r="B107" s="170" t="s">
        <v>147</v>
      </c>
      <c r="C107" s="171">
        <f t="shared" ref="C107:H107" si="14">C99-SUM(C100:C106)</f>
        <v>0</v>
      </c>
      <c r="D107" s="171">
        <f t="shared" si="14"/>
        <v>361</v>
      </c>
      <c r="E107" s="171">
        <f t="shared" si="14"/>
        <v>442</v>
      </c>
      <c r="F107" s="171">
        <f t="shared" si="14"/>
        <v>601</v>
      </c>
      <c r="G107" s="171">
        <f t="shared" si="14"/>
        <v>616</v>
      </c>
      <c r="H107" s="171">
        <f t="shared" si="14"/>
        <v>670</v>
      </c>
      <c r="I107" s="172">
        <f t="shared" si="13"/>
        <v>8.7662337662337553E-2</v>
      </c>
      <c r="J107" s="172">
        <f>H107/H95</f>
        <v>0.18421776189166897</v>
      </c>
    </row>
    <row r="108" spans="2:10" x14ac:dyDescent="0.25">
      <c r="B108" s="157" t="s">
        <v>52</v>
      </c>
      <c r="C108" s="176"/>
      <c r="D108" s="176"/>
      <c r="E108" s="176"/>
      <c r="F108" s="176"/>
      <c r="G108" s="176"/>
      <c r="H108" s="176"/>
      <c r="I108" s="177"/>
      <c r="J108" s="177"/>
    </row>
    <row r="109" spans="2:10" x14ac:dyDescent="0.25">
      <c r="B109" s="158" t="s">
        <v>70</v>
      </c>
      <c r="C109" s="178">
        <v>0</v>
      </c>
      <c r="D109" s="178">
        <v>10658</v>
      </c>
      <c r="E109" s="178">
        <v>15515</v>
      </c>
      <c r="F109" s="178">
        <v>21748</v>
      </c>
      <c r="G109" s="178">
        <v>20589</v>
      </c>
      <c r="H109" s="178">
        <v>25675</v>
      </c>
      <c r="I109" s="179">
        <f t="shared" ref="I109:I121" si="15">IFERROR(H109/G109-1,"-")</f>
        <v>0.24702511049589582</v>
      </c>
      <c r="J109" s="179">
        <f>H109/H109</f>
        <v>1</v>
      </c>
    </row>
    <row r="110" spans="2:10" x14ac:dyDescent="0.25">
      <c r="B110" s="161" t="s">
        <v>99</v>
      </c>
      <c r="C110" s="162">
        <v>0</v>
      </c>
      <c r="D110" s="162">
        <v>5879</v>
      </c>
      <c r="E110" s="162">
        <v>5277</v>
      </c>
      <c r="F110" s="162">
        <v>6908</v>
      </c>
      <c r="G110" s="162">
        <v>5357</v>
      </c>
      <c r="H110" s="162">
        <v>8434</v>
      </c>
      <c r="I110" s="163">
        <f t="shared" si="15"/>
        <v>0.57438865036400966</v>
      </c>
      <c r="J110" s="163">
        <f>H110/H109</f>
        <v>0.32849074975657255</v>
      </c>
    </row>
    <row r="111" spans="2:10" x14ac:dyDescent="0.25">
      <c r="B111" s="165" t="s">
        <v>105</v>
      </c>
      <c r="C111" s="166">
        <v>0</v>
      </c>
      <c r="D111" s="166">
        <v>1813</v>
      </c>
      <c r="E111" s="166">
        <v>1304</v>
      </c>
      <c r="F111" s="166">
        <v>2963</v>
      </c>
      <c r="G111" s="166">
        <v>1930</v>
      </c>
      <c r="H111" s="166">
        <v>4333</v>
      </c>
      <c r="I111" s="167">
        <f t="shared" si="15"/>
        <v>1.245077720207254</v>
      </c>
      <c r="J111" s="167">
        <f>H111/H109</f>
        <v>0.16876338851022396</v>
      </c>
    </row>
    <row r="112" spans="2:10" x14ac:dyDescent="0.25">
      <c r="B112" s="165" t="s">
        <v>102</v>
      </c>
      <c r="C112" s="166">
        <v>0</v>
      </c>
      <c r="D112" s="166">
        <v>4066</v>
      </c>
      <c r="E112" s="166">
        <v>3973</v>
      </c>
      <c r="F112" s="166">
        <v>3945</v>
      </c>
      <c r="G112" s="166">
        <v>3427</v>
      </c>
      <c r="H112" s="166">
        <v>4101</v>
      </c>
      <c r="I112" s="167">
        <f t="shared" si="15"/>
        <v>0.19667347534286539</v>
      </c>
      <c r="J112" s="167">
        <f>H112/H109</f>
        <v>0.15972736124634859</v>
      </c>
    </row>
    <row r="113" spans="2:10" x14ac:dyDescent="0.25">
      <c r="B113" s="161" t="s">
        <v>109</v>
      </c>
      <c r="C113" s="162">
        <v>0</v>
      </c>
      <c r="D113" s="162">
        <v>4779</v>
      </c>
      <c r="E113" s="162">
        <v>10238</v>
      </c>
      <c r="F113" s="162">
        <v>14840</v>
      </c>
      <c r="G113" s="162">
        <v>15232</v>
      </c>
      <c r="H113" s="162">
        <v>17241</v>
      </c>
      <c r="I113" s="163">
        <f t="shared" si="15"/>
        <v>0.13189338235294112</v>
      </c>
      <c r="J113" s="163">
        <f>H113/H109</f>
        <v>0.67150925024342745</v>
      </c>
    </row>
    <row r="114" spans="2:10" x14ac:dyDescent="0.25">
      <c r="B114" s="165" t="s">
        <v>112</v>
      </c>
      <c r="C114" s="166">
        <v>0</v>
      </c>
      <c r="D114" s="166">
        <v>1257</v>
      </c>
      <c r="E114" s="166">
        <v>6493</v>
      </c>
      <c r="F114" s="166">
        <v>9714</v>
      </c>
      <c r="G114" s="166">
        <v>9908</v>
      </c>
      <c r="H114" s="166">
        <v>11785</v>
      </c>
      <c r="I114" s="167">
        <f t="shared" si="15"/>
        <v>0.18944287444489305</v>
      </c>
      <c r="J114" s="167">
        <f>H114/H109</f>
        <v>0.4590068159688413</v>
      </c>
    </row>
    <row r="115" spans="2:10" x14ac:dyDescent="0.25">
      <c r="B115" s="165" t="s">
        <v>115</v>
      </c>
      <c r="C115" s="166">
        <v>0</v>
      </c>
      <c r="D115" s="166">
        <v>425</v>
      </c>
      <c r="E115" s="166">
        <v>235</v>
      </c>
      <c r="F115" s="166">
        <v>368</v>
      </c>
      <c r="G115" s="166">
        <v>525</v>
      </c>
      <c r="H115" s="166">
        <v>416</v>
      </c>
      <c r="I115" s="167">
        <f t="shared" si="15"/>
        <v>-0.20761904761904759</v>
      </c>
      <c r="J115" s="167">
        <f>H115/H109</f>
        <v>1.6202531645569621E-2</v>
      </c>
    </row>
    <row r="116" spans="2:10" x14ac:dyDescent="0.25">
      <c r="B116" s="165" t="s">
        <v>118</v>
      </c>
      <c r="C116" s="166">
        <v>0</v>
      </c>
      <c r="D116" s="166">
        <v>690</v>
      </c>
      <c r="E116" s="166">
        <v>516</v>
      </c>
      <c r="F116" s="166">
        <v>780</v>
      </c>
      <c r="G116" s="166">
        <v>1247</v>
      </c>
      <c r="H116" s="166">
        <v>1247</v>
      </c>
      <c r="I116" s="167">
        <f t="shared" si="15"/>
        <v>0</v>
      </c>
      <c r="J116" s="167">
        <f>H116/H109</f>
        <v>4.8568646543330089E-2</v>
      </c>
    </row>
    <row r="117" spans="2:10" x14ac:dyDescent="0.25">
      <c r="B117" s="165" t="s">
        <v>125</v>
      </c>
      <c r="C117" s="166">
        <v>0</v>
      </c>
      <c r="D117" s="166">
        <v>401</v>
      </c>
      <c r="E117" s="166">
        <v>255</v>
      </c>
      <c r="F117" s="166">
        <v>394</v>
      </c>
      <c r="G117" s="166">
        <v>292</v>
      </c>
      <c r="H117" s="166">
        <v>803</v>
      </c>
      <c r="I117" s="167">
        <f t="shared" si="15"/>
        <v>1.75</v>
      </c>
      <c r="J117" s="167">
        <f>H117/H109</f>
        <v>3.1275559883154821E-2</v>
      </c>
    </row>
    <row r="118" spans="2:10" x14ac:dyDescent="0.25">
      <c r="B118" s="165" t="s">
        <v>121</v>
      </c>
      <c r="C118" s="166">
        <v>0</v>
      </c>
      <c r="D118" s="166">
        <v>570</v>
      </c>
      <c r="E118" s="166">
        <v>543</v>
      </c>
      <c r="F118" s="166">
        <v>1051</v>
      </c>
      <c r="G118" s="166">
        <v>327</v>
      </c>
      <c r="H118" s="166">
        <v>558</v>
      </c>
      <c r="I118" s="167">
        <f t="shared" si="15"/>
        <v>0.70642201834862384</v>
      </c>
      <c r="J118" s="167">
        <f>H118/H109</f>
        <v>2.1733203505355403E-2</v>
      </c>
    </row>
    <row r="119" spans="2:10" x14ac:dyDescent="0.25">
      <c r="B119" s="165" t="s">
        <v>130</v>
      </c>
      <c r="C119" s="166">
        <v>0</v>
      </c>
      <c r="D119" s="166">
        <v>26</v>
      </c>
      <c r="E119" s="166">
        <v>24</v>
      </c>
      <c r="F119" s="166">
        <v>153</v>
      </c>
      <c r="G119" s="166">
        <v>16</v>
      </c>
      <c r="H119" s="166">
        <v>38</v>
      </c>
      <c r="I119" s="167">
        <f t="shared" si="15"/>
        <v>1.375</v>
      </c>
      <c r="J119" s="167">
        <f>H119/H109</f>
        <v>1.4800389483933787E-3</v>
      </c>
    </row>
    <row r="120" spans="2:10" x14ac:dyDescent="0.25">
      <c r="B120" s="165" t="s">
        <v>133</v>
      </c>
      <c r="C120" s="166">
        <v>0</v>
      </c>
      <c r="D120" s="166">
        <v>1</v>
      </c>
      <c r="E120" s="166">
        <v>7</v>
      </c>
      <c r="F120" s="166">
        <v>18</v>
      </c>
      <c r="G120" s="166">
        <v>53</v>
      </c>
      <c r="H120" s="166">
        <v>13</v>
      </c>
      <c r="I120" s="167">
        <f t="shared" si="15"/>
        <v>-0.75471698113207553</v>
      </c>
      <c r="J120" s="167">
        <f>H120/H109</f>
        <v>5.0632911392405066E-4</v>
      </c>
    </row>
    <row r="121" spans="2:10" x14ac:dyDescent="0.25">
      <c r="B121" s="170" t="s">
        <v>147</v>
      </c>
      <c r="C121" s="171">
        <f t="shared" ref="C121:H121" si="16">C113-SUM(C114:C120)</f>
        <v>0</v>
      </c>
      <c r="D121" s="171">
        <f t="shared" si="16"/>
        <v>1409</v>
      </c>
      <c r="E121" s="171">
        <f t="shared" si="16"/>
        <v>2165</v>
      </c>
      <c r="F121" s="171">
        <f t="shared" si="16"/>
        <v>2362</v>
      </c>
      <c r="G121" s="171">
        <f t="shared" si="16"/>
        <v>2864</v>
      </c>
      <c r="H121" s="171">
        <f t="shared" si="16"/>
        <v>2381</v>
      </c>
      <c r="I121" s="172">
        <f t="shared" si="15"/>
        <v>-0.1686452513966481</v>
      </c>
      <c r="J121" s="172">
        <f>H121/H109</f>
        <v>9.2736124634858808E-2</v>
      </c>
    </row>
    <row r="122" spans="2:10" x14ac:dyDescent="0.25">
      <c r="B122" s="157" t="s">
        <v>53</v>
      </c>
      <c r="C122" s="176"/>
      <c r="D122" s="176"/>
      <c r="E122" s="176"/>
      <c r="F122" s="176"/>
      <c r="G122" s="176"/>
      <c r="H122" s="176"/>
      <c r="I122" s="177"/>
      <c r="J122" s="177"/>
    </row>
    <row r="123" spans="2:10" x14ac:dyDescent="0.25">
      <c r="B123" s="158" t="s">
        <v>70</v>
      </c>
      <c r="C123" s="178">
        <v>0</v>
      </c>
      <c r="D123" s="178">
        <v>14398</v>
      </c>
      <c r="E123" s="178">
        <v>18083</v>
      </c>
      <c r="F123" s="178">
        <v>16810</v>
      </c>
      <c r="G123" s="178">
        <v>21632</v>
      </c>
      <c r="H123" s="178">
        <v>23873</v>
      </c>
      <c r="I123" s="179">
        <f t="shared" ref="I123:I135" si="17">IFERROR(H123/G123-1,"-")</f>
        <v>0.10359652366863914</v>
      </c>
      <c r="J123" s="179">
        <f>H123/H123</f>
        <v>1</v>
      </c>
    </row>
    <row r="124" spans="2:10" x14ac:dyDescent="0.25">
      <c r="B124" s="161" t="s">
        <v>99</v>
      </c>
      <c r="C124" s="162">
        <v>0</v>
      </c>
      <c r="D124" s="162">
        <v>9928</v>
      </c>
      <c r="E124" s="162">
        <v>12525</v>
      </c>
      <c r="F124" s="162">
        <v>11727</v>
      </c>
      <c r="G124" s="162">
        <v>16297</v>
      </c>
      <c r="H124" s="162">
        <v>17909</v>
      </c>
      <c r="I124" s="163">
        <f t="shared" si="17"/>
        <v>9.8913910535681326E-2</v>
      </c>
      <c r="J124" s="163">
        <f>H124/H123</f>
        <v>0.75017802538432543</v>
      </c>
    </row>
    <row r="125" spans="2:10" x14ac:dyDescent="0.25">
      <c r="B125" s="165" t="s">
        <v>105</v>
      </c>
      <c r="C125" s="166">
        <v>0</v>
      </c>
      <c r="D125" s="166">
        <v>4603</v>
      </c>
      <c r="E125" s="166">
        <v>7285</v>
      </c>
      <c r="F125" s="166">
        <v>4487</v>
      </c>
      <c r="G125" s="166">
        <v>9878</v>
      </c>
      <c r="H125" s="166">
        <v>11182</v>
      </c>
      <c r="I125" s="167">
        <f t="shared" si="17"/>
        <v>0.13201052844705408</v>
      </c>
      <c r="J125" s="167">
        <f>H125/H123</f>
        <v>0.46839525824152811</v>
      </c>
    </row>
    <row r="126" spans="2:10" x14ac:dyDescent="0.25">
      <c r="B126" s="165" t="s">
        <v>102</v>
      </c>
      <c r="C126" s="166">
        <v>0</v>
      </c>
      <c r="D126" s="166">
        <v>5325</v>
      </c>
      <c r="E126" s="166">
        <v>5240</v>
      </c>
      <c r="F126" s="166">
        <v>7240</v>
      </c>
      <c r="G126" s="166">
        <v>6419</v>
      </c>
      <c r="H126" s="166">
        <v>6727</v>
      </c>
      <c r="I126" s="167">
        <f t="shared" si="17"/>
        <v>4.7982551799345741E-2</v>
      </c>
      <c r="J126" s="167">
        <f>H126/H123</f>
        <v>0.28178276714279732</v>
      </c>
    </row>
    <row r="127" spans="2:10" x14ac:dyDescent="0.25">
      <c r="B127" s="161" t="s">
        <v>109</v>
      </c>
      <c r="C127" s="162">
        <v>0</v>
      </c>
      <c r="D127" s="162">
        <v>4470</v>
      </c>
      <c r="E127" s="162">
        <v>5558</v>
      </c>
      <c r="F127" s="162">
        <v>5083</v>
      </c>
      <c r="G127" s="162">
        <v>5335</v>
      </c>
      <c r="H127" s="162">
        <v>5964</v>
      </c>
      <c r="I127" s="163">
        <f t="shared" si="17"/>
        <v>0.11790065604498601</v>
      </c>
      <c r="J127" s="163">
        <f>H127/H123</f>
        <v>0.24982197461567462</v>
      </c>
    </row>
    <row r="128" spans="2:10" x14ac:dyDescent="0.25">
      <c r="B128" s="165" t="s">
        <v>112</v>
      </c>
      <c r="C128" s="166">
        <v>0</v>
      </c>
      <c r="D128" s="166">
        <v>174</v>
      </c>
      <c r="E128" s="166">
        <v>730</v>
      </c>
      <c r="F128" s="166">
        <v>662</v>
      </c>
      <c r="G128" s="166">
        <v>605</v>
      </c>
      <c r="H128" s="166">
        <v>600</v>
      </c>
      <c r="I128" s="167">
        <f t="shared" si="17"/>
        <v>-8.2644628099173278E-3</v>
      </c>
      <c r="J128" s="167">
        <f>H128/H123</f>
        <v>2.5132995434172495E-2</v>
      </c>
    </row>
    <row r="129" spans="2:10" x14ac:dyDescent="0.25">
      <c r="B129" s="165" t="s">
        <v>115</v>
      </c>
      <c r="C129" s="166">
        <v>0</v>
      </c>
      <c r="D129" s="166">
        <v>460</v>
      </c>
      <c r="E129" s="166">
        <v>456</v>
      </c>
      <c r="F129" s="166">
        <v>509</v>
      </c>
      <c r="G129" s="166">
        <v>495</v>
      </c>
      <c r="H129" s="166">
        <v>515</v>
      </c>
      <c r="I129" s="167">
        <f t="shared" si="17"/>
        <v>4.0404040404040442E-2</v>
      </c>
      <c r="J129" s="167">
        <f>H129/H123</f>
        <v>2.1572487747664727E-2</v>
      </c>
    </row>
    <row r="130" spans="2:10" x14ac:dyDescent="0.25">
      <c r="B130" s="165" t="s">
        <v>118</v>
      </c>
      <c r="C130" s="166">
        <v>0</v>
      </c>
      <c r="D130" s="166">
        <v>577</v>
      </c>
      <c r="E130" s="166">
        <v>405</v>
      </c>
      <c r="F130" s="166">
        <v>479</v>
      </c>
      <c r="G130" s="166">
        <v>436</v>
      </c>
      <c r="H130" s="166">
        <v>753</v>
      </c>
      <c r="I130" s="167">
        <f t="shared" si="17"/>
        <v>0.72706422018348627</v>
      </c>
      <c r="J130" s="167">
        <f>H130/H123</f>
        <v>3.1541909269886481E-2</v>
      </c>
    </row>
    <row r="131" spans="2:10" x14ac:dyDescent="0.25">
      <c r="B131" s="165" t="s">
        <v>125</v>
      </c>
      <c r="C131" s="166">
        <v>0</v>
      </c>
      <c r="D131" s="166">
        <v>133</v>
      </c>
      <c r="E131" s="166">
        <v>98</v>
      </c>
      <c r="F131" s="166">
        <v>303</v>
      </c>
      <c r="G131" s="166">
        <v>146</v>
      </c>
      <c r="H131" s="166">
        <v>207</v>
      </c>
      <c r="I131" s="167">
        <f t="shared" si="17"/>
        <v>0.41780821917808209</v>
      </c>
      <c r="J131" s="167">
        <f>H131/H123</f>
        <v>8.6708834247895116E-3</v>
      </c>
    </row>
    <row r="132" spans="2:10" x14ac:dyDescent="0.25">
      <c r="B132" s="165" t="s">
        <v>121</v>
      </c>
      <c r="C132" s="166">
        <v>0</v>
      </c>
      <c r="D132" s="166">
        <v>83</v>
      </c>
      <c r="E132" s="166">
        <v>109</v>
      </c>
      <c r="F132" s="166">
        <v>135</v>
      </c>
      <c r="G132" s="166">
        <v>123</v>
      </c>
      <c r="H132" s="166">
        <v>186</v>
      </c>
      <c r="I132" s="167">
        <f t="shared" si="17"/>
        <v>0.51219512195121952</v>
      </c>
      <c r="J132" s="167">
        <f>H132/H123</f>
        <v>7.7912285845934742E-3</v>
      </c>
    </row>
    <row r="133" spans="2:10" x14ac:dyDescent="0.25">
      <c r="B133" s="165" t="s">
        <v>130</v>
      </c>
      <c r="C133" s="166">
        <v>0</v>
      </c>
      <c r="D133" s="166">
        <v>27</v>
      </c>
      <c r="E133" s="166">
        <v>30</v>
      </c>
      <c r="F133" s="166">
        <v>25</v>
      </c>
      <c r="G133" s="166">
        <v>46</v>
      </c>
      <c r="H133" s="166">
        <v>38</v>
      </c>
      <c r="I133" s="167">
        <f t="shared" si="17"/>
        <v>-0.17391304347826086</v>
      </c>
      <c r="J133" s="167">
        <f>H133/H123</f>
        <v>1.5917563774975915E-3</v>
      </c>
    </row>
    <row r="134" spans="2:10" x14ac:dyDescent="0.25">
      <c r="B134" s="165" t="s">
        <v>133</v>
      </c>
      <c r="C134" s="166">
        <v>0</v>
      </c>
      <c r="D134" s="166">
        <v>25</v>
      </c>
      <c r="E134" s="166">
        <v>26</v>
      </c>
      <c r="F134" s="166">
        <v>39</v>
      </c>
      <c r="G134" s="166">
        <v>47</v>
      </c>
      <c r="H134" s="166">
        <v>54</v>
      </c>
      <c r="I134" s="167">
        <f t="shared" si="17"/>
        <v>0.14893617021276606</v>
      </c>
      <c r="J134" s="167">
        <f>H134/H123</f>
        <v>2.2619695890755249E-3</v>
      </c>
    </row>
    <row r="135" spans="2:10" x14ac:dyDescent="0.25">
      <c r="B135" s="170" t="s">
        <v>147</v>
      </c>
      <c r="C135" s="171">
        <f t="shared" ref="C135:H135" si="18">C127-SUM(C128:C134)</f>
        <v>0</v>
      </c>
      <c r="D135" s="171">
        <f t="shared" si="18"/>
        <v>2991</v>
      </c>
      <c r="E135" s="171">
        <f t="shared" si="18"/>
        <v>3704</v>
      </c>
      <c r="F135" s="171">
        <f t="shared" si="18"/>
        <v>2931</v>
      </c>
      <c r="G135" s="171">
        <f t="shared" si="18"/>
        <v>3437</v>
      </c>
      <c r="H135" s="171">
        <f t="shared" si="18"/>
        <v>3611</v>
      </c>
      <c r="I135" s="172">
        <f t="shared" si="17"/>
        <v>5.0625545533895755E-2</v>
      </c>
      <c r="J135" s="172">
        <f>H135/H123</f>
        <v>0.15125874418799481</v>
      </c>
    </row>
    <row r="136" spans="2:10" x14ac:dyDescent="0.25">
      <c r="B136" s="157" t="s">
        <v>54</v>
      </c>
      <c r="C136" s="176"/>
      <c r="D136" s="176"/>
      <c r="E136" s="176"/>
      <c r="F136" s="176"/>
      <c r="G136" s="176"/>
      <c r="H136" s="176"/>
      <c r="I136" s="177"/>
      <c r="J136" s="177"/>
    </row>
    <row r="137" spans="2:10" x14ac:dyDescent="0.25">
      <c r="B137" s="158" t="s">
        <v>70</v>
      </c>
      <c r="C137" s="178">
        <v>0</v>
      </c>
      <c r="D137" s="178">
        <v>10219</v>
      </c>
      <c r="E137" s="178">
        <v>23111</v>
      </c>
      <c r="F137" s="178">
        <v>24276</v>
      </c>
      <c r="G137" s="178">
        <v>24893</v>
      </c>
      <c r="H137" s="178">
        <v>26869</v>
      </c>
      <c r="I137" s="179">
        <f t="shared" ref="I137:I149" si="19">IFERROR(H137/G137-1,"-")</f>
        <v>7.937974530992653E-2</v>
      </c>
      <c r="J137" s="179">
        <f>H137/H137</f>
        <v>1</v>
      </c>
    </row>
    <row r="138" spans="2:10" x14ac:dyDescent="0.25">
      <c r="B138" s="161" t="s">
        <v>99</v>
      </c>
      <c r="C138" s="162">
        <v>0</v>
      </c>
      <c r="D138" s="162">
        <v>4124</v>
      </c>
      <c r="E138" s="162">
        <v>4035</v>
      </c>
      <c r="F138" s="162">
        <v>4301</v>
      </c>
      <c r="G138" s="162">
        <v>4112</v>
      </c>
      <c r="H138" s="162">
        <v>5186</v>
      </c>
      <c r="I138" s="163">
        <f t="shared" si="19"/>
        <v>0.26118677042801552</v>
      </c>
      <c r="J138" s="163">
        <f>H138/H137</f>
        <v>0.19301053258401876</v>
      </c>
    </row>
    <row r="139" spans="2:10" x14ac:dyDescent="0.25">
      <c r="B139" s="165" t="s">
        <v>105</v>
      </c>
      <c r="C139" s="166">
        <v>0</v>
      </c>
      <c r="D139" s="166">
        <v>2148</v>
      </c>
      <c r="E139" s="166">
        <v>2676</v>
      </c>
      <c r="F139" s="166">
        <v>2798</v>
      </c>
      <c r="G139" s="166">
        <v>2896</v>
      </c>
      <c r="H139" s="166">
        <v>3887</v>
      </c>
      <c r="I139" s="167">
        <f t="shared" si="19"/>
        <v>0.34219613259668513</v>
      </c>
      <c r="J139" s="167">
        <f>H139/H137</f>
        <v>0.14466485540957982</v>
      </c>
    </row>
    <row r="140" spans="2:10" x14ac:dyDescent="0.25">
      <c r="B140" s="165" t="s">
        <v>102</v>
      </c>
      <c r="C140" s="166">
        <v>0</v>
      </c>
      <c r="D140" s="166">
        <v>1976</v>
      </c>
      <c r="E140" s="166">
        <v>1359</v>
      </c>
      <c r="F140" s="166">
        <v>1503</v>
      </c>
      <c r="G140" s="166">
        <v>1216</v>
      </c>
      <c r="H140" s="166">
        <v>1299</v>
      </c>
      <c r="I140" s="167">
        <f t="shared" si="19"/>
        <v>6.8256578947368363E-2</v>
      </c>
      <c r="J140" s="167">
        <f>H140/H137</f>
        <v>4.8345677174438946E-2</v>
      </c>
    </row>
    <row r="141" spans="2:10" x14ac:dyDescent="0.25">
      <c r="B141" s="161" t="s">
        <v>109</v>
      </c>
      <c r="C141" s="162">
        <v>0</v>
      </c>
      <c r="D141" s="162">
        <v>6095</v>
      </c>
      <c r="E141" s="162">
        <v>19076</v>
      </c>
      <c r="F141" s="162">
        <v>19975</v>
      </c>
      <c r="G141" s="162">
        <v>20781</v>
      </c>
      <c r="H141" s="162">
        <v>21683</v>
      </c>
      <c r="I141" s="163">
        <f t="shared" si="19"/>
        <v>4.3405033444011254E-2</v>
      </c>
      <c r="J141" s="163">
        <f>H141/H137</f>
        <v>0.80698946741598121</v>
      </c>
    </row>
    <row r="142" spans="2:10" x14ac:dyDescent="0.25">
      <c r="B142" s="165" t="s">
        <v>112</v>
      </c>
      <c r="C142" s="166">
        <v>0</v>
      </c>
      <c r="D142" s="166">
        <v>659</v>
      </c>
      <c r="E142" s="166">
        <v>8399</v>
      </c>
      <c r="F142" s="166">
        <v>9581</v>
      </c>
      <c r="G142" s="166">
        <v>10171</v>
      </c>
      <c r="H142" s="166">
        <v>9685</v>
      </c>
      <c r="I142" s="167">
        <f t="shared" si="19"/>
        <v>-4.7782912201356775E-2</v>
      </c>
      <c r="J142" s="167">
        <f>H142/H137</f>
        <v>0.36045256615430421</v>
      </c>
    </row>
    <row r="143" spans="2:10" x14ac:dyDescent="0.25">
      <c r="B143" s="165" t="s">
        <v>115</v>
      </c>
      <c r="C143" s="166">
        <v>0</v>
      </c>
      <c r="D143" s="166">
        <v>675</v>
      </c>
      <c r="E143" s="166">
        <v>1114</v>
      </c>
      <c r="F143" s="166">
        <v>1435</v>
      </c>
      <c r="G143" s="166">
        <v>1166</v>
      </c>
      <c r="H143" s="166">
        <v>1959</v>
      </c>
      <c r="I143" s="167">
        <f t="shared" si="19"/>
        <v>0.68010291595197248</v>
      </c>
      <c r="J143" s="167">
        <f>H143/H137</f>
        <v>7.2909300681082284E-2</v>
      </c>
    </row>
    <row r="144" spans="2:10" x14ac:dyDescent="0.25">
      <c r="B144" s="165" t="s">
        <v>118</v>
      </c>
      <c r="C144" s="166">
        <v>0</v>
      </c>
      <c r="D144" s="166">
        <v>1143</v>
      </c>
      <c r="E144" s="166">
        <v>2623</v>
      </c>
      <c r="F144" s="166">
        <v>1969</v>
      </c>
      <c r="G144" s="166">
        <v>1892</v>
      </c>
      <c r="H144" s="166">
        <v>2136</v>
      </c>
      <c r="I144" s="167">
        <f t="shared" si="19"/>
        <v>0.12896405919661724</v>
      </c>
      <c r="J144" s="167">
        <f>H144/H137</f>
        <v>7.9496817894227551E-2</v>
      </c>
    </row>
    <row r="145" spans="2:10" x14ac:dyDescent="0.25">
      <c r="B145" s="165" t="s">
        <v>125</v>
      </c>
      <c r="C145" s="166">
        <v>0</v>
      </c>
      <c r="D145" s="166">
        <v>160</v>
      </c>
      <c r="E145" s="166">
        <v>1141</v>
      </c>
      <c r="F145" s="166">
        <v>865</v>
      </c>
      <c r="G145" s="166">
        <v>531</v>
      </c>
      <c r="H145" s="166">
        <v>570</v>
      </c>
      <c r="I145" s="167">
        <f t="shared" si="19"/>
        <v>7.344632768361592E-2</v>
      </c>
      <c r="J145" s="167">
        <f>H145/H137</f>
        <v>2.1214038483010161E-2</v>
      </c>
    </row>
    <row r="146" spans="2:10" x14ac:dyDescent="0.25">
      <c r="B146" s="165" t="s">
        <v>121</v>
      </c>
      <c r="C146" s="166">
        <v>0</v>
      </c>
      <c r="D146" s="166">
        <v>202</v>
      </c>
      <c r="E146" s="166">
        <v>528</v>
      </c>
      <c r="F146" s="166">
        <v>693</v>
      </c>
      <c r="G146" s="166">
        <v>628</v>
      </c>
      <c r="H146" s="166">
        <v>663</v>
      </c>
      <c r="I146" s="167">
        <f t="shared" si="19"/>
        <v>5.5732484076433053E-2</v>
      </c>
      <c r="J146" s="167">
        <f>H146/H137</f>
        <v>2.4675276340764451E-2</v>
      </c>
    </row>
    <row r="147" spans="2:10" x14ac:dyDescent="0.25">
      <c r="B147" s="165" t="s">
        <v>130</v>
      </c>
      <c r="C147" s="166">
        <v>0</v>
      </c>
      <c r="D147" s="166">
        <v>28</v>
      </c>
      <c r="E147" s="166">
        <v>80</v>
      </c>
      <c r="F147" s="166">
        <v>5</v>
      </c>
      <c r="G147" s="166">
        <v>17</v>
      </c>
      <c r="H147" s="166">
        <v>46</v>
      </c>
      <c r="I147" s="167">
        <f t="shared" si="19"/>
        <v>1.7058823529411766</v>
      </c>
      <c r="J147" s="167">
        <f>H147/H137</f>
        <v>1.7120101231902936E-3</v>
      </c>
    </row>
    <row r="148" spans="2:10" x14ac:dyDescent="0.25">
      <c r="B148" s="165" t="s">
        <v>133</v>
      </c>
      <c r="C148" s="166">
        <v>0</v>
      </c>
      <c r="D148" s="166">
        <v>12</v>
      </c>
      <c r="E148" s="166">
        <v>29</v>
      </c>
      <c r="F148" s="166">
        <v>13</v>
      </c>
      <c r="G148" s="166">
        <v>25</v>
      </c>
      <c r="H148" s="166">
        <v>16</v>
      </c>
      <c r="I148" s="167">
        <f t="shared" si="19"/>
        <v>-0.36</v>
      </c>
      <c r="J148" s="167">
        <f>H148/H137</f>
        <v>5.9548178197923259E-4</v>
      </c>
    </row>
    <row r="149" spans="2:10" x14ac:dyDescent="0.25">
      <c r="B149" s="170" t="s">
        <v>147</v>
      </c>
      <c r="C149" s="171">
        <f t="shared" ref="C149:H149" si="20">C141-SUM(C142:C148)</f>
        <v>0</v>
      </c>
      <c r="D149" s="171">
        <f t="shared" si="20"/>
        <v>3216</v>
      </c>
      <c r="E149" s="171">
        <f t="shared" si="20"/>
        <v>5162</v>
      </c>
      <c r="F149" s="171">
        <f t="shared" si="20"/>
        <v>5414</v>
      </c>
      <c r="G149" s="171">
        <f t="shared" si="20"/>
        <v>6351</v>
      </c>
      <c r="H149" s="171">
        <f t="shared" si="20"/>
        <v>6608</v>
      </c>
      <c r="I149" s="172">
        <f t="shared" si="19"/>
        <v>4.0466068335695216E-2</v>
      </c>
      <c r="J149" s="172">
        <f>H149/H137</f>
        <v>0.24593397595742306</v>
      </c>
    </row>
    <row r="150" spans="2:10" x14ac:dyDescent="0.25">
      <c r="B150" s="157" t="s">
        <v>55</v>
      </c>
      <c r="C150" s="176"/>
      <c r="D150" s="176"/>
      <c r="E150" s="176"/>
      <c r="F150" s="176"/>
      <c r="G150" s="176"/>
      <c r="H150" s="176"/>
      <c r="I150" s="177"/>
      <c r="J150" s="177"/>
    </row>
    <row r="151" spans="2:10" x14ac:dyDescent="0.25">
      <c r="B151" s="158" t="s">
        <v>70</v>
      </c>
      <c r="C151" s="178">
        <v>0</v>
      </c>
      <c r="D151" s="178">
        <v>5251</v>
      </c>
      <c r="E151" s="178">
        <v>9064</v>
      </c>
      <c r="F151" s="178">
        <v>9508</v>
      </c>
      <c r="G151" s="178">
        <v>11740</v>
      </c>
      <c r="H151" s="178">
        <v>11247</v>
      </c>
      <c r="I151" s="179">
        <f t="shared" ref="I151:I163" si="21">IFERROR(H151/G151-1,"-")</f>
        <v>-4.199318568994892E-2</v>
      </c>
      <c r="J151" s="179">
        <f>H151/H151</f>
        <v>1</v>
      </c>
    </row>
    <row r="152" spans="2:10" x14ac:dyDescent="0.25">
      <c r="B152" s="161" t="s">
        <v>99</v>
      </c>
      <c r="C152" s="162">
        <v>0</v>
      </c>
      <c r="D152" s="162">
        <v>3239</v>
      </c>
      <c r="E152" s="162">
        <v>5039</v>
      </c>
      <c r="F152" s="162">
        <v>5604</v>
      </c>
      <c r="G152" s="162">
        <v>6641</v>
      </c>
      <c r="H152" s="162">
        <v>5744</v>
      </c>
      <c r="I152" s="163">
        <f t="shared" si="21"/>
        <v>-0.13507001957536513</v>
      </c>
      <c r="J152" s="163">
        <f>H152/H151</f>
        <v>0.5107139681692896</v>
      </c>
    </row>
    <row r="153" spans="2:10" x14ac:dyDescent="0.25">
      <c r="B153" s="165" t="s">
        <v>105</v>
      </c>
      <c r="C153" s="166">
        <v>0</v>
      </c>
      <c r="D153" s="166">
        <v>2297</v>
      </c>
      <c r="E153" s="166">
        <v>3954</v>
      </c>
      <c r="F153" s="166">
        <v>4646</v>
      </c>
      <c r="G153" s="166">
        <v>5006</v>
      </c>
      <c r="H153" s="166">
        <v>3562</v>
      </c>
      <c r="I153" s="167">
        <f t="shared" si="21"/>
        <v>-0.28845385537355173</v>
      </c>
      <c r="J153" s="167">
        <f>H153/H151</f>
        <v>0.31670667733617852</v>
      </c>
    </row>
    <row r="154" spans="2:10" x14ac:dyDescent="0.25">
      <c r="B154" s="165" t="s">
        <v>102</v>
      </c>
      <c r="C154" s="166">
        <v>0</v>
      </c>
      <c r="D154" s="166">
        <v>942</v>
      </c>
      <c r="E154" s="166">
        <v>1085</v>
      </c>
      <c r="F154" s="166">
        <v>958</v>
      </c>
      <c r="G154" s="166">
        <v>1635</v>
      </c>
      <c r="H154" s="166">
        <v>2182</v>
      </c>
      <c r="I154" s="167">
        <f t="shared" si="21"/>
        <v>0.33455657492354729</v>
      </c>
      <c r="J154" s="167">
        <f>H154/H151</f>
        <v>0.19400729083311105</v>
      </c>
    </row>
    <row r="155" spans="2:10" x14ac:dyDescent="0.25">
      <c r="B155" s="161" t="s">
        <v>109</v>
      </c>
      <c r="C155" s="162">
        <v>0</v>
      </c>
      <c r="D155" s="162">
        <v>2012</v>
      </c>
      <c r="E155" s="162">
        <v>4025</v>
      </c>
      <c r="F155" s="162">
        <v>3904</v>
      </c>
      <c r="G155" s="162">
        <v>5099</v>
      </c>
      <c r="H155" s="162">
        <v>5503</v>
      </c>
      <c r="I155" s="163">
        <f t="shared" si="21"/>
        <v>7.9231221808197638E-2</v>
      </c>
      <c r="J155" s="163">
        <f>H155/H151</f>
        <v>0.4892860318307104</v>
      </c>
    </row>
    <row r="156" spans="2:10" x14ac:dyDescent="0.25">
      <c r="B156" s="165" t="s">
        <v>112</v>
      </c>
      <c r="C156" s="166">
        <v>0</v>
      </c>
      <c r="D156" s="166">
        <v>134</v>
      </c>
      <c r="E156" s="166">
        <v>1802</v>
      </c>
      <c r="F156" s="166">
        <v>1256</v>
      </c>
      <c r="G156" s="166">
        <v>1500</v>
      </c>
      <c r="H156" s="166">
        <v>1525</v>
      </c>
      <c r="I156" s="167">
        <f t="shared" si="21"/>
        <v>1.6666666666666607E-2</v>
      </c>
      <c r="J156" s="167">
        <f>H156/H151</f>
        <v>0.1355917133457811</v>
      </c>
    </row>
    <row r="157" spans="2:10" x14ac:dyDescent="0.25">
      <c r="B157" s="165" t="s">
        <v>115</v>
      </c>
      <c r="C157" s="166">
        <v>0</v>
      </c>
      <c r="D157" s="166">
        <v>417</v>
      </c>
      <c r="E157" s="166">
        <v>437</v>
      </c>
      <c r="F157" s="166">
        <v>572</v>
      </c>
      <c r="G157" s="166">
        <v>459</v>
      </c>
      <c r="H157" s="166">
        <v>510</v>
      </c>
      <c r="I157" s="167">
        <f t="shared" si="21"/>
        <v>0.11111111111111116</v>
      </c>
      <c r="J157" s="167">
        <f>H157/H151</f>
        <v>4.5345425446785811E-2</v>
      </c>
    </row>
    <row r="158" spans="2:10" x14ac:dyDescent="0.25">
      <c r="B158" s="165" t="s">
        <v>118</v>
      </c>
      <c r="C158" s="166">
        <v>0</v>
      </c>
      <c r="D158" s="166">
        <v>451</v>
      </c>
      <c r="E158" s="166">
        <v>497</v>
      </c>
      <c r="F158" s="166">
        <v>751</v>
      </c>
      <c r="G158" s="166">
        <v>1042</v>
      </c>
      <c r="H158" s="166">
        <v>1715</v>
      </c>
      <c r="I158" s="167">
        <f t="shared" si="21"/>
        <v>0.64587332053742808</v>
      </c>
      <c r="J158" s="167">
        <f>H158/H151</f>
        <v>0.15248510713968169</v>
      </c>
    </row>
    <row r="159" spans="2:10" x14ac:dyDescent="0.25">
      <c r="B159" s="165" t="s">
        <v>125</v>
      </c>
      <c r="C159" s="166">
        <v>0</v>
      </c>
      <c r="D159" s="166">
        <v>37</v>
      </c>
      <c r="E159" s="166">
        <v>146</v>
      </c>
      <c r="F159" s="166">
        <v>115</v>
      </c>
      <c r="G159" s="166">
        <v>174</v>
      </c>
      <c r="H159" s="166">
        <v>112</v>
      </c>
      <c r="I159" s="167">
        <f t="shared" si="21"/>
        <v>-0.35632183908045978</v>
      </c>
      <c r="J159" s="167">
        <f>H159/H151</f>
        <v>9.9582110785098252E-3</v>
      </c>
    </row>
    <row r="160" spans="2:10" x14ac:dyDescent="0.25">
      <c r="B160" s="165" t="s">
        <v>121</v>
      </c>
      <c r="C160" s="166">
        <v>0</v>
      </c>
      <c r="D160" s="166">
        <v>206</v>
      </c>
      <c r="E160" s="166">
        <v>474</v>
      </c>
      <c r="F160" s="166">
        <v>231</v>
      </c>
      <c r="G160" s="166">
        <v>479</v>
      </c>
      <c r="H160" s="166">
        <v>297</v>
      </c>
      <c r="I160" s="167">
        <f t="shared" si="21"/>
        <v>-0.37995824634655528</v>
      </c>
      <c r="J160" s="167">
        <f>H160/H151</f>
        <v>2.6407041877834089E-2</v>
      </c>
    </row>
    <row r="161" spans="2:10" x14ac:dyDescent="0.25">
      <c r="B161" s="165" t="s">
        <v>130</v>
      </c>
      <c r="C161" s="166">
        <v>0</v>
      </c>
      <c r="D161" s="166">
        <v>4</v>
      </c>
      <c r="E161" s="166">
        <v>19</v>
      </c>
      <c r="F161" s="166">
        <v>12</v>
      </c>
      <c r="G161" s="166">
        <v>6</v>
      </c>
      <c r="H161" s="166">
        <v>16</v>
      </c>
      <c r="I161" s="167">
        <f t="shared" si="21"/>
        <v>1.6666666666666665</v>
      </c>
      <c r="J161" s="167">
        <f>H161/H151</f>
        <v>1.4226015826442606E-3</v>
      </c>
    </row>
    <row r="162" spans="2:10" x14ac:dyDescent="0.25">
      <c r="B162" s="165" t="s">
        <v>133</v>
      </c>
      <c r="C162" s="166">
        <v>0</v>
      </c>
      <c r="D162" s="166">
        <v>6</v>
      </c>
      <c r="E162" s="166">
        <v>13</v>
      </c>
      <c r="F162" s="166">
        <v>15</v>
      </c>
      <c r="G162" s="166">
        <v>6</v>
      </c>
      <c r="H162" s="166">
        <v>15</v>
      </c>
      <c r="I162" s="167">
        <f t="shared" si="21"/>
        <v>1.5</v>
      </c>
      <c r="J162" s="167">
        <f>H162/H151</f>
        <v>1.3336889837289945E-3</v>
      </c>
    </row>
    <row r="163" spans="2:10" x14ac:dyDescent="0.25">
      <c r="B163" s="170" t="s">
        <v>147</v>
      </c>
      <c r="C163" s="171">
        <f t="shared" ref="C163:H163" si="22">C155-SUM(C156:C162)</f>
        <v>0</v>
      </c>
      <c r="D163" s="171">
        <f t="shared" si="22"/>
        <v>757</v>
      </c>
      <c r="E163" s="171">
        <f t="shared" si="22"/>
        <v>637</v>
      </c>
      <c r="F163" s="171">
        <f t="shared" si="22"/>
        <v>952</v>
      </c>
      <c r="G163" s="171">
        <f t="shared" si="22"/>
        <v>1433</v>
      </c>
      <c r="H163" s="171">
        <f t="shared" si="22"/>
        <v>1313</v>
      </c>
      <c r="I163" s="172">
        <f t="shared" si="21"/>
        <v>-8.3740404745289654E-2</v>
      </c>
      <c r="J163" s="172">
        <f>H163/H151</f>
        <v>0.11674224237574464</v>
      </c>
    </row>
    <row r="164" spans="2:10" x14ac:dyDescent="0.25">
      <c r="C164" s="81"/>
      <c r="D164" s="81"/>
      <c r="E164" s="81"/>
      <c r="F164" s="81"/>
      <c r="G164" s="81"/>
      <c r="H164" s="81"/>
      <c r="I164" s="81"/>
    </row>
    <row r="165" spans="2:10" x14ac:dyDescent="0.25">
      <c r="B165" s="107" t="s">
        <v>57</v>
      </c>
      <c r="C165" s="107"/>
      <c r="D165" s="107"/>
      <c r="E165" s="107"/>
      <c r="F165" s="107"/>
      <c r="G165" s="107"/>
      <c r="H165" s="107"/>
      <c r="I165" s="107"/>
      <c r="J165" s="107"/>
    </row>
  </sheetData>
  <mergeCells count="3">
    <mergeCell ref="B6:J6"/>
    <mergeCell ref="M6:T6"/>
    <mergeCell ref="C8:J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ADCC79-B619-469C-9BB3-EF32B610F7B9}">
  <sheetPr>
    <tabColor theme="7" tint="0.79998168889431442"/>
    <pageSetUpPr fitToPage="1"/>
  </sheetPr>
  <dimension ref="A1:Y163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5" width="11.42578125" hidden="1" customWidth="1"/>
  </cols>
  <sheetData>
    <row r="1" spans="1:25" ht="42.75" customHeight="1" x14ac:dyDescent="0.25"/>
    <row r="4" spans="1:25" ht="42" customHeight="1" thickBot="1" x14ac:dyDescent="0.3">
      <c r="B4" s="283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83"/>
      <c r="D4" s="283"/>
      <c r="E4" s="283"/>
      <c r="F4" s="283"/>
      <c r="G4" s="283"/>
      <c r="H4" s="283"/>
      <c r="I4" s="283"/>
      <c r="J4" s="283"/>
      <c r="K4" s="146"/>
      <c r="L4" s="146"/>
      <c r="M4" s="146"/>
      <c r="P4" s="145" t="s">
        <v>264</v>
      </c>
      <c r="Q4" s="146"/>
      <c r="R4" s="146"/>
      <c r="S4" s="146"/>
      <c r="T4" s="146"/>
      <c r="U4" s="146"/>
      <c r="V4" s="146"/>
      <c r="W4" s="146"/>
      <c r="X4" s="146"/>
      <c r="Y4" s="146"/>
    </row>
    <row r="5" spans="1:25" ht="6" customHeight="1" x14ac:dyDescent="0.25"/>
    <row r="6" spans="1:25" ht="15.75" x14ac:dyDescent="0.25">
      <c r="B6" s="147"/>
      <c r="C6" s="313" t="s">
        <v>45</v>
      </c>
      <c r="D6" s="314"/>
      <c r="E6" s="314"/>
      <c r="F6" s="314"/>
      <c r="G6" s="314"/>
      <c r="H6" s="314"/>
      <c r="I6" s="314"/>
      <c r="J6" s="314"/>
      <c r="K6" s="314"/>
      <c r="L6" s="314"/>
      <c r="M6" s="314"/>
      <c r="P6" s="147"/>
      <c r="Q6" s="313" t="s">
        <v>45</v>
      </c>
      <c r="R6" s="314"/>
      <c r="S6" s="314"/>
      <c r="T6" s="314"/>
      <c r="U6" s="314"/>
      <c r="V6" s="314"/>
      <c r="W6" s="314"/>
      <c r="X6" s="314"/>
      <c r="Y6" s="314"/>
    </row>
    <row r="7" spans="1:25" s="148" customFormat="1" ht="72" customHeight="1" x14ac:dyDescent="0.25">
      <c r="B7" s="149"/>
      <c r="C7" s="174" t="s">
        <v>265</v>
      </c>
      <c r="D7" s="174" t="s">
        <v>266</v>
      </c>
      <c r="E7" s="174" t="s">
        <v>267</v>
      </c>
      <c r="F7" s="174" t="s">
        <v>268</v>
      </c>
      <c r="G7" s="174" t="s">
        <v>269</v>
      </c>
      <c r="H7" s="174" t="s">
        <v>270</v>
      </c>
      <c r="I7" s="175" t="str">
        <f>CONCATENATE("var. ",RIGHT(H7,2),"/",RIGHT(G7,2))</f>
        <v>var. 25/24</v>
      </c>
      <c r="J7" s="175" t="str">
        <f>CONCATENATE("var. ",RIGHT(H7,2),"/",RIGHT(D7,2))</f>
        <v>var. 25/21</v>
      </c>
      <c r="K7" s="174" t="str">
        <f>CONCATENATE("dif. ",RIGHT(H7,2),"/",RIGHT(G7,2))</f>
        <v>dif. 25/24</v>
      </c>
      <c r="L7" s="174" t="str">
        <f>CONCATENATE("dif. ",RIGHT(H7,2),"/",RIGHT(D7,2))</f>
        <v>dif. 25/21</v>
      </c>
      <c r="M7" s="175" t="str">
        <f>CONCATENATE("Cuota s/ total lugares de residencia ",RIGHT(H7,4))</f>
        <v>Cuota s/ total lugares de residencia 2025</v>
      </c>
      <c r="P7" s="149"/>
      <c r="Q7" s="174" t="s">
        <v>265</v>
      </c>
      <c r="R7" s="174" t="s">
        <v>266</v>
      </c>
      <c r="S7" s="174" t="s">
        <v>267</v>
      </c>
      <c r="T7" s="174" t="s">
        <v>268</v>
      </c>
      <c r="U7" s="174" t="s">
        <v>269</v>
      </c>
      <c r="V7" s="174" t="s">
        <v>270</v>
      </c>
      <c r="W7" s="175" t="str">
        <f>CONCATENATE("var. ",RIGHT(V7,2),"/",RIGHT(U7,2))</f>
        <v>var. 25/24</v>
      </c>
      <c r="X7" s="174" t="str">
        <f>CONCATENATE("dif. ",RIGHT(V7,2),"/",RIGHT(U7,2))</f>
        <v>dif. 25/24</v>
      </c>
      <c r="Y7" s="175" t="str">
        <f>CONCATENATE("Cuota s/ total lugares de residencia ",RIGHT(V7,4))</f>
        <v>Cuota s/ total lugares de residencia 2025</v>
      </c>
    </row>
    <row r="8" spans="1:25" x14ac:dyDescent="0.25">
      <c r="A8" s="1"/>
      <c r="B8" s="154" t="s">
        <v>45</v>
      </c>
      <c r="C8" s="155"/>
      <c r="D8" s="155"/>
      <c r="E8" s="155"/>
      <c r="F8" s="155"/>
      <c r="G8" s="155"/>
      <c r="H8" s="156"/>
      <c r="I8" s="156"/>
      <c r="J8" s="156"/>
      <c r="K8" s="156"/>
      <c r="L8" s="155"/>
      <c r="M8" s="155"/>
      <c r="P8" s="157" t="s">
        <v>51</v>
      </c>
      <c r="Q8" s="155"/>
      <c r="R8" s="155"/>
      <c r="S8" s="155"/>
      <c r="T8" s="155"/>
      <c r="U8" s="155"/>
      <c r="V8" s="156"/>
      <c r="W8" s="156"/>
      <c r="X8" s="156"/>
      <c r="Y8" s="155"/>
    </row>
    <row r="9" spans="1:25" x14ac:dyDescent="0.25">
      <c r="A9" s="1" t="s">
        <v>98</v>
      </c>
      <c r="B9" s="158" t="s">
        <v>70</v>
      </c>
      <c r="C9" s="178">
        <v>1049130</v>
      </c>
      <c r="D9" s="178">
        <v>745750</v>
      </c>
      <c r="E9" s="178">
        <v>2658818</v>
      </c>
      <c r="F9" s="178">
        <v>2977282</v>
      </c>
      <c r="G9" s="178">
        <v>3166417</v>
      </c>
      <c r="H9" s="178">
        <v>3154023</v>
      </c>
      <c r="I9" s="179">
        <f>IFERROR(H9/G9-1,"-")</f>
        <v>-3.9142033408738897E-3</v>
      </c>
      <c r="J9" s="179">
        <f>IFERROR(H9/D9-1,"-")</f>
        <v>3.2293302044921219</v>
      </c>
      <c r="K9" s="178">
        <f>H9-G9</f>
        <v>-12394</v>
      </c>
      <c r="L9" s="178">
        <f>H9-D9</f>
        <v>2408273</v>
      </c>
      <c r="M9" s="179">
        <f t="shared" ref="M9:M21" si="0">H9/H$9</f>
        <v>1</v>
      </c>
      <c r="P9" s="158" t="s">
        <v>70</v>
      </c>
      <c r="Q9" s="178">
        <v>12754</v>
      </c>
      <c r="R9" s="178">
        <v>14230</v>
      </c>
      <c r="S9" s="178">
        <v>28946</v>
      </c>
      <c r="T9" s="178">
        <v>35023</v>
      </c>
      <c r="U9" s="178">
        <v>33791</v>
      </c>
      <c r="V9" s="178">
        <v>31909</v>
      </c>
      <c r="W9" s="179">
        <f>IFERROR(V9/U9-1,"-")</f>
        <v>-5.5695303483175973E-2</v>
      </c>
      <c r="X9" s="178">
        <f>V9-U9</f>
        <v>-1882</v>
      </c>
      <c r="Y9" s="179">
        <f t="shared" ref="Y9:Y21" si="1">V9/V$9</f>
        <v>1</v>
      </c>
    </row>
    <row r="10" spans="1:25" x14ac:dyDescent="0.25">
      <c r="A10" s="164" t="s">
        <v>105</v>
      </c>
      <c r="B10" s="161" t="s">
        <v>99</v>
      </c>
      <c r="C10" s="162">
        <v>190562</v>
      </c>
      <c r="D10" s="162">
        <v>384545</v>
      </c>
      <c r="E10" s="162">
        <v>582661</v>
      </c>
      <c r="F10" s="162">
        <v>610630</v>
      </c>
      <c r="G10" s="162">
        <v>602747</v>
      </c>
      <c r="H10" s="162">
        <v>610314</v>
      </c>
      <c r="I10" s="180">
        <f>IFERROR(H10/G10-1,"-")</f>
        <v>1.2554189402850691E-2</v>
      </c>
      <c r="J10" s="163">
        <f t="shared" ref="J10:J21" si="2">IFERROR(H10/D10-1,"-")</f>
        <v>0.58710684055182094</v>
      </c>
      <c r="K10" s="162">
        <f t="shared" ref="K10:K20" si="3">H10-G10</f>
        <v>7567</v>
      </c>
      <c r="L10" s="162">
        <f t="shared" ref="L10:L21" si="4">H10-D10</f>
        <v>225769</v>
      </c>
      <c r="M10" s="163">
        <f t="shared" si="0"/>
        <v>0.19350334477586245</v>
      </c>
      <c r="P10" s="161" t="s">
        <v>99</v>
      </c>
      <c r="Q10" s="162">
        <v>7454</v>
      </c>
      <c r="R10" s="162">
        <v>9042</v>
      </c>
      <c r="S10" s="162">
        <v>18683</v>
      </c>
      <c r="T10" s="162">
        <v>23106</v>
      </c>
      <c r="U10" s="162">
        <v>20343</v>
      </c>
      <c r="V10" s="162">
        <v>19090</v>
      </c>
      <c r="W10" s="180">
        <f>IFERROR(V10/U10-1,"-")</f>
        <v>-6.1593668583788008E-2</v>
      </c>
      <c r="X10" s="161">
        <f t="shared" ref="X10:X20" si="5">V10-U10</f>
        <v>-1253</v>
      </c>
      <c r="Y10" s="163">
        <f t="shared" si="1"/>
        <v>0.59826381271741513</v>
      </c>
    </row>
    <row r="11" spans="1:25" x14ac:dyDescent="0.25">
      <c r="A11" s="164" t="s">
        <v>102</v>
      </c>
      <c r="B11" s="165" t="s">
        <v>105</v>
      </c>
      <c r="C11" s="166">
        <v>77391</v>
      </c>
      <c r="D11" s="166">
        <v>229473</v>
      </c>
      <c r="E11" s="166">
        <v>253134</v>
      </c>
      <c r="F11" s="166">
        <v>254990</v>
      </c>
      <c r="G11" s="166">
        <v>242917</v>
      </c>
      <c r="H11" s="166">
        <v>232134</v>
      </c>
      <c r="I11" s="181">
        <f>IFERROR(H11/G11-1,"-")</f>
        <v>-4.4389647492764972E-2</v>
      </c>
      <c r="J11" s="167">
        <f t="shared" si="2"/>
        <v>1.1596135493064486E-2</v>
      </c>
      <c r="K11" s="166">
        <f t="shared" si="3"/>
        <v>-10783</v>
      </c>
      <c r="L11" s="166">
        <f t="shared" si="4"/>
        <v>2661</v>
      </c>
      <c r="M11" s="167">
        <f t="shared" si="0"/>
        <v>7.3599336466474721E-2</v>
      </c>
      <c r="P11" s="165" t="s">
        <v>105</v>
      </c>
      <c r="Q11" s="166">
        <v>4239</v>
      </c>
      <c r="R11" s="166">
        <v>4883</v>
      </c>
      <c r="S11" s="166">
        <v>9207</v>
      </c>
      <c r="T11" s="166">
        <v>7164</v>
      </c>
      <c r="U11" s="166">
        <v>6280</v>
      </c>
      <c r="V11" s="166">
        <v>6212</v>
      </c>
      <c r="W11" s="181">
        <f>IFERROR(V11/U11-1,"-")</f>
        <v>-1.0828025477707004E-2</v>
      </c>
      <c r="X11" s="165">
        <f t="shared" si="5"/>
        <v>-68</v>
      </c>
      <c r="Y11" s="167">
        <f>V11/V$9</f>
        <v>0.19467861731799807</v>
      </c>
    </row>
    <row r="12" spans="1:25" x14ac:dyDescent="0.25">
      <c r="A12" s="1"/>
      <c r="B12" s="165" t="s">
        <v>102</v>
      </c>
      <c r="C12" s="166">
        <v>113171</v>
      </c>
      <c r="D12" s="166">
        <v>155072</v>
      </c>
      <c r="E12" s="166">
        <v>329527</v>
      </c>
      <c r="F12" s="166">
        <v>355640</v>
      </c>
      <c r="G12" s="166">
        <v>359830</v>
      </c>
      <c r="H12" s="166">
        <v>378180</v>
      </c>
      <c r="I12" s="181">
        <f>IFERROR(H12/G12-1,"-")</f>
        <v>5.0996303810132648E-2</v>
      </c>
      <c r="J12" s="167">
        <f t="shared" si="2"/>
        <v>1.4387381345439536</v>
      </c>
      <c r="K12" s="166">
        <f t="shared" si="3"/>
        <v>18350</v>
      </c>
      <c r="L12" s="166">
        <f t="shared" si="4"/>
        <v>223108</v>
      </c>
      <c r="M12" s="167">
        <f t="shared" si="0"/>
        <v>0.11990400830938773</v>
      </c>
      <c r="P12" s="165" t="s">
        <v>102</v>
      </c>
      <c r="Q12" s="166">
        <v>3215</v>
      </c>
      <c r="R12" s="166">
        <v>4159</v>
      </c>
      <c r="S12" s="166">
        <v>9476</v>
      </c>
      <c r="T12" s="166">
        <v>15942</v>
      </c>
      <c r="U12" s="166">
        <v>14063</v>
      </c>
      <c r="V12" s="166">
        <v>12878</v>
      </c>
      <c r="W12" s="181">
        <f>IFERROR(V12/U12-1,"-")</f>
        <v>-8.4263670625044473E-2</v>
      </c>
      <c r="X12" s="165">
        <f t="shared" si="5"/>
        <v>-1185</v>
      </c>
      <c r="Y12" s="167">
        <f t="shared" si="1"/>
        <v>0.40358519539941712</v>
      </c>
    </row>
    <row r="13" spans="1:25" s="57" customFormat="1" x14ac:dyDescent="0.25">
      <c r="B13" s="161" t="s">
        <v>109</v>
      </c>
      <c r="C13" s="162">
        <v>858568</v>
      </c>
      <c r="D13" s="162">
        <v>361205</v>
      </c>
      <c r="E13" s="162">
        <v>2076157</v>
      </c>
      <c r="F13" s="162">
        <v>2366652</v>
      </c>
      <c r="G13" s="162">
        <v>2563670</v>
      </c>
      <c r="H13" s="162">
        <v>2543709</v>
      </c>
      <c r="I13" s="180">
        <f>IFERROR(H13/G13-1,"-")</f>
        <v>-7.786103515663112E-3</v>
      </c>
      <c r="J13" s="163">
        <f t="shared" si="2"/>
        <v>6.0422862363477803</v>
      </c>
      <c r="K13" s="162">
        <f t="shared" si="3"/>
        <v>-19961</v>
      </c>
      <c r="L13" s="162">
        <f t="shared" si="4"/>
        <v>2182504</v>
      </c>
      <c r="M13" s="163">
        <f t="shared" si="0"/>
        <v>0.8064966552241376</v>
      </c>
      <c r="P13" s="161" t="s">
        <v>109</v>
      </c>
      <c r="Q13" s="162">
        <v>5300</v>
      </c>
      <c r="R13" s="162">
        <v>5188</v>
      </c>
      <c r="S13" s="162">
        <v>10263</v>
      </c>
      <c r="T13" s="162">
        <v>11917</v>
      </c>
      <c r="U13" s="162">
        <v>13448</v>
      </c>
      <c r="V13" s="162">
        <v>12819</v>
      </c>
      <c r="W13" s="180">
        <f>IFERROR(V13/U13-1,"-")</f>
        <v>-4.6772754312908948E-2</v>
      </c>
      <c r="X13" s="161">
        <f t="shared" si="5"/>
        <v>-629</v>
      </c>
      <c r="Y13" s="163">
        <f t="shared" si="1"/>
        <v>0.40173618728258487</v>
      </c>
    </row>
    <row r="14" spans="1:25" s="57" customFormat="1" x14ac:dyDescent="0.25">
      <c r="B14" s="165" t="s">
        <v>112</v>
      </c>
      <c r="C14" s="166">
        <v>347039</v>
      </c>
      <c r="D14" s="166">
        <v>31530</v>
      </c>
      <c r="E14" s="166">
        <v>942987</v>
      </c>
      <c r="F14" s="166">
        <v>1093840</v>
      </c>
      <c r="G14" s="166">
        <v>1197012</v>
      </c>
      <c r="H14" s="166">
        <v>1197006</v>
      </c>
      <c r="I14" s="181">
        <f t="shared" ref="I14:I21" si="6">IFERROR(H14/G14-1,"-")</f>
        <v>-5.0124810778706674E-6</v>
      </c>
      <c r="J14" s="167">
        <f t="shared" si="2"/>
        <v>36.964034253092294</v>
      </c>
      <c r="K14" s="166">
        <f t="shared" si="3"/>
        <v>-6</v>
      </c>
      <c r="L14" s="166">
        <f t="shared" si="4"/>
        <v>1165476</v>
      </c>
      <c r="M14" s="167">
        <f t="shared" si="0"/>
        <v>0.37951720707173031</v>
      </c>
      <c r="P14" s="165" t="s">
        <v>112</v>
      </c>
      <c r="Q14" s="166">
        <v>994</v>
      </c>
      <c r="R14" s="166">
        <v>194</v>
      </c>
      <c r="S14" s="166">
        <v>1389</v>
      </c>
      <c r="T14" s="166">
        <v>1721</v>
      </c>
      <c r="U14" s="166">
        <v>2001</v>
      </c>
      <c r="V14" s="166">
        <v>1690</v>
      </c>
      <c r="W14" s="181">
        <f t="shared" ref="W14:W21" si="7">IFERROR(V14/U14-1,"-")</f>
        <v>-0.15542228885557219</v>
      </c>
      <c r="X14" s="165">
        <f t="shared" si="5"/>
        <v>-311</v>
      </c>
      <c r="Y14" s="167">
        <f t="shared" si="1"/>
        <v>5.296311385502523E-2</v>
      </c>
    </row>
    <row r="15" spans="1:25" x14ac:dyDescent="0.25">
      <c r="A15" s="1"/>
      <c r="B15" s="165" t="s">
        <v>115</v>
      </c>
      <c r="C15" s="166">
        <v>109834</v>
      </c>
      <c r="D15" s="166">
        <v>55842</v>
      </c>
      <c r="E15" s="166">
        <v>210882</v>
      </c>
      <c r="F15" s="166">
        <v>243579</v>
      </c>
      <c r="G15" s="166">
        <v>256943</v>
      </c>
      <c r="H15" s="166">
        <v>249720</v>
      </c>
      <c r="I15" s="181">
        <f t="shared" si="6"/>
        <v>-2.8111293166188656E-2</v>
      </c>
      <c r="J15" s="167">
        <f t="shared" si="2"/>
        <v>3.4719028688084235</v>
      </c>
      <c r="K15" s="166">
        <f t="shared" si="3"/>
        <v>-7223</v>
      </c>
      <c r="L15" s="166">
        <f t="shared" si="4"/>
        <v>193878</v>
      </c>
      <c r="M15" s="167">
        <f t="shared" si="0"/>
        <v>7.9175072597758481E-2</v>
      </c>
      <c r="P15" s="165" t="s">
        <v>115</v>
      </c>
      <c r="Q15" s="166">
        <v>1071</v>
      </c>
      <c r="R15" s="166">
        <v>779</v>
      </c>
      <c r="S15" s="166">
        <v>1979</v>
      </c>
      <c r="T15" s="166">
        <v>2132</v>
      </c>
      <c r="U15" s="166">
        <v>2613</v>
      </c>
      <c r="V15" s="166">
        <v>2297</v>
      </c>
      <c r="W15" s="181">
        <f t="shared" si="7"/>
        <v>-0.12093379257558357</v>
      </c>
      <c r="X15" s="165">
        <f t="shared" si="5"/>
        <v>-316</v>
      </c>
      <c r="Y15" s="167">
        <f t="shared" si="1"/>
        <v>7.1985960073960326E-2</v>
      </c>
    </row>
    <row r="16" spans="1:25" x14ac:dyDescent="0.25">
      <c r="A16" s="1"/>
      <c r="B16" s="165" t="s">
        <v>118</v>
      </c>
      <c r="C16" s="166">
        <v>39042</v>
      </c>
      <c r="D16" s="166">
        <v>55737</v>
      </c>
      <c r="E16" s="166">
        <v>110427</v>
      </c>
      <c r="F16" s="166">
        <v>126317</v>
      </c>
      <c r="G16" s="166">
        <v>135779</v>
      </c>
      <c r="H16" s="166">
        <v>130085</v>
      </c>
      <c r="I16" s="181">
        <f t="shared" si="6"/>
        <v>-4.1935792721996767E-2</v>
      </c>
      <c r="J16" s="167">
        <f t="shared" si="2"/>
        <v>1.3339074582413835</v>
      </c>
      <c r="K16" s="166">
        <f t="shared" si="3"/>
        <v>-5694</v>
      </c>
      <c r="L16" s="166">
        <f t="shared" si="4"/>
        <v>74348</v>
      </c>
      <c r="M16" s="167">
        <f t="shared" si="0"/>
        <v>4.1244150724328896E-2</v>
      </c>
      <c r="P16" s="165" t="s">
        <v>118</v>
      </c>
      <c r="Q16" s="166">
        <v>1161</v>
      </c>
      <c r="R16" s="166">
        <v>2064</v>
      </c>
      <c r="S16" s="166">
        <v>1979</v>
      </c>
      <c r="T16" s="166">
        <v>2303</v>
      </c>
      <c r="U16" s="166">
        <v>2266</v>
      </c>
      <c r="V16" s="166">
        <v>2173</v>
      </c>
      <c r="W16" s="181">
        <f t="shared" si="7"/>
        <v>-4.1041482789055617E-2</v>
      </c>
      <c r="X16" s="165">
        <f t="shared" si="5"/>
        <v>-93</v>
      </c>
      <c r="Y16" s="167">
        <f t="shared" si="1"/>
        <v>6.8099909116550186E-2</v>
      </c>
    </row>
    <row r="17" spans="1:25" x14ac:dyDescent="0.25">
      <c r="A17" s="1"/>
      <c r="B17" s="165" t="s">
        <v>125</v>
      </c>
      <c r="C17" s="166">
        <v>30707</v>
      </c>
      <c r="D17" s="166">
        <v>17525</v>
      </c>
      <c r="E17" s="166">
        <v>102529</v>
      </c>
      <c r="F17" s="166">
        <v>90860</v>
      </c>
      <c r="G17" s="166">
        <v>100448</v>
      </c>
      <c r="H17" s="166">
        <v>92484</v>
      </c>
      <c r="I17" s="181">
        <f t="shared" si="6"/>
        <v>-7.9284804077731752E-2</v>
      </c>
      <c r="J17" s="167">
        <f t="shared" si="2"/>
        <v>4.2772610556348072</v>
      </c>
      <c r="K17" s="166">
        <f t="shared" si="3"/>
        <v>-7964</v>
      </c>
      <c r="L17" s="166">
        <f t="shared" si="4"/>
        <v>74959</v>
      </c>
      <c r="M17" s="167">
        <f t="shared" si="0"/>
        <v>2.9322550913547556E-2</v>
      </c>
      <c r="P17" s="165" t="s">
        <v>125</v>
      </c>
      <c r="Q17" s="166">
        <v>265</v>
      </c>
      <c r="R17" s="166">
        <v>99</v>
      </c>
      <c r="S17" s="166">
        <v>714</v>
      </c>
      <c r="T17" s="166">
        <v>569</v>
      </c>
      <c r="U17" s="166">
        <v>627</v>
      </c>
      <c r="V17" s="166">
        <v>622</v>
      </c>
      <c r="W17" s="181">
        <f t="shared" si="7"/>
        <v>-7.9744816586921896E-3</v>
      </c>
      <c r="X17" s="165">
        <f t="shared" si="5"/>
        <v>-5</v>
      </c>
      <c r="Y17" s="167">
        <f t="shared" si="1"/>
        <v>1.9492933028299225E-2</v>
      </c>
    </row>
    <row r="18" spans="1:25" x14ac:dyDescent="0.25">
      <c r="A18" s="1"/>
      <c r="B18" s="165" t="s">
        <v>121</v>
      </c>
      <c r="C18" s="166">
        <v>33341</v>
      </c>
      <c r="D18" s="166">
        <v>22207</v>
      </c>
      <c r="E18" s="166">
        <v>85314</v>
      </c>
      <c r="F18" s="166">
        <v>85859</v>
      </c>
      <c r="G18" s="166">
        <v>91513</v>
      </c>
      <c r="H18" s="166">
        <v>83094</v>
      </c>
      <c r="I18" s="181">
        <f t="shared" si="6"/>
        <v>-9.1997858227792828E-2</v>
      </c>
      <c r="J18" s="167">
        <f t="shared" si="2"/>
        <v>2.7417931282928807</v>
      </c>
      <c r="K18" s="166">
        <f t="shared" si="3"/>
        <v>-8419</v>
      </c>
      <c r="L18" s="166">
        <f t="shared" si="4"/>
        <v>60887</v>
      </c>
      <c r="M18" s="167">
        <f t="shared" si="0"/>
        <v>2.6345400778624632E-2</v>
      </c>
      <c r="P18" s="165" t="s">
        <v>121</v>
      </c>
      <c r="Q18" s="166">
        <v>132</v>
      </c>
      <c r="R18" s="166">
        <v>197</v>
      </c>
      <c r="S18" s="166">
        <v>434</v>
      </c>
      <c r="T18" s="166">
        <v>336</v>
      </c>
      <c r="U18" s="166">
        <v>539</v>
      </c>
      <c r="V18" s="166">
        <v>523</v>
      </c>
      <c r="W18" s="181">
        <f t="shared" si="7"/>
        <v>-2.9684601113172504E-2</v>
      </c>
      <c r="X18" s="165">
        <f t="shared" si="5"/>
        <v>-16</v>
      </c>
      <c r="Y18" s="167">
        <f t="shared" si="1"/>
        <v>1.6390360086495973E-2</v>
      </c>
    </row>
    <row r="19" spans="1:25" x14ac:dyDescent="0.25">
      <c r="A19" s="164" t="s">
        <v>146</v>
      </c>
      <c r="B19" s="165" t="s">
        <v>130</v>
      </c>
      <c r="C19" s="166">
        <v>28434</v>
      </c>
      <c r="D19" s="166">
        <v>2074</v>
      </c>
      <c r="E19" s="166">
        <v>35056</v>
      </c>
      <c r="F19" s="166">
        <v>43836</v>
      </c>
      <c r="G19" s="166">
        <v>39617</v>
      </c>
      <c r="H19" s="166">
        <v>38647</v>
      </c>
      <c r="I19" s="181">
        <f t="shared" si="6"/>
        <v>-2.4484438498624361E-2</v>
      </c>
      <c r="J19" s="167">
        <f t="shared" si="2"/>
        <v>17.634040501446481</v>
      </c>
      <c r="K19" s="166">
        <f t="shared" si="3"/>
        <v>-970</v>
      </c>
      <c r="L19" s="166">
        <f t="shared" si="4"/>
        <v>36573</v>
      </c>
      <c r="M19" s="167">
        <f t="shared" si="0"/>
        <v>1.2253239751263703E-2</v>
      </c>
      <c r="P19" s="165" t="s">
        <v>130</v>
      </c>
      <c r="Q19" s="166">
        <v>112</v>
      </c>
      <c r="R19" s="166">
        <v>19</v>
      </c>
      <c r="S19" s="166">
        <v>190</v>
      </c>
      <c r="T19" s="166">
        <v>96</v>
      </c>
      <c r="U19" s="166">
        <v>161</v>
      </c>
      <c r="V19" s="166">
        <v>153</v>
      </c>
      <c r="W19" s="181">
        <f t="shared" si="7"/>
        <v>-4.9689440993788803E-2</v>
      </c>
      <c r="X19" s="165">
        <f t="shared" si="5"/>
        <v>-8</v>
      </c>
      <c r="Y19" s="167">
        <f t="shared" si="1"/>
        <v>4.7948854555141182E-3</v>
      </c>
    </row>
    <row r="20" spans="1:25" x14ac:dyDescent="0.25">
      <c r="A20" s="169" t="s">
        <v>147</v>
      </c>
      <c r="B20" s="165" t="s">
        <v>133</v>
      </c>
      <c r="C20" s="166">
        <v>40183</v>
      </c>
      <c r="D20" s="166">
        <v>2811</v>
      </c>
      <c r="E20" s="166">
        <v>26721</v>
      </c>
      <c r="F20" s="166">
        <v>39628</v>
      </c>
      <c r="G20" s="166">
        <v>40951</v>
      </c>
      <c r="H20" s="166">
        <v>32773</v>
      </c>
      <c r="I20" s="181">
        <f t="shared" si="6"/>
        <v>-0.1997020829772167</v>
      </c>
      <c r="J20" s="167">
        <f t="shared" si="2"/>
        <v>10.658840270366417</v>
      </c>
      <c r="K20" s="166">
        <f t="shared" si="3"/>
        <v>-8178</v>
      </c>
      <c r="L20" s="166">
        <f t="shared" si="4"/>
        <v>29962</v>
      </c>
      <c r="M20" s="167">
        <f t="shared" si="0"/>
        <v>1.0390856376126616E-2</v>
      </c>
      <c r="P20" s="165" t="s">
        <v>133</v>
      </c>
      <c r="Q20" s="166">
        <v>61</v>
      </c>
      <c r="R20" s="166">
        <v>44</v>
      </c>
      <c r="S20" s="166">
        <v>103</v>
      </c>
      <c r="T20" s="166">
        <v>164</v>
      </c>
      <c r="U20" s="166">
        <v>267</v>
      </c>
      <c r="V20" s="166">
        <v>149</v>
      </c>
      <c r="W20" s="181">
        <f t="shared" si="7"/>
        <v>-0.44194756554307113</v>
      </c>
      <c r="X20" s="165">
        <f t="shared" si="5"/>
        <v>-118</v>
      </c>
      <c r="Y20" s="167">
        <f t="shared" si="1"/>
        <v>4.6695289730170168E-3</v>
      </c>
    </row>
    <row r="21" spans="1:25" x14ac:dyDescent="0.25">
      <c r="B21" s="170" t="s">
        <v>147</v>
      </c>
      <c r="C21" s="171">
        <f t="shared" ref="C21" si="8">C13-SUM(C14:C20)</f>
        <v>229988</v>
      </c>
      <c r="D21" s="171">
        <f t="shared" ref="D21:E21" si="9">D13-SUM(D14:D20)</f>
        <v>173479</v>
      </c>
      <c r="E21" s="171">
        <f t="shared" si="9"/>
        <v>562241</v>
      </c>
      <c r="F21" s="171">
        <f t="shared" ref="F21:H21" si="10">F13-SUM(F14:F20)</f>
        <v>642733</v>
      </c>
      <c r="G21" s="171">
        <f t="shared" si="10"/>
        <v>701407</v>
      </c>
      <c r="H21" s="171">
        <f t="shared" si="10"/>
        <v>719900</v>
      </c>
      <c r="I21" s="182">
        <f t="shared" si="6"/>
        <v>2.6365576619566067E-2</v>
      </c>
      <c r="J21" s="172">
        <f t="shared" si="2"/>
        <v>3.1497818179722037</v>
      </c>
      <c r="K21" s="171">
        <f>H21-G21</f>
        <v>18493</v>
      </c>
      <c r="L21" s="171">
        <f t="shared" si="4"/>
        <v>546421</v>
      </c>
      <c r="M21" s="172">
        <f t="shared" si="0"/>
        <v>0.22824817701075736</v>
      </c>
      <c r="P21" s="170" t="s">
        <v>147</v>
      </c>
      <c r="Q21" s="171">
        <f t="shared" ref="Q21:V21" si="11">Q13-SUM(Q14:Q20)</f>
        <v>1504</v>
      </c>
      <c r="R21" s="171">
        <f t="shared" si="11"/>
        <v>1792</v>
      </c>
      <c r="S21" s="171">
        <f t="shared" si="11"/>
        <v>3475</v>
      </c>
      <c r="T21" s="171">
        <f t="shared" si="11"/>
        <v>4596</v>
      </c>
      <c r="U21" s="171">
        <f t="shared" si="11"/>
        <v>4974</v>
      </c>
      <c r="V21" s="171">
        <f t="shared" si="11"/>
        <v>5212</v>
      </c>
      <c r="W21" s="182">
        <f t="shared" si="7"/>
        <v>4.7848813831925963E-2</v>
      </c>
      <c r="X21" s="170">
        <f>V21-U21</f>
        <v>238</v>
      </c>
      <c r="Y21" s="172">
        <f t="shared" si="1"/>
        <v>0.16333949669372277</v>
      </c>
    </row>
    <row r="22" spans="1:25" x14ac:dyDescent="0.25">
      <c r="B22" s="157" t="s">
        <v>46</v>
      </c>
      <c r="C22" s="155"/>
      <c r="D22" s="155"/>
      <c r="E22" s="155"/>
      <c r="F22" s="155"/>
      <c r="G22" s="155"/>
      <c r="H22" s="155"/>
      <c r="I22" s="156"/>
      <c r="J22" s="156"/>
      <c r="K22" s="156"/>
      <c r="L22" s="155"/>
      <c r="M22" s="155"/>
    </row>
    <row r="23" spans="1:25" x14ac:dyDescent="0.25">
      <c r="B23" s="158" t="s">
        <v>70</v>
      </c>
      <c r="C23" s="178">
        <v>344170</v>
      </c>
      <c r="D23" s="178">
        <v>281997</v>
      </c>
      <c r="E23" s="178">
        <v>993053</v>
      </c>
      <c r="F23" s="178">
        <v>1080016</v>
      </c>
      <c r="G23" s="178">
        <v>1125712</v>
      </c>
      <c r="H23" s="178">
        <v>1072395</v>
      </c>
      <c r="I23" s="179">
        <f>IFERROR(H23/G23-1,"-")</f>
        <v>-4.736291342723542E-2</v>
      </c>
      <c r="J23" s="179">
        <f>IFERROR(H23/D23-1,"-")</f>
        <v>2.8028596048894139</v>
      </c>
      <c r="K23" s="178">
        <f>H23-G23</f>
        <v>-53317</v>
      </c>
      <c r="L23" s="178">
        <f>H23-D23</f>
        <v>790398</v>
      </c>
      <c r="M23" s="179">
        <f t="shared" ref="M23:M35" si="12">H23/H$9</f>
        <v>0.34000861756556627</v>
      </c>
    </row>
    <row r="24" spans="1:25" x14ac:dyDescent="0.25">
      <c r="B24" s="161" t="s">
        <v>99</v>
      </c>
      <c r="C24" s="162">
        <v>20277</v>
      </c>
      <c r="D24" s="162">
        <v>137416</v>
      </c>
      <c r="E24" s="162">
        <v>118869</v>
      </c>
      <c r="F24" s="162">
        <v>103873</v>
      </c>
      <c r="G24" s="162">
        <v>88842</v>
      </c>
      <c r="H24" s="162">
        <v>80599</v>
      </c>
      <c r="I24" s="180">
        <f>IFERROR(H24/G24-1,"-")</f>
        <v>-9.2782692870489236E-2</v>
      </c>
      <c r="J24" s="163">
        <f t="shared" ref="J24:J35" si="13">IFERROR(H24/D24-1,"-")</f>
        <v>-0.41346713628689524</v>
      </c>
      <c r="K24" s="162">
        <f t="shared" ref="K24:K34" si="14">H24-G24</f>
        <v>-8243</v>
      </c>
      <c r="L24" s="162">
        <f t="shared" ref="L24:L35" si="15">H24-D24</f>
        <v>-56817</v>
      </c>
      <c r="M24" s="163">
        <f t="shared" si="12"/>
        <v>2.5554347574510396E-2</v>
      </c>
    </row>
    <row r="25" spans="1:25" x14ac:dyDescent="0.25">
      <c r="B25" s="165" t="s">
        <v>105</v>
      </c>
      <c r="C25" s="166">
        <v>9378</v>
      </c>
      <c r="D25" s="166">
        <v>79916</v>
      </c>
      <c r="E25" s="166">
        <v>52433</v>
      </c>
      <c r="F25" s="166">
        <v>44230</v>
      </c>
      <c r="G25" s="166">
        <v>34305</v>
      </c>
      <c r="H25" s="166">
        <v>35714</v>
      </c>
      <c r="I25" s="181">
        <f>IFERROR(H25/G25-1,"-")</f>
        <v>4.1072729922751794E-2</v>
      </c>
      <c r="J25" s="167">
        <f t="shared" si="13"/>
        <v>-0.55310576104910147</v>
      </c>
      <c r="K25" s="166">
        <f t="shared" si="14"/>
        <v>1409</v>
      </c>
      <c r="L25" s="166">
        <f t="shared" si="15"/>
        <v>-44202</v>
      </c>
      <c r="M25" s="167">
        <f t="shared" si="12"/>
        <v>1.1323316285264883E-2</v>
      </c>
    </row>
    <row r="26" spans="1:25" x14ac:dyDescent="0.25">
      <c r="B26" s="165" t="s">
        <v>102</v>
      </c>
      <c r="C26" s="166">
        <v>10899</v>
      </c>
      <c r="D26" s="166">
        <v>57500</v>
      </c>
      <c r="E26" s="166">
        <v>66436</v>
      </c>
      <c r="F26" s="166">
        <v>59643</v>
      </c>
      <c r="G26" s="166">
        <v>54537</v>
      </c>
      <c r="H26" s="166">
        <v>44885</v>
      </c>
      <c r="I26" s="181">
        <f>IFERROR(H26/G26-1,"-")</f>
        <v>-0.17698076535196283</v>
      </c>
      <c r="J26" s="167">
        <f t="shared" si="13"/>
        <v>-0.21939130434782605</v>
      </c>
      <c r="K26" s="166">
        <f t="shared" si="14"/>
        <v>-9652</v>
      </c>
      <c r="L26" s="166">
        <f t="shared" si="15"/>
        <v>-12615</v>
      </c>
      <c r="M26" s="167">
        <f t="shared" si="12"/>
        <v>1.4231031289245513E-2</v>
      </c>
    </row>
    <row r="27" spans="1:25" x14ac:dyDescent="0.25">
      <c r="B27" s="161" t="s">
        <v>109</v>
      </c>
      <c r="C27" s="162">
        <v>323893</v>
      </c>
      <c r="D27" s="162">
        <v>144581</v>
      </c>
      <c r="E27" s="162">
        <v>874184</v>
      </c>
      <c r="F27" s="162">
        <v>976143</v>
      </c>
      <c r="G27" s="162">
        <v>1036870</v>
      </c>
      <c r="H27" s="162">
        <v>991796</v>
      </c>
      <c r="I27" s="180">
        <f>IFERROR(H27/G27-1,"-")</f>
        <v>-4.3471216256618428E-2</v>
      </c>
      <c r="J27" s="163">
        <f t="shared" si="13"/>
        <v>5.8597948554789356</v>
      </c>
      <c r="K27" s="162">
        <f t="shared" si="14"/>
        <v>-45074</v>
      </c>
      <c r="L27" s="162">
        <f t="shared" si="15"/>
        <v>847215</v>
      </c>
      <c r="M27" s="163">
        <f t="shared" si="12"/>
        <v>0.31445426999105586</v>
      </c>
    </row>
    <row r="28" spans="1:25" x14ac:dyDescent="0.25">
      <c r="B28" s="165" t="s">
        <v>112</v>
      </c>
      <c r="C28" s="166">
        <v>148381</v>
      </c>
      <c r="D28" s="166">
        <v>14861</v>
      </c>
      <c r="E28" s="166">
        <v>434524</v>
      </c>
      <c r="F28" s="166">
        <v>498335</v>
      </c>
      <c r="G28" s="166">
        <v>537673</v>
      </c>
      <c r="H28" s="166">
        <v>522665</v>
      </c>
      <c r="I28" s="181">
        <f t="shared" ref="I28:I35" si="16">IFERROR(H28/G28-1,"-")</f>
        <v>-2.7912876413730969E-2</v>
      </c>
      <c r="J28" s="167">
        <f t="shared" si="13"/>
        <v>34.170244263508515</v>
      </c>
      <c r="K28" s="166">
        <f t="shared" si="14"/>
        <v>-15008</v>
      </c>
      <c r="L28" s="166">
        <f t="shared" si="15"/>
        <v>507804</v>
      </c>
      <c r="M28" s="167">
        <f t="shared" si="12"/>
        <v>0.16571375668471663</v>
      </c>
    </row>
    <row r="29" spans="1:25" x14ac:dyDescent="0.25">
      <c r="B29" s="165" t="s">
        <v>115</v>
      </c>
      <c r="C29" s="166">
        <v>39437</v>
      </c>
      <c r="D29" s="166">
        <v>26204</v>
      </c>
      <c r="E29" s="166">
        <v>93699</v>
      </c>
      <c r="F29" s="166">
        <v>103763</v>
      </c>
      <c r="G29" s="166">
        <v>105308</v>
      </c>
      <c r="H29" s="166">
        <v>96733</v>
      </c>
      <c r="I29" s="181">
        <f t="shared" si="16"/>
        <v>-8.1427811752193602E-2</v>
      </c>
      <c r="J29" s="167">
        <f t="shared" si="13"/>
        <v>2.6915356434132192</v>
      </c>
      <c r="K29" s="166">
        <f t="shared" si="14"/>
        <v>-8575</v>
      </c>
      <c r="L29" s="166">
        <f t="shared" si="15"/>
        <v>70529</v>
      </c>
      <c r="M29" s="167">
        <f t="shared" si="12"/>
        <v>3.0669719275984986E-2</v>
      </c>
    </row>
    <row r="30" spans="1:25" x14ac:dyDescent="0.25">
      <c r="B30" s="165" t="s">
        <v>118</v>
      </c>
      <c r="C30" s="166">
        <v>12858</v>
      </c>
      <c r="D30" s="166">
        <v>19818</v>
      </c>
      <c r="E30" s="166">
        <v>36623</v>
      </c>
      <c r="F30" s="166">
        <v>37954</v>
      </c>
      <c r="G30" s="166">
        <v>36137</v>
      </c>
      <c r="H30" s="166">
        <v>30714</v>
      </c>
      <c r="I30" s="181">
        <f t="shared" si="16"/>
        <v>-0.15006779754821931</v>
      </c>
      <c r="J30" s="167">
        <f t="shared" si="13"/>
        <v>0.54980320920375414</v>
      </c>
      <c r="K30" s="166">
        <f t="shared" si="14"/>
        <v>-5423</v>
      </c>
      <c r="L30" s="166">
        <f t="shared" si="15"/>
        <v>10896</v>
      </c>
      <c r="M30" s="167">
        <f t="shared" si="12"/>
        <v>9.7380393231121017E-3</v>
      </c>
    </row>
    <row r="31" spans="1:25" x14ac:dyDescent="0.25">
      <c r="B31" s="165" t="s">
        <v>125</v>
      </c>
      <c r="C31" s="166">
        <v>12503</v>
      </c>
      <c r="D31" s="166">
        <v>7602</v>
      </c>
      <c r="E31" s="166">
        <v>47052</v>
      </c>
      <c r="F31" s="166">
        <v>40641</v>
      </c>
      <c r="G31" s="166">
        <v>42101</v>
      </c>
      <c r="H31" s="166">
        <v>38295</v>
      </c>
      <c r="I31" s="181">
        <f t="shared" si="16"/>
        <v>-9.0401653167383245E-2</v>
      </c>
      <c r="J31" s="167">
        <f t="shared" si="13"/>
        <v>4.0374901341752167</v>
      </c>
      <c r="K31" s="166">
        <f t="shared" si="14"/>
        <v>-3806</v>
      </c>
      <c r="L31" s="166">
        <f t="shared" si="15"/>
        <v>30693</v>
      </c>
      <c r="M31" s="167">
        <f t="shared" si="12"/>
        <v>1.2141636253128148E-2</v>
      </c>
    </row>
    <row r="32" spans="1:25" x14ac:dyDescent="0.25">
      <c r="B32" s="165" t="s">
        <v>121</v>
      </c>
      <c r="C32" s="166">
        <v>15876</v>
      </c>
      <c r="D32" s="166">
        <v>12667</v>
      </c>
      <c r="E32" s="166">
        <v>49550</v>
      </c>
      <c r="F32" s="166">
        <v>46002</v>
      </c>
      <c r="G32" s="166">
        <v>47428</v>
      </c>
      <c r="H32" s="166">
        <v>44660</v>
      </c>
      <c r="I32" s="181">
        <f t="shared" si="16"/>
        <v>-5.836214894155356E-2</v>
      </c>
      <c r="J32" s="167">
        <f t="shared" si="13"/>
        <v>2.5256966921923105</v>
      </c>
      <c r="K32" s="166">
        <f t="shared" si="14"/>
        <v>-2768</v>
      </c>
      <c r="L32" s="166">
        <f t="shared" si="15"/>
        <v>31993</v>
      </c>
      <c r="M32" s="167">
        <f t="shared" si="12"/>
        <v>1.4159693825948637E-2</v>
      </c>
    </row>
    <row r="33" spans="2:13" x14ac:dyDescent="0.25">
      <c r="B33" s="165" t="s">
        <v>130</v>
      </c>
      <c r="C33" s="166">
        <v>11519</v>
      </c>
      <c r="D33" s="166">
        <v>365</v>
      </c>
      <c r="E33" s="166">
        <v>13621</v>
      </c>
      <c r="F33" s="166">
        <v>15749</v>
      </c>
      <c r="G33" s="166">
        <v>14924</v>
      </c>
      <c r="H33" s="166">
        <v>13733</v>
      </c>
      <c r="I33" s="181">
        <f t="shared" si="16"/>
        <v>-7.9804341999463957E-2</v>
      </c>
      <c r="J33" s="167">
        <f t="shared" si="13"/>
        <v>36.624657534246573</v>
      </c>
      <c r="K33" s="166">
        <f t="shared" si="14"/>
        <v>-1191</v>
      </c>
      <c r="L33" s="166">
        <f t="shared" si="15"/>
        <v>13368</v>
      </c>
      <c r="M33" s="167">
        <f t="shared" si="12"/>
        <v>4.3541217042488275E-3</v>
      </c>
    </row>
    <row r="34" spans="2:13" x14ac:dyDescent="0.25">
      <c r="B34" s="165" t="s">
        <v>133</v>
      </c>
      <c r="C34" s="166">
        <v>12800</v>
      </c>
      <c r="D34" s="166">
        <v>415</v>
      </c>
      <c r="E34" s="166">
        <v>8187</v>
      </c>
      <c r="F34" s="166">
        <v>14053</v>
      </c>
      <c r="G34" s="166">
        <v>13597</v>
      </c>
      <c r="H34" s="166">
        <v>11000</v>
      </c>
      <c r="I34" s="181">
        <f t="shared" si="16"/>
        <v>-0.19099801426785323</v>
      </c>
      <c r="J34" s="167">
        <f t="shared" si="13"/>
        <v>25.506024096385541</v>
      </c>
      <c r="K34" s="166">
        <f t="shared" si="14"/>
        <v>-2597</v>
      </c>
      <c r="L34" s="166">
        <f t="shared" si="15"/>
        <v>10585</v>
      </c>
      <c r="M34" s="167">
        <f t="shared" si="12"/>
        <v>3.4876093167361178E-3</v>
      </c>
    </row>
    <row r="35" spans="2:13" x14ac:dyDescent="0.25">
      <c r="B35" s="170" t="s">
        <v>147</v>
      </c>
      <c r="C35" s="171">
        <f t="shared" ref="C35" si="17">C27-SUM(C28:C34)</f>
        <v>70519</v>
      </c>
      <c r="D35" s="171">
        <f t="shared" ref="D35:E35" si="18">D27-SUM(D28:D34)</f>
        <v>62649</v>
      </c>
      <c r="E35" s="171">
        <f t="shared" si="18"/>
        <v>190928</v>
      </c>
      <c r="F35" s="171">
        <f t="shared" ref="F35:H35" si="19">F27-SUM(F28:F34)</f>
        <v>219646</v>
      </c>
      <c r="G35" s="171">
        <f t="shared" si="19"/>
        <v>239702</v>
      </c>
      <c r="H35" s="171">
        <f t="shared" si="19"/>
        <v>233996</v>
      </c>
      <c r="I35" s="182">
        <f t="shared" si="16"/>
        <v>-2.3804557325345588E-2</v>
      </c>
      <c r="J35" s="172">
        <f t="shared" si="13"/>
        <v>2.7350316844642371</v>
      </c>
      <c r="K35" s="171">
        <f>H35-G35</f>
        <v>-5706</v>
      </c>
      <c r="L35" s="171">
        <f t="shared" si="15"/>
        <v>171347</v>
      </c>
      <c r="M35" s="172">
        <f t="shared" si="12"/>
        <v>7.4189693607180418E-2</v>
      </c>
    </row>
    <row r="36" spans="2:13" x14ac:dyDescent="0.25">
      <c r="B36" s="157" t="s">
        <v>47</v>
      </c>
      <c r="C36" s="155"/>
      <c r="D36" s="155"/>
      <c r="E36" s="155"/>
      <c r="F36" s="155"/>
      <c r="G36" s="155"/>
      <c r="H36" s="155"/>
      <c r="I36" s="156"/>
      <c r="J36" s="156"/>
      <c r="K36" s="156"/>
      <c r="L36" s="155"/>
      <c r="M36" s="155"/>
    </row>
    <row r="37" spans="2:13" x14ac:dyDescent="0.25">
      <c r="B37" s="158" t="s">
        <v>70</v>
      </c>
      <c r="C37" s="178">
        <v>249277</v>
      </c>
      <c r="D37" s="178">
        <v>123433</v>
      </c>
      <c r="E37" s="178">
        <v>692851</v>
      </c>
      <c r="F37" s="178">
        <v>750730</v>
      </c>
      <c r="G37" s="178">
        <v>796046</v>
      </c>
      <c r="H37" s="178">
        <v>823796</v>
      </c>
      <c r="I37" s="179">
        <f>IFERROR(H37/G37-1,"-")</f>
        <v>3.4859794534486621E-2</v>
      </c>
      <c r="J37" s="179">
        <f>IFERROR(H37/D37-1,"-")</f>
        <v>5.6740336862913487</v>
      </c>
      <c r="K37" s="178">
        <f>H37-G37</f>
        <v>27750</v>
      </c>
      <c r="L37" s="178">
        <f>H37-D37</f>
        <v>700363</v>
      </c>
      <c r="M37" s="179">
        <f t="shared" ref="M37:M49" si="20">H37/H$9</f>
        <v>0.26118896406272246</v>
      </c>
    </row>
    <row r="38" spans="2:13" x14ac:dyDescent="0.25">
      <c r="B38" s="161" t="s">
        <v>99</v>
      </c>
      <c r="C38" s="162">
        <v>13953</v>
      </c>
      <c r="D38" s="162">
        <v>41134</v>
      </c>
      <c r="E38" s="162">
        <v>69906</v>
      </c>
      <c r="F38" s="162">
        <v>63702</v>
      </c>
      <c r="G38" s="162">
        <v>61151</v>
      </c>
      <c r="H38" s="162">
        <v>63846</v>
      </c>
      <c r="I38" s="180">
        <f>IFERROR(H38/G38-1,"-")</f>
        <v>4.4071233503949259E-2</v>
      </c>
      <c r="J38" s="163">
        <f t="shared" ref="J38:J49" si="21">IFERROR(H38/D38-1,"-")</f>
        <v>0.55214664268002145</v>
      </c>
      <c r="K38" s="162">
        <f t="shared" ref="K38:K48" si="22">H38-G38</f>
        <v>2695</v>
      </c>
      <c r="L38" s="162">
        <f t="shared" ref="L38:L49" si="23">H38-D38</f>
        <v>22712</v>
      </c>
      <c r="M38" s="163">
        <f t="shared" si="20"/>
        <v>2.0242718585121288E-2</v>
      </c>
    </row>
    <row r="39" spans="2:13" x14ac:dyDescent="0.25">
      <c r="B39" s="165" t="s">
        <v>105</v>
      </c>
      <c r="C39" s="166">
        <v>5079</v>
      </c>
      <c r="D39" s="166">
        <v>28769</v>
      </c>
      <c r="E39" s="166">
        <v>29124</v>
      </c>
      <c r="F39" s="166">
        <v>26923</v>
      </c>
      <c r="G39" s="166">
        <v>27022</v>
      </c>
      <c r="H39" s="166">
        <v>26569</v>
      </c>
      <c r="I39" s="181">
        <f>IFERROR(H39/G39-1,"-")</f>
        <v>-1.676411812597145E-2</v>
      </c>
      <c r="J39" s="167">
        <f t="shared" si="21"/>
        <v>-7.6471201640654907E-2</v>
      </c>
      <c r="K39" s="166">
        <f t="shared" si="22"/>
        <v>-453</v>
      </c>
      <c r="L39" s="166">
        <f t="shared" si="23"/>
        <v>-2200</v>
      </c>
      <c r="M39" s="167">
        <f t="shared" si="20"/>
        <v>8.423844721487446E-3</v>
      </c>
    </row>
    <row r="40" spans="2:13" x14ac:dyDescent="0.25">
      <c r="B40" s="165" t="s">
        <v>102</v>
      </c>
      <c r="C40" s="166">
        <v>8874</v>
      </c>
      <c r="D40" s="166">
        <v>12365</v>
      </c>
      <c r="E40" s="166">
        <v>40782</v>
      </c>
      <c r="F40" s="166">
        <v>36779</v>
      </c>
      <c r="G40" s="166">
        <v>34129</v>
      </c>
      <c r="H40" s="166">
        <v>37277</v>
      </c>
      <c r="I40" s="181">
        <f>IFERROR(H40/G40-1,"-")</f>
        <v>9.2238272436930391E-2</v>
      </c>
      <c r="J40" s="167">
        <f t="shared" si="21"/>
        <v>2.0147189648200565</v>
      </c>
      <c r="K40" s="166">
        <f t="shared" si="22"/>
        <v>3148</v>
      </c>
      <c r="L40" s="166">
        <f t="shared" si="23"/>
        <v>24912</v>
      </c>
      <c r="M40" s="167">
        <f t="shared" si="20"/>
        <v>1.1818873863633842E-2</v>
      </c>
    </row>
    <row r="41" spans="2:13" x14ac:dyDescent="0.25">
      <c r="B41" s="161" t="s">
        <v>109</v>
      </c>
      <c r="C41" s="162">
        <v>235324</v>
      </c>
      <c r="D41" s="162">
        <v>82299</v>
      </c>
      <c r="E41" s="162">
        <v>622945</v>
      </c>
      <c r="F41" s="162">
        <v>687028</v>
      </c>
      <c r="G41" s="162">
        <v>734895</v>
      </c>
      <c r="H41" s="162">
        <v>759950</v>
      </c>
      <c r="I41" s="180">
        <f>IFERROR(H41/G41-1,"-")</f>
        <v>3.4093305846413458E-2</v>
      </c>
      <c r="J41" s="163">
        <f t="shared" si="21"/>
        <v>8.2340125639436685</v>
      </c>
      <c r="K41" s="162">
        <f t="shared" si="22"/>
        <v>25055</v>
      </c>
      <c r="L41" s="162">
        <f t="shared" si="23"/>
        <v>677651</v>
      </c>
      <c r="M41" s="163">
        <f t="shared" si="20"/>
        <v>0.24094624547760116</v>
      </c>
    </row>
    <row r="42" spans="2:13" x14ac:dyDescent="0.25">
      <c r="B42" s="165" t="s">
        <v>112</v>
      </c>
      <c r="C42" s="166">
        <v>106790</v>
      </c>
      <c r="D42" s="166">
        <v>7460</v>
      </c>
      <c r="E42" s="166">
        <v>317230</v>
      </c>
      <c r="F42" s="166">
        <v>359100</v>
      </c>
      <c r="G42" s="166">
        <v>393325</v>
      </c>
      <c r="H42" s="166">
        <v>402895</v>
      </c>
      <c r="I42" s="181">
        <f t="shared" ref="I42:I49" si="24">IFERROR(H42/G42-1,"-")</f>
        <v>2.4331023962372189E-2</v>
      </c>
      <c r="J42" s="167">
        <f t="shared" si="21"/>
        <v>53.007372654155496</v>
      </c>
      <c r="K42" s="166">
        <f t="shared" si="22"/>
        <v>9570</v>
      </c>
      <c r="L42" s="166">
        <f t="shared" si="23"/>
        <v>395435</v>
      </c>
      <c r="M42" s="167">
        <f t="shared" si="20"/>
        <v>0.12774003233330891</v>
      </c>
    </row>
    <row r="43" spans="2:13" x14ac:dyDescent="0.25">
      <c r="B43" s="165" t="s">
        <v>115</v>
      </c>
      <c r="C43" s="166">
        <v>11703</v>
      </c>
      <c r="D43" s="166">
        <v>5341</v>
      </c>
      <c r="E43" s="166">
        <v>21160</v>
      </c>
      <c r="F43" s="166">
        <v>25321</v>
      </c>
      <c r="G43" s="166">
        <v>24837</v>
      </c>
      <c r="H43" s="166">
        <v>27211</v>
      </c>
      <c r="I43" s="181">
        <f t="shared" si="24"/>
        <v>9.5583202480170604E-2</v>
      </c>
      <c r="J43" s="167">
        <f t="shared" si="21"/>
        <v>4.0947388129563755</v>
      </c>
      <c r="K43" s="166">
        <f t="shared" si="22"/>
        <v>2374</v>
      </c>
      <c r="L43" s="166">
        <f t="shared" si="23"/>
        <v>21870</v>
      </c>
      <c r="M43" s="167">
        <f t="shared" si="20"/>
        <v>8.6273942834278628E-3</v>
      </c>
    </row>
    <row r="44" spans="2:13" x14ac:dyDescent="0.25">
      <c r="B44" s="165" t="s">
        <v>118</v>
      </c>
      <c r="C44" s="166">
        <v>5799</v>
      </c>
      <c r="D44" s="166">
        <v>8908</v>
      </c>
      <c r="E44" s="166">
        <v>15136</v>
      </c>
      <c r="F44" s="166">
        <v>16940</v>
      </c>
      <c r="G44" s="166">
        <v>16916</v>
      </c>
      <c r="H44" s="166">
        <v>18167</v>
      </c>
      <c r="I44" s="181">
        <f t="shared" si="24"/>
        <v>7.3953653345944614E-2</v>
      </c>
      <c r="J44" s="167">
        <f t="shared" si="21"/>
        <v>1.0394027840143689</v>
      </c>
      <c r="K44" s="166">
        <f t="shared" si="22"/>
        <v>1251</v>
      </c>
      <c r="L44" s="166">
        <f t="shared" si="23"/>
        <v>9259</v>
      </c>
      <c r="M44" s="167">
        <f t="shared" si="20"/>
        <v>5.759945314285914E-3</v>
      </c>
    </row>
    <row r="45" spans="2:13" x14ac:dyDescent="0.25">
      <c r="B45" s="165" t="s">
        <v>125</v>
      </c>
      <c r="C45" s="166">
        <v>10447</v>
      </c>
      <c r="D45" s="166">
        <v>5935</v>
      </c>
      <c r="E45" s="166">
        <v>34591</v>
      </c>
      <c r="F45" s="166">
        <v>30080</v>
      </c>
      <c r="G45" s="166">
        <v>33155</v>
      </c>
      <c r="H45" s="166">
        <v>30167</v>
      </c>
      <c r="I45" s="181">
        <f t="shared" si="24"/>
        <v>-9.0122153521339121E-2</v>
      </c>
      <c r="J45" s="167">
        <f t="shared" si="21"/>
        <v>4.0828980623420383</v>
      </c>
      <c r="K45" s="166">
        <f t="shared" si="22"/>
        <v>-2988</v>
      </c>
      <c r="L45" s="166">
        <f t="shared" si="23"/>
        <v>24232</v>
      </c>
      <c r="M45" s="167">
        <f t="shared" si="20"/>
        <v>9.5646100234525865E-3</v>
      </c>
    </row>
    <row r="46" spans="2:13" x14ac:dyDescent="0.25">
      <c r="B46" s="165" t="s">
        <v>121</v>
      </c>
      <c r="C46" s="166">
        <v>9027</v>
      </c>
      <c r="D46" s="166">
        <v>4503</v>
      </c>
      <c r="E46" s="166">
        <v>21351</v>
      </c>
      <c r="F46" s="166">
        <v>24315</v>
      </c>
      <c r="G46" s="166">
        <v>26281</v>
      </c>
      <c r="H46" s="166">
        <v>22171</v>
      </c>
      <c r="I46" s="181">
        <f t="shared" si="24"/>
        <v>-0.156386743274609</v>
      </c>
      <c r="J46" s="167">
        <f t="shared" si="21"/>
        <v>3.9236064845658447</v>
      </c>
      <c r="K46" s="166">
        <f t="shared" si="22"/>
        <v>-4110</v>
      </c>
      <c r="L46" s="166">
        <f t="shared" si="23"/>
        <v>17668</v>
      </c>
      <c r="M46" s="167">
        <f t="shared" si="20"/>
        <v>7.0294351055778604E-3</v>
      </c>
    </row>
    <row r="47" spans="2:13" x14ac:dyDescent="0.25">
      <c r="B47" s="165" t="s">
        <v>130</v>
      </c>
      <c r="C47" s="166">
        <v>9587</v>
      </c>
      <c r="D47" s="166">
        <v>1207</v>
      </c>
      <c r="E47" s="166">
        <v>13129</v>
      </c>
      <c r="F47" s="166">
        <v>14938</v>
      </c>
      <c r="G47" s="166">
        <v>13612</v>
      </c>
      <c r="H47" s="166">
        <v>14019</v>
      </c>
      <c r="I47" s="181">
        <f t="shared" si="24"/>
        <v>2.9900088157507998E-2</v>
      </c>
      <c r="J47" s="167">
        <f t="shared" si="21"/>
        <v>10.614747307373653</v>
      </c>
      <c r="K47" s="166">
        <f t="shared" si="22"/>
        <v>407</v>
      </c>
      <c r="L47" s="166">
        <f t="shared" si="23"/>
        <v>12812</v>
      </c>
      <c r="M47" s="167">
        <f t="shared" si="20"/>
        <v>4.4447995464839667E-3</v>
      </c>
    </row>
    <row r="48" spans="2:13" x14ac:dyDescent="0.25">
      <c r="B48" s="165" t="s">
        <v>133</v>
      </c>
      <c r="C48" s="166">
        <v>15367</v>
      </c>
      <c r="D48" s="166">
        <v>1582</v>
      </c>
      <c r="E48" s="166">
        <v>11528</v>
      </c>
      <c r="F48" s="166">
        <v>14453</v>
      </c>
      <c r="G48" s="166">
        <v>14891</v>
      </c>
      <c r="H48" s="166">
        <v>11633</v>
      </c>
      <c r="I48" s="181">
        <f t="shared" si="24"/>
        <v>-0.21878987307769793</v>
      </c>
      <c r="J48" s="167">
        <f t="shared" si="21"/>
        <v>6.3533501896333755</v>
      </c>
      <c r="K48" s="166">
        <f t="shared" si="22"/>
        <v>-3258</v>
      </c>
      <c r="L48" s="166">
        <f t="shared" si="23"/>
        <v>10051</v>
      </c>
      <c r="M48" s="167">
        <f t="shared" si="20"/>
        <v>3.6883053801446599E-3</v>
      </c>
    </row>
    <row r="49" spans="2:13" x14ac:dyDescent="0.25">
      <c r="B49" s="170" t="s">
        <v>147</v>
      </c>
      <c r="C49" s="171">
        <f t="shared" ref="C49" si="25">C41-SUM(C42:C48)</f>
        <v>66604</v>
      </c>
      <c r="D49" s="171">
        <f t="shared" ref="D49:E49" si="26">D41-SUM(D42:D48)</f>
        <v>47363</v>
      </c>
      <c r="E49" s="171">
        <f t="shared" si="26"/>
        <v>188820</v>
      </c>
      <c r="F49" s="171">
        <f t="shared" ref="F49:H49" si="27">F41-SUM(F42:F48)</f>
        <v>201881</v>
      </c>
      <c r="G49" s="171">
        <f t="shared" si="27"/>
        <v>211878</v>
      </c>
      <c r="H49" s="171">
        <f t="shared" si="27"/>
        <v>233687</v>
      </c>
      <c r="I49" s="182">
        <f t="shared" si="24"/>
        <v>0.10293187589084285</v>
      </c>
      <c r="J49" s="172">
        <f t="shared" si="21"/>
        <v>3.9339568861769738</v>
      </c>
      <c r="K49" s="171">
        <f>H49-G49</f>
        <v>21809</v>
      </c>
      <c r="L49" s="171">
        <f t="shared" si="23"/>
        <v>186324</v>
      </c>
      <c r="M49" s="172">
        <f t="shared" si="20"/>
        <v>7.4091723490919373E-2</v>
      </c>
    </row>
    <row r="50" spans="2:13" x14ac:dyDescent="0.25">
      <c r="B50" s="157" t="s">
        <v>48</v>
      </c>
      <c r="C50" s="155"/>
      <c r="D50" s="155"/>
      <c r="E50" s="155"/>
      <c r="F50" s="155"/>
      <c r="G50" s="155"/>
      <c r="H50" s="155"/>
      <c r="I50" s="156"/>
      <c r="J50" s="156"/>
      <c r="K50" s="156"/>
      <c r="L50" s="155"/>
      <c r="M50" s="155"/>
    </row>
    <row r="51" spans="2:13" x14ac:dyDescent="0.25">
      <c r="B51" s="158" t="s">
        <v>70</v>
      </c>
      <c r="C51" s="178">
        <v>10070</v>
      </c>
      <c r="D51" s="178">
        <v>6896</v>
      </c>
      <c r="E51" s="178">
        <v>19165</v>
      </c>
      <c r="F51" s="178">
        <v>30246</v>
      </c>
      <c r="G51" s="178">
        <v>25739</v>
      </c>
      <c r="H51" s="178">
        <v>24470</v>
      </c>
      <c r="I51" s="179">
        <f>IFERROR(H51/G51-1,"-")</f>
        <v>-4.9302614709196169E-2</v>
      </c>
      <c r="J51" s="179">
        <f>IFERROR(H51/D51-1,"-")</f>
        <v>2.5484338747099766</v>
      </c>
      <c r="K51" s="178">
        <f>H51-G51</f>
        <v>-1269</v>
      </c>
      <c r="L51" s="178">
        <f>H51-D51</f>
        <v>17574</v>
      </c>
      <c r="M51" s="179">
        <f t="shared" ref="M51:M63" si="28">H51/H$9</f>
        <v>7.7583454527757091E-3</v>
      </c>
    </row>
    <row r="52" spans="2:13" x14ac:dyDescent="0.25">
      <c r="B52" s="161" t="s">
        <v>99</v>
      </c>
      <c r="C52" s="162">
        <v>1123</v>
      </c>
      <c r="D52" s="162">
        <v>2321</v>
      </c>
      <c r="E52" s="162">
        <v>2543</v>
      </c>
      <c r="F52" s="162">
        <v>13397</v>
      </c>
      <c r="G52" s="162">
        <v>7210</v>
      </c>
      <c r="H52" s="162">
        <v>4833</v>
      </c>
      <c r="I52" s="180">
        <f>IFERROR(H52/G52-1,"-")</f>
        <v>-0.32968099861303746</v>
      </c>
      <c r="J52" s="163">
        <f t="shared" ref="J52:J63" si="29">IFERROR(H52/D52-1,"-")</f>
        <v>1.0822921154674709</v>
      </c>
      <c r="K52" s="162">
        <f t="shared" ref="K52:K62" si="30">H52-G52</f>
        <v>-2377</v>
      </c>
      <c r="L52" s="162">
        <f t="shared" ref="L52:L63" si="31">H52-D52</f>
        <v>2512</v>
      </c>
      <c r="M52" s="163">
        <f t="shared" si="28"/>
        <v>1.532328711616878E-3</v>
      </c>
    </row>
    <row r="53" spans="2:13" x14ac:dyDescent="0.25">
      <c r="B53" s="165" t="s">
        <v>105</v>
      </c>
      <c r="C53" s="166">
        <v>538</v>
      </c>
      <c r="D53" s="166">
        <v>1161</v>
      </c>
      <c r="E53" s="166">
        <v>1046</v>
      </c>
      <c r="F53" s="166">
        <v>10008</v>
      </c>
      <c r="G53" s="166">
        <v>4880</v>
      </c>
      <c r="H53" s="166">
        <v>2885</v>
      </c>
      <c r="I53" s="181">
        <f>IFERROR(H53/G53-1,"-")</f>
        <v>-0.40881147540983609</v>
      </c>
      <c r="J53" s="167">
        <f t="shared" si="29"/>
        <v>1.4849267872523688</v>
      </c>
      <c r="K53" s="166">
        <f t="shared" si="30"/>
        <v>-1995</v>
      </c>
      <c r="L53" s="166">
        <f t="shared" si="31"/>
        <v>1724</v>
      </c>
      <c r="M53" s="167">
        <f t="shared" si="28"/>
        <v>9.1470480716215451E-4</v>
      </c>
    </row>
    <row r="54" spans="2:13" x14ac:dyDescent="0.25">
      <c r="B54" s="165" t="s">
        <v>102</v>
      </c>
      <c r="C54" s="166">
        <v>585</v>
      </c>
      <c r="D54" s="166">
        <v>1160</v>
      </c>
      <c r="E54" s="166">
        <v>1497</v>
      </c>
      <c r="F54" s="166">
        <v>3389</v>
      </c>
      <c r="G54" s="166">
        <v>2330</v>
      </c>
      <c r="H54" s="166">
        <v>1948</v>
      </c>
      <c r="I54" s="181">
        <f>IFERROR(H54/G54-1,"-")</f>
        <v>-0.16394849785407728</v>
      </c>
      <c r="J54" s="167">
        <f t="shared" si="29"/>
        <v>0.67931034482758612</v>
      </c>
      <c r="K54" s="166">
        <f t="shared" si="30"/>
        <v>-382</v>
      </c>
      <c r="L54" s="166">
        <f t="shared" si="31"/>
        <v>788</v>
      </c>
      <c r="M54" s="167">
        <f t="shared" si="28"/>
        <v>6.1762390445472333E-4</v>
      </c>
    </row>
    <row r="55" spans="2:13" x14ac:dyDescent="0.25">
      <c r="B55" s="161" t="s">
        <v>109</v>
      </c>
      <c r="C55" s="162">
        <v>8947</v>
      </c>
      <c r="D55" s="162">
        <v>4575</v>
      </c>
      <c r="E55" s="162">
        <v>16622</v>
      </c>
      <c r="F55" s="162">
        <v>16849</v>
      </c>
      <c r="G55" s="162">
        <v>18529</v>
      </c>
      <c r="H55" s="162">
        <v>19637</v>
      </c>
      <c r="I55" s="180">
        <f>IFERROR(H55/G55-1,"-")</f>
        <v>5.9798154244697477E-2</v>
      </c>
      <c r="J55" s="163">
        <f t="shared" si="29"/>
        <v>3.2922404371584699</v>
      </c>
      <c r="K55" s="162">
        <f t="shared" si="30"/>
        <v>1108</v>
      </c>
      <c r="L55" s="162">
        <f t="shared" si="31"/>
        <v>15062</v>
      </c>
      <c r="M55" s="163">
        <f t="shared" si="28"/>
        <v>6.2260167411588314E-3</v>
      </c>
    </row>
    <row r="56" spans="2:13" x14ac:dyDescent="0.25">
      <c r="B56" s="165" t="s">
        <v>112</v>
      </c>
      <c r="C56" s="166">
        <v>2897</v>
      </c>
      <c r="D56" s="166">
        <v>148</v>
      </c>
      <c r="E56" s="166">
        <v>6041</v>
      </c>
      <c r="F56" s="166">
        <v>5258</v>
      </c>
      <c r="G56" s="166">
        <v>6410</v>
      </c>
      <c r="H56" s="166">
        <v>6974</v>
      </c>
      <c r="I56" s="181">
        <f t="shared" ref="I56:I63" si="32">IFERROR(H56/G56-1,"-")</f>
        <v>8.7987519500779987E-2</v>
      </c>
      <c r="J56" s="167">
        <f t="shared" si="29"/>
        <v>46.121621621621621</v>
      </c>
      <c r="K56" s="166">
        <f t="shared" si="30"/>
        <v>564</v>
      </c>
      <c r="L56" s="166">
        <f t="shared" si="31"/>
        <v>6826</v>
      </c>
      <c r="M56" s="167">
        <f t="shared" si="28"/>
        <v>2.2111443068106988E-3</v>
      </c>
    </row>
    <row r="57" spans="2:13" x14ac:dyDescent="0.25">
      <c r="B57" s="165" t="s">
        <v>115</v>
      </c>
      <c r="C57" s="166">
        <v>2253</v>
      </c>
      <c r="D57" s="166">
        <v>1674</v>
      </c>
      <c r="E57" s="166">
        <v>3822</v>
      </c>
      <c r="F57" s="166">
        <v>2946</v>
      </c>
      <c r="G57" s="166">
        <v>3775</v>
      </c>
      <c r="H57" s="166">
        <v>3897</v>
      </c>
      <c r="I57" s="181">
        <f t="shared" si="32"/>
        <v>3.2317880794701992E-2</v>
      </c>
      <c r="J57" s="167">
        <f t="shared" si="29"/>
        <v>1.327956989247312</v>
      </c>
      <c r="K57" s="166">
        <f t="shared" si="30"/>
        <v>122</v>
      </c>
      <c r="L57" s="166">
        <f t="shared" si="31"/>
        <v>2223</v>
      </c>
      <c r="M57" s="167">
        <f t="shared" si="28"/>
        <v>1.2355648643018772E-3</v>
      </c>
    </row>
    <row r="58" spans="2:13" x14ac:dyDescent="0.25">
      <c r="B58" s="165" t="s">
        <v>118</v>
      </c>
      <c r="C58" s="166">
        <v>449</v>
      </c>
      <c r="D58" s="166">
        <v>722</v>
      </c>
      <c r="E58" s="166">
        <v>1296</v>
      </c>
      <c r="F58" s="166">
        <v>1740</v>
      </c>
      <c r="G58" s="166">
        <v>1290</v>
      </c>
      <c r="H58" s="166">
        <v>1375</v>
      </c>
      <c r="I58" s="181">
        <f t="shared" si="32"/>
        <v>6.5891472868216949E-2</v>
      </c>
      <c r="J58" s="167">
        <f t="shared" si="29"/>
        <v>0.90443213296398883</v>
      </c>
      <c r="K58" s="166">
        <f t="shared" si="30"/>
        <v>85</v>
      </c>
      <c r="L58" s="166">
        <f t="shared" si="31"/>
        <v>653</v>
      </c>
      <c r="M58" s="167">
        <f t="shared" si="28"/>
        <v>4.3595116459201473E-4</v>
      </c>
    </row>
    <row r="59" spans="2:13" x14ac:dyDescent="0.25">
      <c r="B59" s="165" t="s">
        <v>125</v>
      </c>
      <c r="C59" s="166">
        <v>218</v>
      </c>
      <c r="D59" s="166">
        <v>109</v>
      </c>
      <c r="E59" s="166">
        <v>491</v>
      </c>
      <c r="F59" s="166">
        <v>400</v>
      </c>
      <c r="G59" s="166">
        <v>591</v>
      </c>
      <c r="H59" s="166">
        <v>594</v>
      </c>
      <c r="I59" s="181">
        <f t="shared" si="32"/>
        <v>5.0761421319795996E-3</v>
      </c>
      <c r="J59" s="167">
        <f t="shared" si="29"/>
        <v>4.4495412844036695</v>
      </c>
      <c r="K59" s="166">
        <f t="shared" si="30"/>
        <v>3</v>
      </c>
      <c r="L59" s="166">
        <f t="shared" si="31"/>
        <v>485</v>
      </c>
      <c r="M59" s="167">
        <f t="shared" si="28"/>
        <v>1.8833090310375035E-4</v>
      </c>
    </row>
    <row r="60" spans="2:13" x14ac:dyDescent="0.25">
      <c r="B60" s="165" t="s">
        <v>121</v>
      </c>
      <c r="C60" s="166">
        <v>187</v>
      </c>
      <c r="D60" s="166">
        <v>164</v>
      </c>
      <c r="E60" s="166">
        <v>436</v>
      </c>
      <c r="F60" s="166">
        <v>398</v>
      </c>
      <c r="G60" s="166">
        <v>399</v>
      </c>
      <c r="H60" s="166">
        <v>541</v>
      </c>
      <c r="I60" s="181">
        <f t="shared" si="32"/>
        <v>0.35588972431077703</v>
      </c>
      <c r="J60" s="167">
        <f t="shared" si="29"/>
        <v>2.2987804878048781</v>
      </c>
      <c r="K60" s="166">
        <f t="shared" si="30"/>
        <v>142</v>
      </c>
      <c r="L60" s="166">
        <f t="shared" si="31"/>
        <v>377</v>
      </c>
      <c r="M60" s="167">
        <f t="shared" si="28"/>
        <v>1.7152696730493087E-4</v>
      </c>
    </row>
    <row r="61" spans="2:13" x14ac:dyDescent="0.25">
      <c r="B61" s="165" t="s">
        <v>130</v>
      </c>
      <c r="C61" s="166">
        <v>136</v>
      </c>
      <c r="D61" s="166">
        <v>39</v>
      </c>
      <c r="E61" s="166">
        <v>57</v>
      </c>
      <c r="F61" s="166">
        <v>156</v>
      </c>
      <c r="G61" s="166">
        <v>84</v>
      </c>
      <c r="H61" s="166">
        <v>172</v>
      </c>
      <c r="I61" s="181">
        <f t="shared" si="32"/>
        <v>1.0476190476190474</v>
      </c>
      <c r="J61" s="167">
        <f t="shared" si="29"/>
        <v>3.4102564102564106</v>
      </c>
      <c r="K61" s="166">
        <f t="shared" si="30"/>
        <v>88</v>
      </c>
      <c r="L61" s="166">
        <f t="shared" si="31"/>
        <v>133</v>
      </c>
      <c r="M61" s="167">
        <f t="shared" si="28"/>
        <v>5.453352749805566E-5</v>
      </c>
    </row>
    <row r="62" spans="2:13" x14ac:dyDescent="0.25">
      <c r="B62" s="165" t="s">
        <v>133</v>
      </c>
      <c r="C62" s="166">
        <v>201</v>
      </c>
      <c r="D62" s="166">
        <v>17</v>
      </c>
      <c r="E62" s="166">
        <v>95</v>
      </c>
      <c r="F62" s="166">
        <v>138</v>
      </c>
      <c r="G62" s="166">
        <v>86</v>
      </c>
      <c r="H62" s="166">
        <v>418</v>
      </c>
      <c r="I62" s="181">
        <f t="shared" si="32"/>
        <v>3.8604651162790695</v>
      </c>
      <c r="J62" s="167">
        <f t="shared" si="29"/>
        <v>23.588235294117649</v>
      </c>
      <c r="K62" s="166">
        <f t="shared" si="30"/>
        <v>332</v>
      </c>
      <c r="L62" s="166">
        <f t="shared" si="31"/>
        <v>401</v>
      </c>
      <c r="M62" s="167">
        <f t="shared" si="28"/>
        <v>1.3252915403597247E-4</v>
      </c>
    </row>
    <row r="63" spans="2:13" x14ac:dyDescent="0.25">
      <c r="B63" s="170" t="s">
        <v>147</v>
      </c>
      <c r="C63" s="171">
        <f t="shared" ref="C63" si="33">C55-SUM(C56:C62)</f>
        <v>2606</v>
      </c>
      <c r="D63" s="171">
        <f t="shared" ref="D63:E63" si="34">D55-SUM(D56:D62)</f>
        <v>1702</v>
      </c>
      <c r="E63" s="171">
        <f t="shared" si="34"/>
        <v>4384</v>
      </c>
      <c r="F63" s="171">
        <f t="shared" ref="F63:H63" si="35">F55-SUM(F56:F62)</f>
        <v>5813</v>
      </c>
      <c r="G63" s="171">
        <f t="shared" si="35"/>
        <v>5894</v>
      </c>
      <c r="H63" s="171">
        <f t="shared" si="35"/>
        <v>5666</v>
      </c>
      <c r="I63" s="182">
        <f t="shared" si="32"/>
        <v>-3.8683406854428282E-2</v>
      </c>
      <c r="J63" s="172">
        <f t="shared" si="29"/>
        <v>2.3290246768507639</v>
      </c>
      <c r="K63" s="171">
        <f>H63-G63</f>
        <v>-228</v>
      </c>
      <c r="L63" s="171">
        <f t="shared" si="31"/>
        <v>3964</v>
      </c>
      <c r="M63" s="172">
        <f t="shared" si="28"/>
        <v>1.7964358535115311E-3</v>
      </c>
    </row>
    <row r="64" spans="2:13" x14ac:dyDescent="0.25">
      <c r="B64" s="157" t="s">
        <v>49</v>
      </c>
      <c r="C64" s="155"/>
      <c r="D64" s="155"/>
      <c r="E64" s="155"/>
      <c r="F64" s="155"/>
      <c r="G64" s="155"/>
      <c r="H64" s="155"/>
      <c r="I64" s="156"/>
      <c r="J64" s="156"/>
      <c r="K64" s="156"/>
      <c r="L64" s="155"/>
      <c r="M64" s="155"/>
    </row>
    <row r="65" spans="2:13" x14ac:dyDescent="0.25">
      <c r="B65" s="158" t="s">
        <v>70</v>
      </c>
      <c r="C65" s="178">
        <v>24073</v>
      </c>
      <c r="D65" s="178">
        <v>19378</v>
      </c>
      <c r="E65" s="178">
        <v>91869</v>
      </c>
      <c r="F65" s="178">
        <v>109900</v>
      </c>
      <c r="G65" s="178">
        <v>133707</v>
      </c>
      <c r="H65" s="178">
        <v>111695</v>
      </c>
      <c r="I65" s="179">
        <f>IFERROR(H65/G65-1,"-")</f>
        <v>-0.16462862826927538</v>
      </c>
      <c r="J65" s="179">
        <f>IFERROR(H65/D65-1,"-")</f>
        <v>4.76401073382186</v>
      </c>
      <c r="K65" s="178">
        <f>H65-G65</f>
        <v>-22012</v>
      </c>
      <c r="L65" s="178">
        <f>H65-D65</f>
        <v>92317</v>
      </c>
      <c r="M65" s="179">
        <f t="shared" ref="M65:M77" si="36">H65/H$9</f>
        <v>3.5413502057530973E-2</v>
      </c>
    </row>
    <row r="66" spans="2:13" x14ac:dyDescent="0.25">
      <c r="B66" s="161" t="s">
        <v>99</v>
      </c>
      <c r="C66" s="162">
        <v>5545</v>
      </c>
      <c r="D66" s="162">
        <v>11048</v>
      </c>
      <c r="E66" s="162">
        <v>27158</v>
      </c>
      <c r="F66" s="162">
        <v>27541</v>
      </c>
      <c r="G66" s="162">
        <v>32909</v>
      </c>
      <c r="H66" s="162">
        <v>25581</v>
      </c>
      <c r="I66" s="180">
        <f>IFERROR(H66/G66-1,"-")</f>
        <v>-0.22267464827250905</v>
      </c>
      <c r="J66" s="163">
        <f t="shared" ref="J66:J77" si="37">IFERROR(H66/D66-1,"-")</f>
        <v>1.3154417089065893</v>
      </c>
      <c r="K66" s="162">
        <f t="shared" ref="K66:K76" si="38">H66-G66</f>
        <v>-7328</v>
      </c>
      <c r="L66" s="162">
        <f t="shared" ref="L66:L77" si="39">H66-D66</f>
        <v>14533</v>
      </c>
      <c r="M66" s="163">
        <f t="shared" si="36"/>
        <v>8.1105939937660566E-3</v>
      </c>
    </row>
    <row r="67" spans="2:13" x14ac:dyDescent="0.25">
      <c r="B67" s="165" t="s">
        <v>105</v>
      </c>
      <c r="C67" s="166">
        <v>2263</v>
      </c>
      <c r="D67" s="166">
        <v>10574</v>
      </c>
      <c r="E67" s="166">
        <v>21983</v>
      </c>
      <c r="F67" s="166">
        <v>20856</v>
      </c>
      <c r="G67" s="166">
        <v>19799</v>
      </c>
      <c r="H67" s="166">
        <v>10049</v>
      </c>
      <c r="I67" s="181">
        <f>IFERROR(H67/G67-1,"-")</f>
        <v>-0.49244911359159549</v>
      </c>
      <c r="J67" s="167">
        <f t="shared" si="37"/>
        <v>-4.9650085114431586E-2</v>
      </c>
      <c r="K67" s="166">
        <f t="shared" si="38"/>
        <v>-9750</v>
      </c>
      <c r="L67" s="166">
        <f t="shared" si="39"/>
        <v>-525</v>
      </c>
      <c r="M67" s="167">
        <f t="shared" si="36"/>
        <v>3.1860896385346588E-3</v>
      </c>
    </row>
    <row r="68" spans="2:13" x14ac:dyDescent="0.25">
      <c r="B68" s="165" t="s">
        <v>102</v>
      </c>
      <c r="C68" s="166">
        <v>3282</v>
      </c>
      <c r="D68" s="166">
        <v>474</v>
      </c>
      <c r="E68" s="166">
        <v>5175</v>
      </c>
      <c r="F68" s="166">
        <v>6685</v>
      </c>
      <c r="G68" s="166">
        <v>13110</v>
      </c>
      <c r="H68" s="166">
        <v>15532</v>
      </c>
      <c r="I68" s="181">
        <f>IFERROR(H68/G68-1,"-")</f>
        <v>0.184744469870328</v>
      </c>
      <c r="J68" s="167">
        <f t="shared" si="37"/>
        <v>31.767932489451475</v>
      </c>
      <c r="K68" s="166">
        <f t="shared" si="38"/>
        <v>2422</v>
      </c>
      <c r="L68" s="166">
        <f t="shared" si="39"/>
        <v>15058</v>
      </c>
      <c r="M68" s="167">
        <f t="shared" si="36"/>
        <v>4.9245043552313978E-3</v>
      </c>
    </row>
    <row r="69" spans="2:13" x14ac:dyDescent="0.25">
      <c r="B69" s="161" t="s">
        <v>109</v>
      </c>
      <c r="C69" s="162">
        <v>18528</v>
      </c>
      <c r="D69" s="162">
        <v>8330</v>
      </c>
      <c r="E69" s="162">
        <v>64711</v>
      </c>
      <c r="F69" s="162">
        <v>82359</v>
      </c>
      <c r="G69" s="162">
        <v>100798</v>
      </c>
      <c r="H69" s="162">
        <v>86114</v>
      </c>
      <c r="I69" s="180">
        <f>IFERROR(H69/G69-1,"-")</f>
        <v>-0.14567749360106352</v>
      </c>
      <c r="J69" s="163">
        <f t="shared" si="37"/>
        <v>9.3378151260504207</v>
      </c>
      <c r="K69" s="162">
        <f t="shared" si="38"/>
        <v>-14684</v>
      </c>
      <c r="L69" s="162">
        <f t="shared" si="39"/>
        <v>77784</v>
      </c>
      <c r="M69" s="163">
        <f t="shared" si="36"/>
        <v>2.7302908063764911E-2</v>
      </c>
    </row>
    <row r="70" spans="2:13" x14ac:dyDescent="0.25">
      <c r="B70" s="165" t="s">
        <v>112</v>
      </c>
      <c r="C70" s="166">
        <v>7372</v>
      </c>
      <c r="D70" s="166">
        <v>877</v>
      </c>
      <c r="E70" s="166">
        <v>28440</v>
      </c>
      <c r="F70" s="166">
        <v>30002</v>
      </c>
      <c r="G70" s="166">
        <v>42683</v>
      </c>
      <c r="H70" s="166">
        <v>43781</v>
      </c>
      <c r="I70" s="181">
        <f t="shared" ref="I70:I77" si="40">IFERROR(H70/G70-1,"-")</f>
        <v>2.5724527329381797E-2</v>
      </c>
      <c r="J70" s="167">
        <f t="shared" si="37"/>
        <v>48.921322690992021</v>
      </c>
      <c r="K70" s="166">
        <f t="shared" si="38"/>
        <v>1098</v>
      </c>
      <c r="L70" s="166">
        <f t="shared" si="39"/>
        <v>42904</v>
      </c>
      <c r="M70" s="167">
        <f t="shared" si="36"/>
        <v>1.3881002136002178E-2</v>
      </c>
    </row>
    <row r="71" spans="2:13" x14ac:dyDescent="0.25">
      <c r="B71" s="165" t="s">
        <v>115</v>
      </c>
      <c r="C71" s="166">
        <v>2105</v>
      </c>
      <c r="D71" s="166">
        <v>1276</v>
      </c>
      <c r="E71" s="166">
        <v>5592</v>
      </c>
      <c r="F71" s="166">
        <v>5853</v>
      </c>
      <c r="G71" s="166">
        <v>6151</v>
      </c>
      <c r="H71" s="166">
        <v>6122</v>
      </c>
      <c r="I71" s="181">
        <f t="shared" si="40"/>
        <v>-4.7146805397496605E-3</v>
      </c>
      <c r="J71" s="167">
        <f t="shared" si="37"/>
        <v>3.7978056426332287</v>
      </c>
      <c r="K71" s="166">
        <f t="shared" si="38"/>
        <v>-29</v>
      </c>
      <c r="L71" s="166">
        <f t="shared" si="39"/>
        <v>4846</v>
      </c>
      <c r="M71" s="167">
        <f t="shared" si="36"/>
        <v>1.9410131124598647E-3</v>
      </c>
    </row>
    <row r="72" spans="2:13" x14ac:dyDescent="0.25">
      <c r="B72" s="165" t="s">
        <v>118</v>
      </c>
      <c r="C72" s="166">
        <v>2465</v>
      </c>
      <c r="D72" s="166">
        <v>1376</v>
      </c>
      <c r="E72" s="166">
        <v>8342</v>
      </c>
      <c r="F72" s="166">
        <v>10358</v>
      </c>
      <c r="G72" s="166">
        <v>10999</v>
      </c>
      <c r="H72" s="166">
        <v>5823</v>
      </c>
      <c r="I72" s="181">
        <f t="shared" si="40"/>
        <v>-0.47058823529411764</v>
      </c>
      <c r="J72" s="167">
        <f t="shared" si="37"/>
        <v>3.2318313953488369</v>
      </c>
      <c r="K72" s="166">
        <f t="shared" si="38"/>
        <v>-5176</v>
      </c>
      <c r="L72" s="166">
        <f t="shared" si="39"/>
        <v>4447</v>
      </c>
      <c r="M72" s="167">
        <f t="shared" si="36"/>
        <v>1.8462135501231285E-3</v>
      </c>
    </row>
    <row r="73" spans="2:13" x14ac:dyDescent="0.25">
      <c r="B73" s="165" t="s">
        <v>125</v>
      </c>
      <c r="C73" s="166">
        <v>210</v>
      </c>
      <c r="D73" s="166">
        <v>425</v>
      </c>
      <c r="E73" s="166">
        <v>1776</v>
      </c>
      <c r="F73" s="166">
        <v>2310</v>
      </c>
      <c r="G73" s="166">
        <v>3644</v>
      </c>
      <c r="H73" s="166">
        <v>3147</v>
      </c>
      <c r="I73" s="181">
        <f t="shared" si="40"/>
        <v>-0.13638858397365528</v>
      </c>
      <c r="J73" s="167">
        <f t="shared" si="37"/>
        <v>6.4047058823529408</v>
      </c>
      <c r="K73" s="166">
        <f t="shared" si="38"/>
        <v>-497</v>
      </c>
      <c r="L73" s="166">
        <f t="shared" si="39"/>
        <v>2722</v>
      </c>
      <c r="M73" s="167">
        <f t="shared" si="36"/>
        <v>9.9777331997896019E-4</v>
      </c>
    </row>
    <row r="74" spans="2:13" x14ac:dyDescent="0.25">
      <c r="B74" s="165" t="s">
        <v>121</v>
      </c>
      <c r="C74" s="166">
        <v>472</v>
      </c>
      <c r="D74" s="166">
        <v>458</v>
      </c>
      <c r="E74" s="166">
        <v>1913</v>
      </c>
      <c r="F74" s="166">
        <v>2075</v>
      </c>
      <c r="G74" s="166">
        <v>2461</v>
      </c>
      <c r="H74" s="166">
        <v>1749</v>
      </c>
      <c r="I74" s="181">
        <f t="shared" si="40"/>
        <v>-0.28931328728159289</v>
      </c>
      <c r="J74" s="167">
        <f t="shared" si="37"/>
        <v>2.8187772925764194</v>
      </c>
      <c r="K74" s="166">
        <f t="shared" si="38"/>
        <v>-712</v>
      </c>
      <c r="L74" s="166">
        <f t="shared" si="39"/>
        <v>1291</v>
      </c>
      <c r="M74" s="167">
        <f t="shared" si="36"/>
        <v>5.5452988136104274E-4</v>
      </c>
    </row>
    <row r="75" spans="2:13" x14ac:dyDescent="0.25">
      <c r="B75" s="165" t="s">
        <v>130</v>
      </c>
      <c r="C75" s="166">
        <v>664</v>
      </c>
      <c r="D75" s="166">
        <v>1</v>
      </c>
      <c r="E75" s="166">
        <v>1049</v>
      </c>
      <c r="F75" s="166">
        <v>3230</v>
      </c>
      <c r="G75" s="166">
        <v>2216</v>
      </c>
      <c r="H75" s="166">
        <v>1542</v>
      </c>
      <c r="I75" s="181">
        <f t="shared" si="40"/>
        <v>-0.30415162454873645</v>
      </c>
      <c r="J75" s="167">
        <f t="shared" si="37"/>
        <v>1541</v>
      </c>
      <c r="K75" s="166">
        <f t="shared" si="38"/>
        <v>-674</v>
      </c>
      <c r="L75" s="166">
        <f t="shared" si="39"/>
        <v>1541</v>
      </c>
      <c r="M75" s="167">
        <f t="shared" si="36"/>
        <v>4.8889941512791761E-4</v>
      </c>
    </row>
    <row r="76" spans="2:13" x14ac:dyDescent="0.25">
      <c r="B76" s="165" t="s">
        <v>133</v>
      </c>
      <c r="C76" s="166">
        <v>788</v>
      </c>
      <c r="D76" s="166">
        <v>0</v>
      </c>
      <c r="E76" s="166">
        <v>428</v>
      </c>
      <c r="F76" s="166">
        <v>963</v>
      </c>
      <c r="G76" s="166">
        <v>1641</v>
      </c>
      <c r="H76" s="166">
        <v>1869</v>
      </c>
      <c r="I76" s="181">
        <f t="shared" si="40"/>
        <v>0.13893967093235826</v>
      </c>
      <c r="J76" s="167" t="str">
        <f t="shared" si="37"/>
        <v>-</v>
      </c>
      <c r="K76" s="166">
        <f t="shared" si="38"/>
        <v>228</v>
      </c>
      <c r="L76" s="166">
        <f t="shared" si="39"/>
        <v>1869</v>
      </c>
      <c r="M76" s="167">
        <f t="shared" si="36"/>
        <v>5.9257652845270947E-4</v>
      </c>
    </row>
    <row r="77" spans="2:13" x14ac:dyDescent="0.25">
      <c r="B77" s="170" t="s">
        <v>147</v>
      </c>
      <c r="C77" s="171">
        <f t="shared" ref="C77" si="41">C69-SUM(C70:C76)</f>
        <v>4452</v>
      </c>
      <c r="D77" s="171">
        <f t="shared" ref="D77:E77" si="42">D69-SUM(D70:D76)</f>
        <v>3917</v>
      </c>
      <c r="E77" s="171">
        <f t="shared" si="42"/>
        <v>17171</v>
      </c>
      <c r="F77" s="171">
        <f t="shared" ref="F77:H77" si="43">F69-SUM(F70:F76)</f>
        <v>27568</v>
      </c>
      <c r="G77" s="171">
        <f t="shared" si="43"/>
        <v>31003</v>
      </c>
      <c r="H77" s="171">
        <f t="shared" si="43"/>
        <v>22081</v>
      </c>
      <c r="I77" s="182">
        <f t="shared" si="40"/>
        <v>-0.28777860207076733</v>
      </c>
      <c r="J77" s="172">
        <f t="shared" si="37"/>
        <v>4.6372223640541232</v>
      </c>
      <c r="K77" s="171">
        <f>H77-G77</f>
        <v>-8922</v>
      </c>
      <c r="L77" s="171">
        <f t="shared" si="39"/>
        <v>18164</v>
      </c>
      <c r="M77" s="172">
        <f t="shared" si="36"/>
        <v>7.00090012025911E-3</v>
      </c>
    </row>
    <row r="78" spans="2:13" x14ac:dyDescent="0.25">
      <c r="B78" s="157" t="s">
        <v>50</v>
      </c>
      <c r="C78" s="155"/>
      <c r="D78" s="155"/>
      <c r="E78" s="155"/>
      <c r="F78" s="155"/>
      <c r="G78" s="155"/>
      <c r="H78" s="155"/>
      <c r="I78" s="156"/>
      <c r="J78" s="156"/>
      <c r="K78" s="156"/>
      <c r="L78" s="155"/>
      <c r="M78" s="155"/>
    </row>
    <row r="79" spans="2:13" x14ac:dyDescent="0.25">
      <c r="B79" s="158" t="s">
        <v>70</v>
      </c>
      <c r="C79" s="178">
        <v>142242</v>
      </c>
      <c r="D79" s="178">
        <v>111657</v>
      </c>
      <c r="E79" s="178">
        <v>395281</v>
      </c>
      <c r="F79" s="178">
        <v>453294</v>
      </c>
      <c r="G79" s="178">
        <v>524679</v>
      </c>
      <c r="H79" s="178">
        <v>537199</v>
      </c>
      <c r="I79" s="179">
        <f>IFERROR(H79/G79-1,"-")</f>
        <v>2.3862209084030361E-2</v>
      </c>
      <c r="J79" s="179">
        <f>IFERROR(H79/D79-1,"-")</f>
        <v>3.81115380137385</v>
      </c>
      <c r="K79" s="178">
        <f>H79-G79</f>
        <v>12520</v>
      </c>
      <c r="L79" s="178">
        <f>H79-D79</f>
        <v>425542</v>
      </c>
      <c r="M79" s="179">
        <f t="shared" ref="M79:M91" si="44">H79/H$9</f>
        <v>0.17032183975830234</v>
      </c>
    </row>
    <row r="80" spans="2:13" x14ac:dyDescent="0.25">
      <c r="B80" s="161" t="s">
        <v>99</v>
      </c>
      <c r="C80" s="162">
        <v>47060</v>
      </c>
      <c r="D80" s="162">
        <v>66876</v>
      </c>
      <c r="E80" s="162">
        <v>197068</v>
      </c>
      <c r="F80" s="162">
        <v>205761</v>
      </c>
      <c r="G80" s="162">
        <v>223593</v>
      </c>
      <c r="H80" s="162">
        <v>232483</v>
      </c>
      <c r="I80" s="180">
        <f>IFERROR(H80/G80-1,"-")</f>
        <v>3.9759742031280076E-2</v>
      </c>
      <c r="J80" s="163">
        <f t="shared" ref="J80:J91" si="45">IFERROR(H80/D80-1,"-")</f>
        <v>2.4763293259166219</v>
      </c>
      <c r="K80" s="162">
        <f t="shared" ref="K80:K90" si="46">H80-G80</f>
        <v>8890</v>
      </c>
      <c r="L80" s="162">
        <f t="shared" ref="L80:L91" si="47">H80-D80</f>
        <v>165607</v>
      </c>
      <c r="M80" s="163">
        <f t="shared" si="44"/>
        <v>7.370998879843299E-2</v>
      </c>
    </row>
    <row r="81" spans="2:13" x14ac:dyDescent="0.25">
      <c r="B81" s="165" t="s">
        <v>105</v>
      </c>
      <c r="C81" s="166">
        <v>8752</v>
      </c>
      <c r="D81" s="166">
        <v>27671</v>
      </c>
      <c r="E81" s="166">
        <v>57851</v>
      </c>
      <c r="F81" s="166">
        <v>55853</v>
      </c>
      <c r="G81" s="166">
        <v>65310</v>
      </c>
      <c r="H81" s="166">
        <v>55165</v>
      </c>
      <c r="I81" s="181">
        <f>IFERROR(H81/G81-1,"-")</f>
        <v>-0.15533608941969068</v>
      </c>
      <c r="J81" s="167">
        <f t="shared" si="45"/>
        <v>0.99360341151385922</v>
      </c>
      <c r="K81" s="166">
        <f t="shared" si="46"/>
        <v>-10145</v>
      </c>
      <c r="L81" s="166">
        <f t="shared" si="47"/>
        <v>27494</v>
      </c>
      <c r="M81" s="167">
        <f t="shared" si="44"/>
        <v>1.7490360723431631E-2</v>
      </c>
    </row>
    <row r="82" spans="2:13" x14ac:dyDescent="0.25">
      <c r="B82" s="165" t="s">
        <v>102</v>
      </c>
      <c r="C82" s="166">
        <v>38308</v>
      </c>
      <c r="D82" s="166">
        <v>39205</v>
      </c>
      <c r="E82" s="166">
        <v>139217</v>
      </c>
      <c r="F82" s="166">
        <v>149908</v>
      </c>
      <c r="G82" s="166">
        <v>158283</v>
      </c>
      <c r="H82" s="166">
        <v>177318</v>
      </c>
      <c r="I82" s="181">
        <f>IFERROR(H82/G82-1,"-")</f>
        <v>0.12025928242451811</v>
      </c>
      <c r="J82" s="167">
        <f t="shared" si="45"/>
        <v>3.5228414743017469</v>
      </c>
      <c r="K82" s="166">
        <f t="shared" si="46"/>
        <v>19035</v>
      </c>
      <c r="L82" s="166">
        <f t="shared" si="47"/>
        <v>138113</v>
      </c>
      <c r="M82" s="167">
        <f t="shared" si="44"/>
        <v>5.6219628075001353E-2</v>
      </c>
    </row>
    <row r="83" spans="2:13" x14ac:dyDescent="0.25">
      <c r="B83" s="161" t="s">
        <v>109</v>
      </c>
      <c r="C83" s="162">
        <v>95182</v>
      </c>
      <c r="D83" s="162">
        <v>44781</v>
      </c>
      <c r="E83" s="162">
        <v>198213</v>
      </c>
      <c r="F83" s="162">
        <v>247533</v>
      </c>
      <c r="G83" s="162">
        <v>301086</v>
      </c>
      <c r="H83" s="162">
        <v>304716</v>
      </c>
      <c r="I83" s="180">
        <f>IFERROR(H83/G83-1,"-")</f>
        <v>1.2056355991311385E-2</v>
      </c>
      <c r="J83" s="163">
        <f t="shared" si="45"/>
        <v>5.8045823005292423</v>
      </c>
      <c r="K83" s="162">
        <f t="shared" si="46"/>
        <v>3630</v>
      </c>
      <c r="L83" s="162">
        <f t="shared" si="47"/>
        <v>259935</v>
      </c>
      <c r="M83" s="163">
        <f t="shared" si="44"/>
        <v>9.661185095986935E-2</v>
      </c>
    </row>
    <row r="84" spans="2:13" x14ac:dyDescent="0.25">
      <c r="B84" s="165" t="s">
        <v>112</v>
      </c>
      <c r="C84" s="166">
        <v>16800</v>
      </c>
      <c r="D84" s="166">
        <v>2961</v>
      </c>
      <c r="E84" s="166">
        <v>37751</v>
      </c>
      <c r="F84" s="166">
        <v>48955</v>
      </c>
      <c r="G84" s="166">
        <v>61329</v>
      </c>
      <c r="H84" s="166">
        <v>63877</v>
      </c>
      <c r="I84" s="181">
        <f t="shared" ref="I84:I91" si="48">IFERROR(H84/G84-1,"-")</f>
        <v>4.1546413605308974E-2</v>
      </c>
      <c r="J84" s="167">
        <f t="shared" si="45"/>
        <v>20.572779466396486</v>
      </c>
      <c r="K84" s="166">
        <f t="shared" si="46"/>
        <v>2548</v>
      </c>
      <c r="L84" s="166">
        <f t="shared" si="47"/>
        <v>60916</v>
      </c>
      <c r="M84" s="167">
        <f t="shared" si="44"/>
        <v>2.0252547302286636E-2</v>
      </c>
    </row>
    <row r="85" spans="2:13" x14ac:dyDescent="0.25">
      <c r="B85" s="165" t="s">
        <v>115</v>
      </c>
      <c r="C85" s="166">
        <v>32881</v>
      </c>
      <c r="D85" s="166">
        <v>9932</v>
      </c>
      <c r="E85" s="166">
        <v>60603</v>
      </c>
      <c r="F85" s="166">
        <v>71651</v>
      </c>
      <c r="G85" s="166">
        <v>81362</v>
      </c>
      <c r="H85" s="166">
        <v>79701</v>
      </c>
      <c r="I85" s="181">
        <f t="shared" si="48"/>
        <v>-2.041493571937758E-2</v>
      </c>
      <c r="J85" s="167">
        <f t="shared" si="45"/>
        <v>7.0246677406363265</v>
      </c>
      <c r="K85" s="166">
        <f t="shared" si="46"/>
        <v>-1661</v>
      </c>
      <c r="L85" s="166">
        <f t="shared" si="47"/>
        <v>69769</v>
      </c>
      <c r="M85" s="167">
        <f t="shared" si="44"/>
        <v>2.5269631832107755E-2</v>
      </c>
    </row>
    <row r="86" spans="2:13" x14ac:dyDescent="0.25">
      <c r="B86" s="165" t="s">
        <v>118</v>
      </c>
      <c r="C86" s="166">
        <v>5852</v>
      </c>
      <c r="D86" s="166">
        <v>7948</v>
      </c>
      <c r="E86" s="166">
        <v>17790</v>
      </c>
      <c r="F86" s="166">
        <v>22741</v>
      </c>
      <c r="G86" s="166">
        <v>34253</v>
      </c>
      <c r="H86" s="166">
        <v>34366</v>
      </c>
      <c r="I86" s="181">
        <f t="shared" si="48"/>
        <v>3.2989811111434619E-3</v>
      </c>
      <c r="J86" s="167">
        <f t="shared" si="45"/>
        <v>3.3238550578761954</v>
      </c>
      <c r="K86" s="166">
        <f t="shared" si="46"/>
        <v>113</v>
      </c>
      <c r="L86" s="166">
        <f t="shared" si="47"/>
        <v>26418</v>
      </c>
      <c r="M86" s="167">
        <f t="shared" si="44"/>
        <v>1.0895925616268492E-2</v>
      </c>
    </row>
    <row r="87" spans="2:13" x14ac:dyDescent="0.25">
      <c r="B87" s="165" t="s">
        <v>125</v>
      </c>
      <c r="C87" s="166">
        <v>1464</v>
      </c>
      <c r="D87" s="166">
        <v>1117</v>
      </c>
      <c r="E87" s="166">
        <v>5814</v>
      </c>
      <c r="F87" s="166">
        <v>5821</v>
      </c>
      <c r="G87" s="166">
        <v>9717</v>
      </c>
      <c r="H87" s="166">
        <v>8720</v>
      </c>
      <c r="I87" s="181">
        <f t="shared" si="48"/>
        <v>-0.1026036842646908</v>
      </c>
      <c r="J87" s="167">
        <f t="shared" si="45"/>
        <v>6.8066248880931068</v>
      </c>
      <c r="K87" s="166">
        <f t="shared" si="46"/>
        <v>-997</v>
      </c>
      <c r="L87" s="166">
        <f t="shared" si="47"/>
        <v>7603</v>
      </c>
      <c r="M87" s="167">
        <f t="shared" si="44"/>
        <v>2.7647230219944498E-3</v>
      </c>
    </row>
    <row r="88" spans="2:13" x14ac:dyDescent="0.25">
      <c r="B88" s="165" t="s">
        <v>121</v>
      </c>
      <c r="C88" s="166">
        <v>1087</v>
      </c>
      <c r="D88" s="166">
        <v>1121</v>
      </c>
      <c r="E88" s="166">
        <v>3404</v>
      </c>
      <c r="F88" s="166">
        <v>3573</v>
      </c>
      <c r="G88" s="166">
        <v>4856</v>
      </c>
      <c r="H88" s="166">
        <v>4784</v>
      </c>
      <c r="I88" s="181">
        <f t="shared" si="48"/>
        <v>-1.4827018121911006E-2</v>
      </c>
      <c r="J88" s="167">
        <f t="shared" si="45"/>
        <v>3.2676181980374661</v>
      </c>
      <c r="K88" s="166">
        <f t="shared" si="46"/>
        <v>-72</v>
      </c>
      <c r="L88" s="166">
        <f t="shared" si="47"/>
        <v>3663</v>
      </c>
      <c r="M88" s="167">
        <f t="shared" si="44"/>
        <v>1.5167929973877805E-3</v>
      </c>
    </row>
    <row r="89" spans="2:13" x14ac:dyDescent="0.25">
      <c r="B89" s="165" t="s">
        <v>130</v>
      </c>
      <c r="C89" s="166">
        <v>3002</v>
      </c>
      <c r="D89" s="166">
        <v>250</v>
      </c>
      <c r="E89" s="166">
        <v>3773</v>
      </c>
      <c r="F89" s="166">
        <v>5364</v>
      </c>
      <c r="G89" s="166">
        <v>4537</v>
      </c>
      <c r="H89" s="166">
        <v>4864</v>
      </c>
      <c r="I89" s="181">
        <f t="shared" si="48"/>
        <v>7.2074057747410158E-2</v>
      </c>
      <c r="J89" s="167">
        <f t="shared" si="45"/>
        <v>18.456</v>
      </c>
      <c r="K89" s="166">
        <f t="shared" si="46"/>
        <v>327</v>
      </c>
      <c r="L89" s="166">
        <f t="shared" si="47"/>
        <v>4614</v>
      </c>
      <c r="M89" s="167">
        <f t="shared" si="44"/>
        <v>1.5421574287822252E-3</v>
      </c>
    </row>
    <row r="90" spans="2:13" x14ac:dyDescent="0.25">
      <c r="B90" s="165" t="s">
        <v>133</v>
      </c>
      <c r="C90" s="166">
        <v>4636</v>
      </c>
      <c r="D90" s="166">
        <v>445</v>
      </c>
      <c r="E90" s="166">
        <v>3304</v>
      </c>
      <c r="F90" s="166">
        <v>5775</v>
      </c>
      <c r="G90" s="166">
        <v>6008</v>
      </c>
      <c r="H90" s="166">
        <v>4065</v>
      </c>
      <c r="I90" s="181">
        <f t="shared" si="48"/>
        <v>-0.32340213049267641</v>
      </c>
      <c r="J90" s="167">
        <f t="shared" si="45"/>
        <v>8.1348314606741567</v>
      </c>
      <c r="K90" s="166">
        <f t="shared" si="46"/>
        <v>-1943</v>
      </c>
      <c r="L90" s="166">
        <f t="shared" si="47"/>
        <v>3620</v>
      </c>
      <c r="M90" s="167">
        <f t="shared" si="44"/>
        <v>1.2888301702302107E-3</v>
      </c>
    </row>
    <row r="91" spans="2:13" x14ac:dyDescent="0.25">
      <c r="B91" s="170" t="s">
        <v>147</v>
      </c>
      <c r="C91" s="171">
        <f t="shared" ref="C91" si="49">C83-SUM(C84:C90)</f>
        <v>29460</v>
      </c>
      <c r="D91" s="171">
        <f t="shared" ref="D91:E91" si="50">D83-SUM(D84:D90)</f>
        <v>21007</v>
      </c>
      <c r="E91" s="171">
        <f t="shared" si="50"/>
        <v>65774</v>
      </c>
      <c r="F91" s="171">
        <f t="shared" ref="F91:H91" si="51">F83-SUM(F84:F90)</f>
        <v>83653</v>
      </c>
      <c r="G91" s="171">
        <f t="shared" si="51"/>
        <v>99024</v>
      </c>
      <c r="H91" s="171">
        <f t="shared" si="51"/>
        <v>104339</v>
      </c>
      <c r="I91" s="182">
        <f t="shared" si="48"/>
        <v>5.3673856842785694E-2</v>
      </c>
      <c r="J91" s="172">
        <f t="shared" si="45"/>
        <v>3.9668681867948781</v>
      </c>
      <c r="K91" s="171">
        <f>H91-G91</f>
        <v>5315</v>
      </c>
      <c r="L91" s="171">
        <f t="shared" si="47"/>
        <v>83332</v>
      </c>
      <c r="M91" s="172">
        <f t="shared" si="44"/>
        <v>3.3081242590811799E-2</v>
      </c>
    </row>
    <row r="92" spans="2:13" x14ac:dyDescent="0.25">
      <c r="B92" s="157" t="s">
        <v>51</v>
      </c>
      <c r="C92" s="155"/>
      <c r="D92" s="155"/>
      <c r="E92" s="155"/>
      <c r="F92" s="155"/>
      <c r="G92" s="155"/>
      <c r="H92" s="155"/>
      <c r="I92" s="156"/>
      <c r="J92" s="156"/>
      <c r="K92" s="156"/>
      <c r="L92" s="155"/>
      <c r="M92" s="155"/>
    </row>
    <row r="93" spans="2:13" x14ac:dyDescent="0.25">
      <c r="B93" s="158" t="s">
        <v>70</v>
      </c>
      <c r="C93" s="178">
        <v>12754</v>
      </c>
      <c r="D93" s="178">
        <v>14230</v>
      </c>
      <c r="E93" s="178">
        <v>28946</v>
      </c>
      <c r="F93" s="178">
        <v>35023</v>
      </c>
      <c r="G93" s="178">
        <v>33791</v>
      </c>
      <c r="H93" s="178">
        <v>31909</v>
      </c>
      <c r="I93" s="179">
        <f>IFERROR(H93/G93-1,"-")</f>
        <v>-5.5695303483175973E-2</v>
      </c>
      <c r="J93" s="179">
        <f>IFERROR(H93/D93-1,"-")</f>
        <v>1.2423752635277583</v>
      </c>
      <c r="K93" s="178">
        <f>H93-G93</f>
        <v>-1882</v>
      </c>
      <c r="L93" s="178">
        <f>H93-D93</f>
        <v>17679</v>
      </c>
      <c r="M93" s="179">
        <f t="shared" ref="M93:M105" si="52">H93/H$9</f>
        <v>1.0116920517066617E-2</v>
      </c>
    </row>
    <row r="94" spans="2:13" x14ac:dyDescent="0.25">
      <c r="B94" s="161" t="s">
        <v>99</v>
      </c>
      <c r="C94" s="162">
        <v>7454</v>
      </c>
      <c r="D94" s="162">
        <v>9042</v>
      </c>
      <c r="E94" s="162">
        <v>18683</v>
      </c>
      <c r="F94" s="162">
        <v>23106</v>
      </c>
      <c r="G94" s="162">
        <v>20343</v>
      </c>
      <c r="H94" s="162">
        <v>19090</v>
      </c>
      <c r="I94" s="180">
        <f>IFERROR(H94/G94-1,"-")</f>
        <v>-6.1593668583788008E-2</v>
      </c>
      <c r="J94" s="163">
        <f t="shared" ref="J94:J105" si="53">IFERROR(H94/D94-1,"-")</f>
        <v>1.1112585711125855</v>
      </c>
      <c r="K94" s="162">
        <f t="shared" ref="K94:K104" si="54">H94-G94</f>
        <v>-1253</v>
      </c>
      <c r="L94" s="162">
        <f t="shared" ref="L94:L105" si="55">H94-D94</f>
        <v>10048</v>
      </c>
      <c r="M94" s="163">
        <f t="shared" si="52"/>
        <v>6.052587441499317E-3</v>
      </c>
    </row>
    <row r="95" spans="2:13" x14ac:dyDescent="0.25">
      <c r="B95" s="165" t="s">
        <v>105</v>
      </c>
      <c r="C95" s="166">
        <v>4239</v>
      </c>
      <c r="D95" s="166">
        <v>4883</v>
      </c>
      <c r="E95" s="166">
        <v>9207</v>
      </c>
      <c r="F95" s="166">
        <v>7164</v>
      </c>
      <c r="G95" s="166">
        <v>6280</v>
      </c>
      <c r="H95" s="166">
        <v>6212</v>
      </c>
      <c r="I95" s="181">
        <f>IFERROR(H95/G95-1,"-")</f>
        <v>-1.0828025477707004E-2</v>
      </c>
      <c r="J95" s="167">
        <f t="shared" si="53"/>
        <v>0.27216874872004926</v>
      </c>
      <c r="K95" s="166">
        <f t="shared" si="54"/>
        <v>-68</v>
      </c>
      <c r="L95" s="166">
        <f t="shared" si="55"/>
        <v>1329</v>
      </c>
      <c r="M95" s="167">
        <f t="shared" si="52"/>
        <v>1.9695480977786149E-3</v>
      </c>
    </row>
    <row r="96" spans="2:13" x14ac:dyDescent="0.25">
      <c r="B96" s="165" t="s">
        <v>102</v>
      </c>
      <c r="C96" s="166">
        <v>3215</v>
      </c>
      <c r="D96" s="166">
        <v>4159</v>
      </c>
      <c r="E96" s="166">
        <v>9476</v>
      </c>
      <c r="F96" s="166">
        <v>15942</v>
      </c>
      <c r="G96" s="166">
        <v>14063</v>
      </c>
      <c r="H96" s="166">
        <v>12878</v>
      </c>
      <c r="I96" s="181">
        <f>IFERROR(H96/G96-1,"-")</f>
        <v>-8.4263670625044473E-2</v>
      </c>
      <c r="J96" s="167">
        <f t="shared" si="53"/>
        <v>2.0964174080307765</v>
      </c>
      <c r="K96" s="166">
        <f t="shared" si="54"/>
        <v>-1185</v>
      </c>
      <c r="L96" s="166">
        <f t="shared" si="55"/>
        <v>8719</v>
      </c>
      <c r="M96" s="167">
        <f t="shared" si="52"/>
        <v>4.0830393437207022E-3</v>
      </c>
    </row>
    <row r="97" spans="2:13" x14ac:dyDescent="0.25">
      <c r="B97" s="161" t="s">
        <v>109</v>
      </c>
      <c r="C97" s="162">
        <v>5300</v>
      </c>
      <c r="D97" s="162">
        <v>5188</v>
      </c>
      <c r="E97" s="162">
        <v>10263</v>
      </c>
      <c r="F97" s="162">
        <v>11917</v>
      </c>
      <c r="G97" s="162">
        <v>13448</v>
      </c>
      <c r="H97" s="162">
        <v>12819</v>
      </c>
      <c r="I97" s="180">
        <f>IFERROR(H97/G97-1,"-")</f>
        <v>-4.6772754312908948E-2</v>
      </c>
      <c r="J97" s="163">
        <f t="shared" si="53"/>
        <v>1.470894371626831</v>
      </c>
      <c r="K97" s="162">
        <f t="shared" si="54"/>
        <v>-629</v>
      </c>
      <c r="L97" s="162">
        <f t="shared" si="55"/>
        <v>7631</v>
      </c>
      <c r="M97" s="163">
        <f t="shared" si="52"/>
        <v>4.0643330755672996E-3</v>
      </c>
    </row>
    <row r="98" spans="2:13" x14ac:dyDescent="0.25">
      <c r="B98" s="165" t="s">
        <v>112</v>
      </c>
      <c r="C98" s="166">
        <v>994</v>
      </c>
      <c r="D98" s="166">
        <v>194</v>
      </c>
      <c r="E98" s="166">
        <v>1389</v>
      </c>
      <c r="F98" s="166">
        <v>1721</v>
      </c>
      <c r="G98" s="166">
        <v>2001</v>
      </c>
      <c r="H98" s="166">
        <v>1690</v>
      </c>
      <c r="I98" s="181">
        <f t="shared" ref="I98:I105" si="56">IFERROR(H98/G98-1,"-")</f>
        <v>-0.15542228885557219</v>
      </c>
      <c r="J98" s="167">
        <f t="shared" si="53"/>
        <v>7.7113402061855663</v>
      </c>
      <c r="K98" s="166">
        <f t="shared" si="54"/>
        <v>-311</v>
      </c>
      <c r="L98" s="166">
        <f t="shared" si="55"/>
        <v>1496</v>
      </c>
      <c r="M98" s="167">
        <f t="shared" si="52"/>
        <v>5.3582361320763988E-4</v>
      </c>
    </row>
    <row r="99" spans="2:13" x14ac:dyDescent="0.25">
      <c r="B99" s="165" t="s">
        <v>115</v>
      </c>
      <c r="C99" s="166">
        <v>1071</v>
      </c>
      <c r="D99" s="166">
        <v>779</v>
      </c>
      <c r="E99" s="166">
        <v>1979</v>
      </c>
      <c r="F99" s="166">
        <v>2132</v>
      </c>
      <c r="G99" s="166">
        <v>2613</v>
      </c>
      <c r="H99" s="166">
        <v>2297</v>
      </c>
      <c r="I99" s="181">
        <f t="shared" si="56"/>
        <v>-0.12093379257558357</v>
      </c>
      <c r="J99" s="167">
        <f t="shared" si="53"/>
        <v>1.9486521181001284</v>
      </c>
      <c r="K99" s="166">
        <f t="shared" si="54"/>
        <v>-316</v>
      </c>
      <c r="L99" s="166">
        <f t="shared" si="55"/>
        <v>1518</v>
      </c>
      <c r="M99" s="167">
        <f t="shared" si="52"/>
        <v>7.2827623641298753E-4</v>
      </c>
    </row>
    <row r="100" spans="2:13" x14ac:dyDescent="0.25">
      <c r="B100" s="165" t="s">
        <v>118</v>
      </c>
      <c r="C100" s="166">
        <v>1161</v>
      </c>
      <c r="D100" s="166">
        <v>2064</v>
      </c>
      <c r="E100" s="166">
        <v>1979</v>
      </c>
      <c r="F100" s="166">
        <v>2303</v>
      </c>
      <c r="G100" s="166">
        <v>2266</v>
      </c>
      <c r="H100" s="166">
        <v>2173</v>
      </c>
      <c r="I100" s="181">
        <f t="shared" si="56"/>
        <v>-4.1041482789055617E-2</v>
      </c>
      <c r="J100" s="167">
        <f t="shared" si="53"/>
        <v>5.2810077519379828E-2</v>
      </c>
      <c r="K100" s="166">
        <f t="shared" si="54"/>
        <v>-93</v>
      </c>
      <c r="L100" s="166">
        <f t="shared" si="55"/>
        <v>109</v>
      </c>
      <c r="M100" s="167">
        <f t="shared" si="52"/>
        <v>6.8896136775159847E-4</v>
      </c>
    </row>
    <row r="101" spans="2:13" x14ac:dyDescent="0.25">
      <c r="B101" s="165" t="s">
        <v>125</v>
      </c>
      <c r="C101" s="166">
        <v>265</v>
      </c>
      <c r="D101" s="166">
        <v>99</v>
      </c>
      <c r="E101" s="166">
        <v>714</v>
      </c>
      <c r="F101" s="166">
        <v>569</v>
      </c>
      <c r="G101" s="166">
        <v>627</v>
      </c>
      <c r="H101" s="166">
        <v>622</v>
      </c>
      <c r="I101" s="181">
        <f t="shared" si="56"/>
        <v>-7.9744816586921896E-3</v>
      </c>
      <c r="J101" s="167">
        <f t="shared" si="53"/>
        <v>5.2828282828282829</v>
      </c>
      <c r="K101" s="166">
        <f t="shared" si="54"/>
        <v>-5</v>
      </c>
      <c r="L101" s="166">
        <f t="shared" si="55"/>
        <v>523</v>
      </c>
      <c r="M101" s="167">
        <f t="shared" si="52"/>
        <v>1.9720845409180592E-4</v>
      </c>
    </row>
    <row r="102" spans="2:13" x14ac:dyDescent="0.25">
      <c r="B102" s="165" t="s">
        <v>121</v>
      </c>
      <c r="C102" s="166">
        <v>132</v>
      </c>
      <c r="D102" s="166">
        <v>197</v>
      </c>
      <c r="E102" s="166">
        <v>434</v>
      </c>
      <c r="F102" s="166">
        <v>336</v>
      </c>
      <c r="G102" s="166">
        <v>539</v>
      </c>
      <c r="H102" s="166">
        <v>523</v>
      </c>
      <c r="I102" s="181">
        <f t="shared" si="56"/>
        <v>-2.9684601113172504E-2</v>
      </c>
      <c r="J102" s="167">
        <f t="shared" si="53"/>
        <v>1.6548223350253806</v>
      </c>
      <c r="K102" s="166">
        <f t="shared" si="54"/>
        <v>-16</v>
      </c>
      <c r="L102" s="166">
        <f t="shared" si="55"/>
        <v>326</v>
      </c>
      <c r="M102" s="167">
        <f t="shared" si="52"/>
        <v>1.6581997024118087E-4</v>
      </c>
    </row>
    <row r="103" spans="2:13" x14ac:dyDescent="0.25">
      <c r="B103" s="165" t="s">
        <v>130</v>
      </c>
      <c r="C103" s="166">
        <v>112</v>
      </c>
      <c r="D103" s="166">
        <v>19</v>
      </c>
      <c r="E103" s="166">
        <v>190</v>
      </c>
      <c r="F103" s="166">
        <v>96</v>
      </c>
      <c r="G103" s="166">
        <v>161</v>
      </c>
      <c r="H103" s="166">
        <v>153</v>
      </c>
      <c r="I103" s="181">
        <f t="shared" si="56"/>
        <v>-4.9689440993788803E-2</v>
      </c>
      <c r="J103" s="167">
        <f t="shared" si="53"/>
        <v>7.0526315789473681</v>
      </c>
      <c r="K103" s="166">
        <f t="shared" si="54"/>
        <v>-8</v>
      </c>
      <c r="L103" s="166">
        <f t="shared" si="55"/>
        <v>134</v>
      </c>
      <c r="M103" s="167">
        <f t="shared" si="52"/>
        <v>4.8509475041875092E-5</v>
      </c>
    </row>
    <row r="104" spans="2:13" x14ac:dyDescent="0.25">
      <c r="B104" s="165" t="s">
        <v>133</v>
      </c>
      <c r="C104" s="166">
        <v>61</v>
      </c>
      <c r="D104" s="166">
        <v>44</v>
      </c>
      <c r="E104" s="166">
        <v>103</v>
      </c>
      <c r="F104" s="166">
        <v>164</v>
      </c>
      <c r="G104" s="166">
        <v>267</v>
      </c>
      <c r="H104" s="166">
        <v>149</v>
      </c>
      <c r="I104" s="181">
        <f t="shared" si="56"/>
        <v>-0.44194756554307113</v>
      </c>
      <c r="J104" s="167">
        <f t="shared" si="53"/>
        <v>2.3863636363636362</v>
      </c>
      <c r="K104" s="166">
        <f t="shared" si="54"/>
        <v>-118</v>
      </c>
      <c r="L104" s="166">
        <f t="shared" si="55"/>
        <v>105</v>
      </c>
      <c r="M104" s="167">
        <f t="shared" si="52"/>
        <v>4.7241253472152864E-5</v>
      </c>
    </row>
    <row r="105" spans="2:13" x14ac:dyDescent="0.25">
      <c r="B105" s="170" t="s">
        <v>147</v>
      </c>
      <c r="C105" s="171">
        <f t="shared" ref="C105" si="57">C97-SUM(C98:C104)</f>
        <v>1504</v>
      </c>
      <c r="D105" s="171">
        <f t="shared" ref="D105:E105" si="58">D97-SUM(D98:D104)</f>
        <v>1792</v>
      </c>
      <c r="E105" s="171">
        <f t="shared" si="58"/>
        <v>3475</v>
      </c>
      <c r="F105" s="171">
        <f t="shared" ref="F105:H105" si="59">F97-SUM(F98:F104)</f>
        <v>4596</v>
      </c>
      <c r="G105" s="171">
        <f t="shared" si="59"/>
        <v>4974</v>
      </c>
      <c r="H105" s="171">
        <f t="shared" si="59"/>
        <v>5212</v>
      </c>
      <c r="I105" s="182">
        <f t="shared" si="56"/>
        <v>4.7848813831925963E-2</v>
      </c>
      <c r="J105" s="172">
        <f t="shared" si="53"/>
        <v>1.9084821428571428</v>
      </c>
      <c r="K105" s="171">
        <f>H105-G105</f>
        <v>238</v>
      </c>
      <c r="L105" s="171">
        <f t="shared" si="55"/>
        <v>3420</v>
      </c>
      <c r="M105" s="172">
        <f t="shared" si="52"/>
        <v>1.6524927053480586E-3</v>
      </c>
    </row>
    <row r="106" spans="2:13" x14ac:dyDescent="0.25">
      <c r="B106" s="157" t="s">
        <v>52</v>
      </c>
      <c r="C106" s="155"/>
      <c r="D106" s="155"/>
      <c r="E106" s="155"/>
      <c r="F106" s="155"/>
      <c r="G106" s="155"/>
      <c r="H106" s="155"/>
      <c r="I106" s="156"/>
      <c r="J106" s="156"/>
      <c r="K106" s="156"/>
      <c r="L106" s="155"/>
      <c r="M106" s="155"/>
    </row>
    <row r="107" spans="2:13" x14ac:dyDescent="0.25">
      <c r="B107" s="158" t="s">
        <v>70</v>
      </c>
      <c r="C107" s="178">
        <v>36009</v>
      </c>
      <c r="D107" s="178">
        <v>43336</v>
      </c>
      <c r="E107" s="178">
        <v>107595</v>
      </c>
      <c r="F107" s="178">
        <v>148504</v>
      </c>
      <c r="G107" s="178">
        <v>138865</v>
      </c>
      <c r="H107" s="178">
        <v>154252</v>
      </c>
      <c r="I107" s="179">
        <f>IFERROR(H107/G107-1,"-")</f>
        <v>0.1108054585388687</v>
      </c>
      <c r="J107" s="179">
        <f>IFERROR(H107/D107-1,"-")</f>
        <v>2.5594424958464095</v>
      </c>
      <c r="K107" s="178">
        <f>H107-G107</f>
        <v>15387</v>
      </c>
      <c r="L107" s="178">
        <f>H107-D107</f>
        <v>110916</v>
      </c>
      <c r="M107" s="179">
        <f t="shared" ref="M107:M119" si="60">H107/H$9</f>
        <v>4.8906428393198149E-2</v>
      </c>
    </row>
    <row r="108" spans="2:13" x14ac:dyDescent="0.25">
      <c r="B108" s="161" t="s">
        <v>99</v>
      </c>
      <c r="C108" s="162">
        <v>7208</v>
      </c>
      <c r="D108" s="162">
        <v>25544</v>
      </c>
      <c r="E108" s="162">
        <v>24458</v>
      </c>
      <c r="F108" s="162">
        <v>31500</v>
      </c>
      <c r="G108" s="162">
        <v>28196</v>
      </c>
      <c r="H108" s="162">
        <v>33627</v>
      </c>
      <c r="I108" s="180">
        <f>IFERROR(H108/G108-1,"-")</f>
        <v>0.19261597389700658</v>
      </c>
      <c r="J108" s="163">
        <f t="shared" ref="J108:J119" si="61">IFERROR(H108/D108-1,"-")</f>
        <v>0.31643438772314436</v>
      </c>
      <c r="K108" s="162">
        <f t="shared" ref="K108:K118" si="62">H108-G108</f>
        <v>5431</v>
      </c>
      <c r="L108" s="162">
        <f t="shared" ref="L108:L119" si="63">H108-D108</f>
        <v>8083</v>
      </c>
      <c r="M108" s="163">
        <f t="shared" si="60"/>
        <v>1.0661621681262312E-2</v>
      </c>
    </row>
    <row r="109" spans="2:13" x14ac:dyDescent="0.25">
      <c r="B109" s="165" t="s">
        <v>105</v>
      </c>
      <c r="C109" s="166">
        <v>1451</v>
      </c>
      <c r="D109" s="166">
        <v>16373</v>
      </c>
      <c r="E109" s="166">
        <v>8840</v>
      </c>
      <c r="F109" s="166">
        <v>12945</v>
      </c>
      <c r="G109" s="166">
        <v>8706</v>
      </c>
      <c r="H109" s="166">
        <v>12973</v>
      </c>
      <c r="I109" s="181">
        <f>IFERROR(H109/G109-1,"-")</f>
        <v>0.49012175511141742</v>
      </c>
      <c r="J109" s="167">
        <f t="shared" si="61"/>
        <v>-0.20765895071153728</v>
      </c>
      <c r="K109" s="166">
        <f t="shared" si="62"/>
        <v>4267</v>
      </c>
      <c r="L109" s="166">
        <f t="shared" si="63"/>
        <v>-3400</v>
      </c>
      <c r="M109" s="167">
        <f t="shared" si="60"/>
        <v>4.1131596060016047E-3</v>
      </c>
    </row>
    <row r="110" spans="2:13" x14ac:dyDescent="0.25">
      <c r="B110" s="165" t="s">
        <v>102</v>
      </c>
      <c r="C110" s="166">
        <v>5757</v>
      </c>
      <c r="D110" s="166">
        <v>9171</v>
      </c>
      <c r="E110" s="166">
        <v>15618</v>
      </c>
      <c r="F110" s="166">
        <v>18555</v>
      </c>
      <c r="G110" s="166">
        <v>19490</v>
      </c>
      <c r="H110" s="166">
        <v>20654</v>
      </c>
      <c r="I110" s="181">
        <f>IFERROR(H110/G110-1,"-")</f>
        <v>5.9722934838378761E-2</v>
      </c>
      <c r="J110" s="167">
        <f t="shared" si="61"/>
        <v>1.2520990077417946</v>
      </c>
      <c r="K110" s="166">
        <f t="shared" si="62"/>
        <v>1164</v>
      </c>
      <c r="L110" s="166">
        <f t="shared" si="63"/>
        <v>11483</v>
      </c>
      <c r="M110" s="167">
        <f t="shared" si="60"/>
        <v>6.5484620752607071E-3</v>
      </c>
    </row>
    <row r="111" spans="2:13" x14ac:dyDescent="0.25">
      <c r="B111" s="161" t="s">
        <v>109</v>
      </c>
      <c r="C111" s="162">
        <v>28801</v>
      </c>
      <c r="D111" s="162">
        <v>17792</v>
      </c>
      <c r="E111" s="162">
        <v>83137</v>
      </c>
      <c r="F111" s="162">
        <v>117004</v>
      </c>
      <c r="G111" s="162">
        <v>110669</v>
      </c>
      <c r="H111" s="162">
        <v>120625</v>
      </c>
      <c r="I111" s="180">
        <f>IFERROR(H111/G111-1,"-")</f>
        <v>8.9961958633402395E-2</v>
      </c>
      <c r="J111" s="163">
        <f t="shared" si="61"/>
        <v>5.7797324640287773</v>
      </c>
      <c r="K111" s="162">
        <f t="shared" si="62"/>
        <v>9956</v>
      </c>
      <c r="L111" s="162">
        <f t="shared" si="63"/>
        <v>102833</v>
      </c>
      <c r="M111" s="163">
        <f t="shared" si="60"/>
        <v>3.8244806711935836E-2</v>
      </c>
    </row>
    <row r="112" spans="2:13" x14ac:dyDescent="0.25">
      <c r="B112" s="165" t="s">
        <v>112</v>
      </c>
      <c r="C112" s="166">
        <v>15739</v>
      </c>
      <c r="D112" s="166">
        <v>2735</v>
      </c>
      <c r="E112" s="166">
        <v>48464</v>
      </c>
      <c r="F112" s="166">
        <v>75563</v>
      </c>
      <c r="G112" s="166">
        <v>67792</v>
      </c>
      <c r="H112" s="166">
        <v>72023</v>
      </c>
      <c r="I112" s="181">
        <f t="shared" ref="I112:I119" si="64">IFERROR(H112/G112-1,"-")</f>
        <v>6.2411493981590738E-2</v>
      </c>
      <c r="J112" s="167">
        <f t="shared" si="61"/>
        <v>25.33382084095064</v>
      </c>
      <c r="K112" s="166">
        <f t="shared" si="62"/>
        <v>4231</v>
      </c>
      <c r="L112" s="166">
        <f t="shared" si="63"/>
        <v>69288</v>
      </c>
      <c r="M112" s="167">
        <f t="shared" si="60"/>
        <v>2.2835280529025944E-2</v>
      </c>
    </row>
    <row r="113" spans="2:13" x14ac:dyDescent="0.25">
      <c r="B113" s="165" t="s">
        <v>115</v>
      </c>
      <c r="C113" s="166">
        <v>1827</v>
      </c>
      <c r="D113" s="166">
        <v>4176</v>
      </c>
      <c r="E113" s="166">
        <v>3868</v>
      </c>
      <c r="F113" s="166">
        <v>5363</v>
      </c>
      <c r="G113" s="166">
        <v>4954</v>
      </c>
      <c r="H113" s="166">
        <v>5679</v>
      </c>
      <c r="I113" s="181">
        <f t="shared" si="64"/>
        <v>0.14634638675817513</v>
      </c>
      <c r="J113" s="167">
        <f t="shared" si="61"/>
        <v>0.35991379310344818</v>
      </c>
      <c r="K113" s="166">
        <f t="shared" si="62"/>
        <v>725</v>
      </c>
      <c r="L113" s="166">
        <f t="shared" si="63"/>
        <v>1503</v>
      </c>
      <c r="M113" s="167">
        <f t="shared" si="60"/>
        <v>1.8005575736131283E-3</v>
      </c>
    </row>
    <row r="114" spans="2:13" x14ac:dyDescent="0.25">
      <c r="B114" s="165" t="s">
        <v>118</v>
      </c>
      <c r="C114" s="166">
        <v>1518</v>
      </c>
      <c r="D114" s="166">
        <v>3382</v>
      </c>
      <c r="E114" s="166">
        <v>5029</v>
      </c>
      <c r="F114" s="166">
        <v>9203</v>
      </c>
      <c r="G114" s="166">
        <v>7511</v>
      </c>
      <c r="H114" s="166">
        <v>9223</v>
      </c>
      <c r="I114" s="181">
        <f t="shared" si="64"/>
        <v>0.22793236586340027</v>
      </c>
      <c r="J114" s="167">
        <f t="shared" si="61"/>
        <v>1.7270845653459492</v>
      </c>
      <c r="K114" s="166">
        <f t="shared" si="62"/>
        <v>1712</v>
      </c>
      <c r="L114" s="166">
        <f t="shared" si="63"/>
        <v>5841</v>
      </c>
      <c r="M114" s="167">
        <f t="shared" si="60"/>
        <v>2.9242018843870193E-3</v>
      </c>
    </row>
    <row r="115" spans="2:13" x14ac:dyDescent="0.25">
      <c r="B115" s="165" t="s">
        <v>125</v>
      </c>
      <c r="C115" s="166">
        <v>586</v>
      </c>
      <c r="D115" s="166">
        <v>1156</v>
      </c>
      <c r="E115" s="166">
        <v>3931</v>
      </c>
      <c r="F115" s="166">
        <v>3495</v>
      </c>
      <c r="G115" s="166">
        <v>3811</v>
      </c>
      <c r="H115" s="166">
        <v>4357</v>
      </c>
      <c r="I115" s="181">
        <f t="shared" si="64"/>
        <v>0.14326948307530829</v>
      </c>
      <c r="J115" s="167">
        <f t="shared" si="61"/>
        <v>2.7690311418685121</v>
      </c>
      <c r="K115" s="166">
        <f t="shared" si="62"/>
        <v>546</v>
      </c>
      <c r="L115" s="166">
        <f t="shared" si="63"/>
        <v>3201</v>
      </c>
      <c r="M115" s="167">
        <f t="shared" si="60"/>
        <v>1.381410344819933E-3</v>
      </c>
    </row>
    <row r="116" spans="2:13" x14ac:dyDescent="0.25">
      <c r="B116" s="165" t="s">
        <v>121</v>
      </c>
      <c r="C116" s="166">
        <v>875</v>
      </c>
      <c r="D116" s="166">
        <v>1565</v>
      </c>
      <c r="E116" s="166">
        <v>2948</v>
      </c>
      <c r="F116" s="166">
        <v>3386</v>
      </c>
      <c r="G116" s="166">
        <v>2969</v>
      </c>
      <c r="H116" s="166">
        <v>3037</v>
      </c>
      <c r="I116" s="181">
        <f t="shared" si="64"/>
        <v>2.2903334456045865E-2</v>
      </c>
      <c r="J116" s="167">
        <f t="shared" si="61"/>
        <v>0.94057507987220457</v>
      </c>
      <c r="K116" s="166">
        <f t="shared" si="62"/>
        <v>68</v>
      </c>
      <c r="L116" s="166">
        <f t="shared" si="63"/>
        <v>1472</v>
      </c>
      <c r="M116" s="167">
        <f t="shared" si="60"/>
        <v>9.6289722681159901E-4</v>
      </c>
    </row>
    <row r="117" spans="2:13" x14ac:dyDescent="0.25">
      <c r="B117" s="165" t="s">
        <v>130</v>
      </c>
      <c r="C117" s="166">
        <v>386</v>
      </c>
      <c r="D117" s="166">
        <v>40</v>
      </c>
      <c r="E117" s="166">
        <v>495</v>
      </c>
      <c r="F117" s="166">
        <v>853</v>
      </c>
      <c r="G117" s="166">
        <v>894</v>
      </c>
      <c r="H117" s="166">
        <v>876</v>
      </c>
      <c r="I117" s="181">
        <f t="shared" si="64"/>
        <v>-2.0134228187919434E-2</v>
      </c>
      <c r="J117" s="167">
        <f t="shared" si="61"/>
        <v>20.9</v>
      </c>
      <c r="K117" s="166">
        <f t="shared" si="62"/>
        <v>-18</v>
      </c>
      <c r="L117" s="166">
        <f t="shared" si="63"/>
        <v>836</v>
      </c>
      <c r="M117" s="167">
        <f t="shared" si="60"/>
        <v>2.7774052376916721E-4</v>
      </c>
    </row>
    <row r="118" spans="2:13" x14ac:dyDescent="0.25">
      <c r="B118" s="165" t="s">
        <v>133</v>
      </c>
      <c r="C118" s="166">
        <v>909</v>
      </c>
      <c r="D118" s="166">
        <v>21</v>
      </c>
      <c r="E118" s="166">
        <v>708</v>
      </c>
      <c r="F118" s="166">
        <v>455</v>
      </c>
      <c r="G118" s="166">
        <v>1131</v>
      </c>
      <c r="H118" s="166">
        <v>732</v>
      </c>
      <c r="I118" s="181">
        <f t="shared" si="64"/>
        <v>-0.35278514588859411</v>
      </c>
      <c r="J118" s="167">
        <f t="shared" si="61"/>
        <v>33.857142857142854</v>
      </c>
      <c r="K118" s="166">
        <f t="shared" si="62"/>
        <v>-399</v>
      </c>
      <c r="L118" s="166">
        <f t="shared" si="63"/>
        <v>711</v>
      </c>
      <c r="M118" s="167">
        <f t="shared" si="60"/>
        <v>2.320845472591671E-4</v>
      </c>
    </row>
    <row r="119" spans="2:13" x14ac:dyDescent="0.25">
      <c r="B119" s="170" t="s">
        <v>147</v>
      </c>
      <c r="C119" s="171">
        <f t="shared" ref="C119" si="65">C111-SUM(C112:C118)</f>
        <v>6961</v>
      </c>
      <c r="D119" s="171">
        <f t="shared" ref="D119:E119" si="66">D111-SUM(D112:D118)</f>
        <v>4717</v>
      </c>
      <c r="E119" s="171">
        <f t="shared" si="66"/>
        <v>17694</v>
      </c>
      <c r="F119" s="171">
        <f t="shared" ref="F119:H119" si="67">F111-SUM(F112:F118)</f>
        <v>18686</v>
      </c>
      <c r="G119" s="171">
        <f t="shared" si="67"/>
        <v>21607</v>
      </c>
      <c r="H119" s="171">
        <f t="shared" si="67"/>
        <v>24698</v>
      </c>
      <c r="I119" s="182">
        <f t="shared" si="64"/>
        <v>0.14305549127597539</v>
      </c>
      <c r="J119" s="172">
        <f t="shared" si="61"/>
        <v>4.2359550561797752</v>
      </c>
      <c r="K119" s="171">
        <f>H119-G119</f>
        <v>3091</v>
      </c>
      <c r="L119" s="171">
        <f t="shared" si="63"/>
        <v>19981</v>
      </c>
      <c r="M119" s="172">
        <f t="shared" si="60"/>
        <v>7.8306340822498766E-3</v>
      </c>
    </row>
    <row r="120" spans="2:13" x14ac:dyDescent="0.25">
      <c r="B120" s="157" t="s">
        <v>53</v>
      </c>
      <c r="C120" s="155"/>
      <c r="D120" s="155"/>
      <c r="E120" s="155"/>
      <c r="F120" s="155"/>
      <c r="G120" s="155"/>
      <c r="H120" s="155"/>
      <c r="I120" s="156"/>
      <c r="J120" s="156"/>
      <c r="K120" s="156"/>
      <c r="L120" s="155"/>
      <c r="M120" s="155"/>
    </row>
    <row r="121" spans="2:13" x14ac:dyDescent="0.25">
      <c r="B121" s="158" t="s">
        <v>70</v>
      </c>
      <c r="C121" s="178">
        <v>52853</v>
      </c>
      <c r="D121" s="178">
        <v>73201</v>
      </c>
      <c r="E121" s="178">
        <v>122504</v>
      </c>
      <c r="F121" s="178">
        <v>143386</v>
      </c>
      <c r="G121" s="178">
        <v>147042</v>
      </c>
      <c r="H121" s="178">
        <v>164634</v>
      </c>
      <c r="I121" s="179">
        <f>IFERROR(H121/G121-1,"-")</f>
        <v>0.11963928673440249</v>
      </c>
      <c r="J121" s="179">
        <f>IFERROR(H121/D121-1,"-")</f>
        <v>1.249067635688037</v>
      </c>
      <c r="K121" s="178">
        <f>H121-G121</f>
        <v>17592</v>
      </c>
      <c r="L121" s="178">
        <f>H121-D121</f>
        <v>91433</v>
      </c>
      <c r="M121" s="179">
        <f t="shared" ref="M121:M133" si="68">H121/H$9</f>
        <v>5.2198097477412178E-2</v>
      </c>
    </row>
    <row r="122" spans="2:13" x14ac:dyDescent="0.25">
      <c r="B122" s="161" t="s">
        <v>99</v>
      </c>
      <c r="C122" s="162">
        <v>26940</v>
      </c>
      <c r="D122" s="162">
        <v>48582</v>
      </c>
      <c r="E122" s="162">
        <v>75501</v>
      </c>
      <c r="F122" s="162">
        <v>88192</v>
      </c>
      <c r="G122" s="162">
        <v>92234</v>
      </c>
      <c r="H122" s="162">
        <v>105634</v>
      </c>
      <c r="I122" s="180">
        <f>IFERROR(H122/G122-1,"-")</f>
        <v>0.14528265064943513</v>
      </c>
      <c r="J122" s="163">
        <f t="shared" ref="J122:J133" si="69">IFERROR(H122/D122-1,"-")</f>
        <v>1.1743444073936851</v>
      </c>
      <c r="K122" s="162">
        <f t="shared" ref="K122:K132" si="70">H122-G122</f>
        <v>13400</v>
      </c>
      <c r="L122" s="162">
        <f t="shared" ref="L122:L133" si="71">H122-D122</f>
        <v>57052</v>
      </c>
      <c r="M122" s="163">
        <f t="shared" si="68"/>
        <v>3.3491829324009369E-2</v>
      </c>
    </row>
    <row r="123" spans="2:13" x14ac:dyDescent="0.25">
      <c r="B123" s="165" t="s">
        <v>105</v>
      </c>
      <c r="C123" s="166">
        <v>13715</v>
      </c>
      <c r="D123" s="166">
        <v>25464</v>
      </c>
      <c r="E123" s="166">
        <v>38799</v>
      </c>
      <c r="F123" s="166">
        <v>40048</v>
      </c>
      <c r="G123" s="166">
        <v>43987</v>
      </c>
      <c r="H123" s="166">
        <v>55226</v>
      </c>
      <c r="I123" s="181">
        <f>IFERROR(H123/G123-1,"-")</f>
        <v>0.2555073089776525</v>
      </c>
      <c r="J123" s="167">
        <f t="shared" si="69"/>
        <v>1.1687873075714736</v>
      </c>
      <c r="K123" s="166">
        <f t="shared" si="70"/>
        <v>11239</v>
      </c>
      <c r="L123" s="166">
        <f t="shared" si="71"/>
        <v>29762</v>
      </c>
      <c r="M123" s="167">
        <f t="shared" si="68"/>
        <v>1.7509701102369893E-2</v>
      </c>
    </row>
    <row r="124" spans="2:13" x14ac:dyDescent="0.25">
      <c r="B124" s="165" t="s">
        <v>102</v>
      </c>
      <c r="C124" s="166">
        <v>13225</v>
      </c>
      <c r="D124" s="166">
        <v>23118</v>
      </c>
      <c r="E124" s="166">
        <v>36702</v>
      </c>
      <c r="F124" s="166">
        <v>48144</v>
      </c>
      <c r="G124" s="166">
        <v>48247</v>
      </c>
      <c r="H124" s="166">
        <v>50408</v>
      </c>
      <c r="I124" s="181">
        <f>IFERROR(H124/G124-1,"-")</f>
        <v>4.4790349659046269E-2</v>
      </c>
      <c r="J124" s="167">
        <f t="shared" si="69"/>
        <v>1.1804654381866944</v>
      </c>
      <c r="K124" s="166">
        <f t="shared" si="70"/>
        <v>2161</v>
      </c>
      <c r="L124" s="166">
        <f t="shared" si="71"/>
        <v>27290</v>
      </c>
      <c r="M124" s="167">
        <f t="shared" si="68"/>
        <v>1.5982128221639476E-2</v>
      </c>
    </row>
    <row r="125" spans="2:13" x14ac:dyDescent="0.25">
      <c r="B125" s="161" t="s">
        <v>109</v>
      </c>
      <c r="C125" s="162">
        <v>25913</v>
      </c>
      <c r="D125" s="162">
        <v>24619</v>
      </c>
      <c r="E125" s="162">
        <v>47003</v>
      </c>
      <c r="F125" s="162">
        <v>55194</v>
      </c>
      <c r="G125" s="162">
        <v>54808</v>
      </c>
      <c r="H125" s="162">
        <v>59000</v>
      </c>
      <c r="I125" s="180">
        <f>IFERROR(H125/G125-1,"-")</f>
        <v>7.6485184644577542E-2</v>
      </c>
      <c r="J125" s="163">
        <f t="shared" si="69"/>
        <v>1.3965230106828059</v>
      </c>
      <c r="K125" s="162">
        <f t="shared" si="70"/>
        <v>4192</v>
      </c>
      <c r="L125" s="162">
        <f t="shared" si="71"/>
        <v>34381</v>
      </c>
      <c r="M125" s="163">
        <f t="shared" si="68"/>
        <v>1.8706268153402813E-2</v>
      </c>
    </row>
    <row r="126" spans="2:13" x14ac:dyDescent="0.25">
      <c r="B126" s="165" t="s">
        <v>112</v>
      </c>
      <c r="C126" s="166">
        <v>2810</v>
      </c>
      <c r="D126" s="166">
        <v>789</v>
      </c>
      <c r="E126" s="166">
        <v>4796</v>
      </c>
      <c r="F126" s="166">
        <v>6695</v>
      </c>
      <c r="G126" s="166">
        <v>6643</v>
      </c>
      <c r="H126" s="166">
        <v>6109</v>
      </c>
      <c r="I126" s="181">
        <f t="shared" ref="I126:I133" si="72">IFERROR(H126/G126-1,"-")</f>
        <v>-8.0385368056600903E-2</v>
      </c>
      <c r="J126" s="167">
        <f t="shared" si="69"/>
        <v>6.7427122940430921</v>
      </c>
      <c r="K126" s="166">
        <f t="shared" si="70"/>
        <v>-534</v>
      </c>
      <c r="L126" s="166">
        <f t="shared" si="71"/>
        <v>5320</v>
      </c>
      <c r="M126" s="167">
        <f t="shared" si="68"/>
        <v>1.9368913923582675E-3</v>
      </c>
    </row>
    <row r="127" spans="2:13" x14ac:dyDescent="0.25">
      <c r="B127" s="165" t="s">
        <v>115</v>
      </c>
      <c r="C127" s="166">
        <v>2894</v>
      </c>
      <c r="D127" s="166">
        <v>2583</v>
      </c>
      <c r="E127" s="166">
        <v>5107</v>
      </c>
      <c r="F127" s="166">
        <v>8113</v>
      </c>
      <c r="G127" s="166">
        <v>7662</v>
      </c>
      <c r="H127" s="166">
        <v>8533</v>
      </c>
      <c r="I127" s="181">
        <f t="shared" si="72"/>
        <v>0.11367789089010705</v>
      </c>
      <c r="J127" s="167">
        <f t="shared" si="69"/>
        <v>2.3035230352303522</v>
      </c>
      <c r="K127" s="166">
        <f t="shared" si="70"/>
        <v>871</v>
      </c>
      <c r="L127" s="166">
        <f t="shared" si="71"/>
        <v>5950</v>
      </c>
      <c r="M127" s="167">
        <f t="shared" si="68"/>
        <v>2.7054336636099358E-3</v>
      </c>
    </row>
    <row r="128" spans="2:13" x14ac:dyDescent="0.25">
      <c r="B128" s="165" t="s">
        <v>118</v>
      </c>
      <c r="C128" s="166">
        <v>1950</v>
      </c>
      <c r="D128" s="166">
        <v>3475</v>
      </c>
      <c r="E128" s="166">
        <v>4441</v>
      </c>
      <c r="F128" s="166">
        <v>4955</v>
      </c>
      <c r="G128" s="166">
        <v>4582</v>
      </c>
      <c r="H128" s="166">
        <v>5028</v>
      </c>
      <c r="I128" s="181">
        <f t="shared" si="72"/>
        <v>9.7337407245744245E-2</v>
      </c>
      <c r="J128" s="167">
        <f t="shared" si="69"/>
        <v>0.4469064748201439</v>
      </c>
      <c r="K128" s="166">
        <f t="shared" si="70"/>
        <v>446</v>
      </c>
      <c r="L128" s="166">
        <f t="shared" si="71"/>
        <v>1553</v>
      </c>
      <c r="M128" s="167">
        <f t="shared" si="68"/>
        <v>1.5941545131408362E-3</v>
      </c>
    </row>
    <row r="129" spans="2:13" x14ac:dyDescent="0.25">
      <c r="B129" s="165" t="s">
        <v>125</v>
      </c>
      <c r="C129" s="166">
        <v>527</v>
      </c>
      <c r="D129" s="166">
        <v>444</v>
      </c>
      <c r="E129" s="166">
        <v>1275</v>
      </c>
      <c r="F129" s="166">
        <v>1516</v>
      </c>
      <c r="G129" s="166">
        <v>1395</v>
      </c>
      <c r="H129" s="166">
        <v>1505</v>
      </c>
      <c r="I129" s="181">
        <f t="shared" si="72"/>
        <v>7.8853046594982157E-2</v>
      </c>
      <c r="J129" s="167">
        <f t="shared" si="69"/>
        <v>2.3896396396396398</v>
      </c>
      <c r="K129" s="166">
        <f t="shared" si="70"/>
        <v>110</v>
      </c>
      <c r="L129" s="166">
        <f t="shared" si="71"/>
        <v>1061</v>
      </c>
      <c r="M129" s="167">
        <f t="shared" si="68"/>
        <v>4.7716836560798701E-4</v>
      </c>
    </row>
    <row r="130" spans="2:13" x14ac:dyDescent="0.25">
      <c r="B130" s="165" t="s">
        <v>121</v>
      </c>
      <c r="C130" s="166">
        <v>455</v>
      </c>
      <c r="D130" s="166">
        <v>388</v>
      </c>
      <c r="E130" s="166">
        <v>986</v>
      </c>
      <c r="F130" s="166">
        <v>1075</v>
      </c>
      <c r="G130" s="166">
        <v>1136</v>
      </c>
      <c r="H130" s="166">
        <v>1313</v>
      </c>
      <c r="I130" s="181">
        <f t="shared" si="72"/>
        <v>0.15580985915492951</v>
      </c>
      <c r="J130" s="167">
        <f t="shared" si="69"/>
        <v>2.384020618556701</v>
      </c>
      <c r="K130" s="166">
        <f t="shared" si="70"/>
        <v>177</v>
      </c>
      <c r="L130" s="166">
        <f t="shared" si="71"/>
        <v>925</v>
      </c>
      <c r="M130" s="167">
        <f t="shared" si="68"/>
        <v>4.162937302613202E-4</v>
      </c>
    </row>
    <row r="131" spans="2:13" x14ac:dyDescent="0.25">
      <c r="B131" s="165" t="s">
        <v>130</v>
      </c>
      <c r="C131" s="166">
        <v>630</v>
      </c>
      <c r="D131" s="166">
        <v>61</v>
      </c>
      <c r="E131" s="166">
        <v>602</v>
      </c>
      <c r="F131" s="166">
        <v>800</v>
      </c>
      <c r="G131" s="166">
        <v>904</v>
      </c>
      <c r="H131" s="166">
        <v>707</v>
      </c>
      <c r="I131" s="181">
        <f t="shared" si="72"/>
        <v>-0.21792035398230092</v>
      </c>
      <c r="J131" s="167">
        <f t="shared" si="69"/>
        <v>10.590163934426229</v>
      </c>
      <c r="K131" s="166">
        <f t="shared" si="70"/>
        <v>-197</v>
      </c>
      <c r="L131" s="166">
        <f t="shared" si="71"/>
        <v>646</v>
      </c>
      <c r="M131" s="167">
        <f t="shared" si="68"/>
        <v>2.2415816244840319E-4</v>
      </c>
    </row>
    <row r="132" spans="2:13" x14ac:dyDescent="0.25">
      <c r="B132" s="165" t="s">
        <v>133</v>
      </c>
      <c r="C132" s="166">
        <v>970</v>
      </c>
      <c r="D132" s="166">
        <v>166</v>
      </c>
      <c r="E132" s="166">
        <v>1056</v>
      </c>
      <c r="F132" s="166">
        <v>1493</v>
      </c>
      <c r="G132" s="166">
        <v>1365</v>
      </c>
      <c r="H132" s="166">
        <v>1418</v>
      </c>
      <c r="I132" s="181">
        <f t="shared" si="72"/>
        <v>3.8827838827838912E-2</v>
      </c>
      <c r="J132" s="167">
        <f t="shared" si="69"/>
        <v>7.5421686746987948</v>
      </c>
      <c r="K132" s="166">
        <f t="shared" si="70"/>
        <v>53</v>
      </c>
      <c r="L132" s="166">
        <f t="shared" si="71"/>
        <v>1252</v>
      </c>
      <c r="M132" s="167">
        <f t="shared" si="68"/>
        <v>4.495845464665286E-4</v>
      </c>
    </row>
    <row r="133" spans="2:13" x14ac:dyDescent="0.25">
      <c r="B133" s="170" t="s">
        <v>147</v>
      </c>
      <c r="C133" s="171">
        <f t="shared" ref="C133" si="73">C125-SUM(C126:C132)</f>
        <v>15677</v>
      </c>
      <c r="D133" s="171">
        <f t="shared" ref="D133:E133" si="74">D125-SUM(D126:D132)</f>
        <v>16713</v>
      </c>
      <c r="E133" s="171">
        <f t="shared" si="74"/>
        <v>28740</v>
      </c>
      <c r="F133" s="171">
        <f t="shared" ref="F133:H133" si="75">F125-SUM(F126:F132)</f>
        <v>30547</v>
      </c>
      <c r="G133" s="171">
        <f t="shared" si="75"/>
        <v>31121</v>
      </c>
      <c r="H133" s="171">
        <f t="shared" si="75"/>
        <v>34387</v>
      </c>
      <c r="I133" s="182">
        <f t="shared" si="72"/>
        <v>0.10494521384274291</v>
      </c>
      <c r="J133" s="172">
        <f t="shared" si="69"/>
        <v>1.0575001495841558</v>
      </c>
      <c r="K133" s="171">
        <f>H133-G133</f>
        <v>3266</v>
      </c>
      <c r="L133" s="171">
        <f t="shared" si="71"/>
        <v>17674</v>
      </c>
      <c r="M133" s="172">
        <f t="shared" si="68"/>
        <v>1.0902583779509534E-2</v>
      </c>
    </row>
    <row r="134" spans="2:13" x14ac:dyDescent="0.25">
      <c r="B134" s="157" t="s">
        <v>54</v>
      </c>
      <c r="C134" s="155"/>
      <c r="D134" s="155"/>
      <c r="E134" s="155"/>
      <c r="F134" s="155"/>
      <c r="G134" s="155"/>
      <c r="H134" s="155"/>
      <c r="I134" s="156"/>
      <c r="J134" s="156"/>
      <c r="K134" s="156"/>
      <c r="L134" s="155"/>
      <c r="M134" s="155"/>
    </row>
    <row r="135" spans="2:13" x14ac:dyDescent="0.25">
      <c r="B135" s="158" t="s">
        <v>70</v>
      </c>
      <c r="C135" s="178">
        <v>52299</v>
      </c>
      <c r="D135" s="178">
        <v>44078</v>
      </c>
      <c r="E135" s="178">
        <v>145637</v>
      </c>
      <c r="F135" s="178">
        <v>157637</v>
      </c>
      <c r="G135" s="178">
        <v>167315</v>
      </c>
      <c r="H135" s="178">
        <v>162934</v>
      </c>
      <c r="I135" s="179">
        <f>IFERROR(H135/G135-1,"-")</f>
        <v>-2.6184143681080574E-2</v>
      </c>
      <c r="J135" s="179">
        <f>IFERROR(H135/D135-1,"-")</f>
        <v>2.6964925813330916</v>
      </c>
      <c r="K135" s="178">
        <f>H135-G135</f>
        <v>-4381</v>
      </c>
      <c r="L135" s="178">
        <f>H135-D135</f>
        <v>118856</v>
      </c>
      <c r="M135" s="179">
        <f t="shared" ref="M135:M147" si="76">H135/H$9</f>
        <v>5.1659103310280237E-2</v>
      </c>
    </row>
    <row r="136" spans="2:13" x14ac:dyDescent="0.25">
      <c r="B136" s="161" t="s">
        <v>99</v>
      </c>
      <c r="C136" s="162">
        <v>2629</v>
      </c>
      <c r="D136" s="162">
        <v>23814</v>
      </c>
      <c r="E136" s="162">
        <v>15534</v>
      </c>
      <c r="F136" s="162">
        <v>18834</v>
      </c>
      <c r="G136" s="162">
        <v>15150</v>
      </c>
      <c r="H136" s="162">
        <v>14655</v>
      </c>
      <c r="I136" s="180">
        <f>IFERROR(H136/G136-1,"-")</f>
        <v>-3.2673267326732702E-2</v>
      </c>
      <c r="J136" s="163">
        <f t="shared" ref="J136:J147" si="77">IFERROR(H136/D136-1,"-")</f>
        <v>-0.38460569412950363</v>
      </c>
      <c r="K136" s="162">
        <f t="shared" ref="K136:K146" si="78">H136-G136</f>
        <v>-495</v>
      </c>
      <c r="L136" s="162">
        <f t="shared" ref="L136:L147" si="79">H136-D136</f>
        <v>-9159</v>
      </c>
      <c r="M136" s="163">
        <f t="shared" si="76"/>
        <v>4.6464467760698007E-3</v>
      </c>
    </row>
    <row r="137" spans="2:13" x14ac:dyDescent="0.25">
      <c r="B137" s="165" t="s">
        <v>105</v>
      </c>
      <c r="C137" s="166">
        <v>1763</v>
      </c>
      <c r="D137" s="166">
        <v>18780</v>
      </c>
      <c r="E137" s="166">
        <v>10551</v>
      </c>
      <c r="F137" s="166">
        <v>12385</v>
      </c>
      <c r="G137" s="166">
        <v>10024</v>
      </c>
      <c r="H137" s="166">
        <v>8568</v>
      </c>
      <c r="I137" s="181">
        <f>IFERROR(H137/G137-1,"-")</f>
        <v>-0.14525139664804465</v>
      </c>
      <c r="J137" s="167">
        <f t="shared" si="77"/>
        <v>-0.54376996805111821</v>
      </c>
      <c r="K137" s="166">
        <f t="shared" si="78"/>
        <v>-1456</v>
      </c>
      <c r="L137" s="166">
        <f t="shared" si="79"/>
        <v>-10212</v>
      </c>
      <c r="M137" s="167">
        <f t="shared" si="76"/>
        <v>2.716530602345005E-3</v>
      </c>
    </row>
    <row r="138" spans="2:13" x14ac:dyDescent="0.25">
      <c r="B138" s="165" t="s">
        <v>102</v>
      </c>
      <c r="C138" s="166">
        <v>866</v>
      </c>
      <c r="D138" s="166">
        <v>5034</v>
      </c>
      <c r="E138" s="166">
        <v>4983</v>
      </c>
      <c r="F138" s="166">
        <v>6449</v>
      </c>
      <c r="G138" s="166">
        <v>5126</v>
      </c>
      <c r="H138" s="166">
        <v>6087</v>
      </c>
      <c r="I138" s="181">
        <f>IFERROR(H138/G138-1,"-")</f>
        <v>0.18747561451424111</v>
      </c>
      <c r="J138" s="167">
        <f t="shared" si="77"/>
        <v>0.20917759237187128</v>
      </c>
      <c r="K138" s="166">
        <f t="shared" si="78"/>
        <v>961</v>
      </c>
      <c r="L138" s="166">
        <f t="shared" si="79"/>
        <v>1053</v>
      </c>
      <c r="M138" s="167">
        <f t="shared" si="76"/>
        <v>1.9299161737247952E-3</v>
      </c>
    </row>
    <row r="139" spans="2:13" x14ac:dyDescent="0.25">
      <c r="B139" s="161" t="s">
        <v>109</v>
      </c>
      <c r="C139" s="162">
        <v>49670</v>
      </c>
      <c r="D139" s="162">
        <v>20264</v>
      </c>
      <c r="E139" s="162">
        <v>130103</v>
      </c>
      <c r="F139" s="162">
        <v>138803</v>
      </c>
      <c r="G139" s="162">
        <v>152165</v>
      </c>
      <c r="H139" s="162">
        <v>148279</v>
      </c>
      <c r="I139" s="180">
        <f>IFERROR(H139/G139-1,"-")</f>
        <v>-2.5538067229652017E-2</v>
      </c>
      <c r="J139" s="163">
        <f t="shared" si="77"/>
        <v>6.3173608369522309</v>
      </c>
      <c r="K139" s="162">
        <f t="shared" si="78"/>
        <v>-3886</v>
      </c>
      <c r="L139" s="162">
        <f t="shared" si="79"/>
        <v>128015</v>
      </c>
      <c r="M139" s="163">
        <f t="shared" si="76"/>
        <v>4.7012656534210433E-2</v>
      </c>
    </row>
    <row r="140" spans="2:13" x14ac:dyDescent="0.25">
      <c r="B140" s="165" t="s">
        <v>112</v>
      </c>
      <c r="C140" s="166">
        <v>21732</v>
      </c>
      <c r="D140" s="166">
        <v>1117</v>
      </c>
      <c r="E140" s="166">
        <v>53836</v>
      </c>
      <c r="F140" s="166">
        <v>57454</v>
      </c>
      <c r="G140" s="166">
        <v>67114</v>
      </c>
      <c r="H140" s="166">
        <v>66583</v>
      </c>
      <c r="I140" s="181">
        <f t="shared" ref="I140:I147" si="80">IFERROR(H140/G140-1,"-")</f>
        <v>-7.9119110766755485E-3</v>
      </c>
      <c r="J140" s="167">
        <f t="shared" si="77"/>
        <v>58.608773500447626</v>
      </c>
      <c r="K140" s="166">
        <f t="shared" si="78"/>
        <v>-531</v>
      </c>
      <c r="L140" s="166">
        <f t="shared" si="79"/>
        <v>65466</v>
      </c>
      <c r="M140" s="167">
        <f t="shared" si="76"/>
        <v>2.111049919420372E-2</v>
      </c>
    </row>
    <row r="141" spans="2:13" x14ac:dyDescent="0.25">
      <c r="B141" s="165" t="s">
        <v>115</v>
      </c>
      <c r="C141" s="166">
        <v>3339</v>
      </c>
      <c r="D141" s="166">
        <v>2184</v>
      </c>
      <c r="E141" s="166">
        <v>8757</v>
      </c>
      <c r="F141" s="166">
        <v>11684</v>
      </c>
      <c r="G141" s="166">
        <v>12889</v>
      </c>
      <c r="H141" s="166">
        <v>12375</v>
      </c>
      <c r="I141" s="181">
        <f t="shared" si="80"/>
        <v>-3.9878966560633056E-2</v>
      </c>
      <c r="J141" s="167">
        <f t="shared" si="77"/>
        <v>4.6662087912087911</v>
      </c>
      <c r="K141" s="166">
        <f t="shared" si="78"/>
        <v>-514</v>
      </c>
      <c r="L141" s="166">
        <f t="shared" si="79"/>
        <v>10191</v>
      </c>
      <c r="M141" s="167">
        <f t="shared" si="76"/>
        <v>3.9235604813281323E-3</v>
      </c>
    </row>
    <row r="142" spans="2:13" x14ac:dyDescent="0.25">
      <c r="B142" s="165" t="s">
        <v>118</v>
      </c>
      <c r="C142" s="166">
        <v>3563</v>
      </c>
      <c r="D142" s="166">
        <v>5600</v>
      </c>
      <c r="E142" s="166">
        <v>16478</v>
      </c>
      <c r="F142" s="166">
        <v>14890</v>
      </c>
      <c r="G142" s="166">
        <v>15236</v>
      </c>
      <c r="H142" s="166">
        <v>13630</v>
      </c>
      <c r="I142" s="181">
        <f t="shared" si="80"/>
        <v>-0.10540824363349965</v>
      </c>
      <c r="J142" s="167">
        <f t="shared" si="77"/>
        <v>1.4339285714285714</v>
      </c>
      <c r="K142" s="166">
        <f t="shared" si="78"/>
        <v>-1606</v>
      </c>
      <c r="L142" s="166">
        <f t="shared" si="79"/>
        <v>8030</v>
      </c>
      <c r="M142" s="167">
        <f t="shared" si="76"/>
        <v>4.3214649988284805E-3</v>
      </c>
    </row>
    <row r="143" spans="2:13" x14ac:dyDescent="0.25">
      <c r="B143" s="165" t="s">
        <v>125</v>
      </c>
      <c r="C143" s="166">
        <v>765</v>
      </c>
      <c r="D143" s="166">
        <v>364</v>
      </c>
      <c r="E143" s="166">
        <v>5965</v>
      </c>
      <c r="F143" s="166">
        <v>4950</v>
      </c>
      <c r="G143" s="166">
        <v>3776</v>
      </c>
      <c r="H143" s="166">
        <v>3574</v>
      </c>
      <c r="I143" s="181">
        <f t="shared" si="80"/>
        <v>-5.3495762711864403E-2</v>
      </c>
      <c r="J143" s="167">
        <f t="shared" si="77"/>
        <v>8.8186813186813193</v>
      </c>
      <c r="K143" s="166">
        <f t="shared" si="78"/>
        <v>-202</v>
      </c>
      <c r="L143" s="166">
        <f t="shared" si="79"/>
        <v>3210</v>
      </c>
      <c r="M143" s="167">
        <f t="shared" si="76"/>
        <v>1.1331559725468077E-3</v>
      </c>
    </row>
    <row r="144" spans="2:13" x14ac:dyDescent="0.25">
      <c r="B144" s="165" t="s">
        <v>121</v>
      </c>
      <c r="C144" s="166">
        <v>861</v>
      </c>
      <c r="D144" s="166">
        <v>654</v>
      </c>
      <c r="E144" s="166">
        <v>2707</v>
      </c>
      <c r="F144" s="166">
        <v>3057</v>
      </c>
      <c r="G144" s="166">
        <v>3589</v>
      </c>
      <c r="H144" s="166">
        <v>2805</v>
      </c>
      <c r="I144" s="181">
        <f t="shared" si="80"/>
        <v>-0.2184452493730844</v>
      </c>
      <c r="J144" s="167">
        <f t="shared" si="77"/>
        <v>3.2889908256880735</v>
      </c>
      <c r="K144" s="166">
        <f t="shared" si="78"/>
        <v>-784</v>
      </c>
      <c r="L144" s="166">
        <f t="shared" si="79"/>
        <v>2151</v>
      </c>
      <c r="M144" s="167">
        <f t="shared" si="76"/>
        <v>8.8934037576770999E-4</v>
      </c>
    </row>
    <row r="145" spans="2:13" x14ac:dyDescent="0.25">
      <c r="B145" s="165" t="s">
        <v>130</v>
      </c>
      <c r="C145" s="166">
        <v>1961</v>
      </c>
      <c r="D145" s="166">
        <v>64</v>
      </c>
      <c r="E145" s="166">
        <v>1870</v>
      </c>
      <c r="F145" s="166">
        <v>2245</v>
      </c>
      <c r="G145" s="166">
        <v>2001</v>
      </c>
      <c r="H145" s="166">
        <v>2294</v>
      </c>
      <c r="I145" s="181">
        <f t="shared" si="80"/>
        <v>0.14642678660669661</v>
      </c>
      <c r="J145" s="167">
        <f t="shared" si="77"/>
        <v>34.84375</v>
      </c>
      <c r="K145" s="166">
        <f t="shared" si="78"/>
        <v>293</v>
      </c>
      <c r="L145" s="166">
        <f t="shared" si="79"/>
        <v>2230</v>
      </c>
      <c r="M145" s="167">
        <f t="shared" si="76"/>
        <v>7.2732507023569586E-4</v>
      </c>
    </row>
    <row r="146" spans="2:13" x14ac:dyDescent="0.25">
      <c r="B146" s="165" t="s">
        <v>133</v>
      </c>
      <c r="C146" s="166">
        <v>3933</v>
      </c>
      <c r="D146" s="166">
        <v>53</v>
      </c>
      <c r="E146" s="166">
        <v>917</v>
      </c>
      <c r="F146" s="166">
        <v>1598</v>
      </c>
      <c r="G146" s="166">
        <v>1484</v>
      </c>
      <c r="H146" s="166">
        <v>1109</v>
      </c>
      <c r="I146" s="181">
        <f t="shared" si="80"/>
        <v>-0.25269541778975746</v>
      </c>
      <c r="J146" s="167">
        <f t="shared" si="77"/>
        <v>19.924528301886792</v>
      </c>
      <c r="K146" s="166">
        <f t="shared" si="78"/>
        <v>-375</v>
      </c>
      <c r="L146" s="166">
        <f t="shared" si="79"/>
        <v>1056</v>
      </c>
      <c r="M146" s="167">
        <f t="shared" si="76"/>
        <v>3.5161443020548678E-4</v>
      </c>
    </row>
    <row r="147" spans="2:13" x14ac:dyDescent="0.25">
      <c r="B147" s="170" t="s">
        <v>147</v>
      </c>
      <c r="C147" s="171">
        <f t="shared" ref="C147" si="81">C139-SUM(C140:C146)</f>
        <v>13516</v>
      </c>
      <c r="D147" s="171">
        <f t="shared" ref="D147:E147" si="82">D139-SUM(D140:D146)</f>
        <v>10228</v>
      </c>
      <c r="E147" s="171">
        <f t="shared" si="82"/>
        <v>39573</v>
      </c>
      <c r="F147" s="171">
        <f t="shared" ref="F147:H147" si="83">F139-SUM(F140:F146)</f>
        <v>42925</v>
      </c>
      <c r="G147" s="171">
        <f t="shared" si="83"/>
        <v>46076</v>
      </c>
      <c r="H147" s="171">
        <f t="shared" si="83"/>
        <v>45909</v>
      </c>
      <c r="I147" s="182">
        <f t="shared" si="80"/>
        <v>-3.6244465665422609E-3</v>
      </c>
      <c r="J147" s="172">
        <f t="shared" si="77"/>
        <v>3.4885608134532653</v>
      </c>
      <c r="K147" s="171">
        <f>H147-G147</f>
        <v>-167</v>
      </c>
      <c r="L147" s="171">
        <f t="shared" si="79"/>
        <v>35681</v>
      </c>
      <c r="M147" s="172">
        <f t="shared" si="76"/>
        <v>1.4555696011094403E-2</v>
      </c>
    </row>
    <row r="148" spans="2:13" x14ac:dyDescent="0.25">
      <c r="B148" s="157" t="s">
        <v>55</v>
      </c>
      <c r="C148" s="155"/>
      <c r="D148" s="155"/>
      <c r="E148" s="155"/>
      <c r="F148" s="155"/>
      <c r="G148" s="155"/>
      <c r="H148" s="155"/>
      <c r="I148" s="156"/>
      <c r="J148" s="156"/>
      <c r="K148" s="156"/>
      <c r="L148" s="155"/>
      <c r="M148" s="155"/>
    </row>
    <row r="149" spans="2:13" x14ac:dyDescent="0.25">
      <c r="B149" s="158" t="s">
        <v>70</v>
      </c>
      <c r="C149" s="178">
        <v>23569</v>
      </c>
      <c r="D149" s="178">
        <v>27544</v>
      </c>
      <c r="E149" s="178">
        <v>61917</v>
      </c>
      <c r="F149" s="178">
        <v>68546</v>
      </c>
      <c r="G149" s="178">
        <v>73521</v>
      </c>
      <c r="H149" s="178">
        <v>70739</v>
      </c>
      <c r="I149" s="179">
        <f>IFERROR(H149/G149-1,"-")</f>
        <v>-3.7839528842099512E-2</v>
      </c>
      <c r="J149" s="179">
        <f>IFERROR(H149/D149-1,"-")</f>
        <v>1.5682181237293058</v>
      </c>
      <c r="K149" s="178">
        <f>H149-G149</f>
        <v>-2782</v>
      </c>
      <c r="L149" s="178">
        <f>H149-D149</f>
        <v>43195</v>
      </c>
      <c r="M149" s="179">
        <f t="shared" ref="M149:M161" si="84">H149/H$9</f>
        <v>2.242818140514511E-2</v>
      </c>
    </row>
    <row r="150" spans="2:13" x14ac:dyDescent="0.25">
      <c r="B150" s="161" t="s">
        <v>99</v>
      </c>
      <c r="C150" s="162">
        <v>8081</v>
      </c>
      <c r="D150" s="162">
        <v>18768</v>
      </c>
      <c r="E150" s="162">
        <v>32941</v>
      </c>
      <c r="F150" s="162">
        <v>34724</v>
      </c>
      <c r="G150" s="162">
        <v>33119</v>
      </c>
      <c r="H150" s="162">
        <v>29966</v>
      </c>
      <c r="I150" s="180">
        <f>IFERROR(H150/G150-1,"-")</f>
        <v>-9.5202149823364279E-2</v>
      </c>
      <c r="J150" s="163">
        <f t="shared" ref="J150:J161" si="85">IFERROR(H150/D150-1,"-")</f>
        <v>0.59665387894288147</v>
      </c>
      <c r="K150" s="162">
        <f t="shared" ref="K150:K160" si="86">H150-G150</f>
        <v>-3153</v>
      </c>
      <c r="L150" s="162">
        <f t="shared" ref="L150:L161" si="87">H150-D150</f>
        <v>11198</v>
      </c>
      <c r="M150" s="163">
        <f t="shared" si="84"/>
        <v>9.5008818895740456E-3</v>
      </c>
    </row>
    <row r="151" spans="2:13" x14ac:dyDescent="0.25">
      <c r="B151" s="165" t="s">
        <v>105</v>
      </c>
      <c r="C151" s="166">
        <v>4041</v>
      </c>
      <c r="D151" s="166">
        <v>15882</v>
      </c>
      <c r="E151" s="166">
        <v>23300</v>
      </c>
      <c r="F151" s="166">
        <v>24578</v>
      </c>
      <c r="G151" s="166">
        <v>22604</v>
      </c>
      <c r="H151" s="166">
        <v>18773</v>
      </c>
      <c r="I151" s="181">
        <f>IFERROR(H151/G151-1,"-")</f>
        <v>-0.16948327729605384</v>
      </c>
      <c r="J151" s="167">
        <f t="shared" si="85"/>
        <v>0.18202997103639351</v>
      </c>
      <c r="K151" s="166">
        <f t="shared" si="86"/>
        <v>-3831</v>
      </c>
      <c r="L151" s="166">
        <f t="shared" si="87"/>
        <v>2891</v>
      </c>
      <c r="M151" s="167">
        <f t="shared" si="84"/>
        <v>5.9520808820988308E-3</v>
      </c>
    </row>
    <row r="152" spans="2:13" x14ac:dyDescent="0.25">
      <c r="B152" s="165" t="s">
        <v>102</v>
      </c>
      <c r="C152" s="166">
        <v>4040</v>
      </c>
      <c r="D152" s="166">
        <v>2886</v>
      </c>
      <c r="E152" s="166">
        <v>9641</v>
      </c>
      <c r="F152" s="166">
        <v>10146</v>
      </c>
      <c r="G152" s="166">
        <v>10515</v>
      </c>
      <c r="H152" s="166">
        <v>11193</v>
      </c>
      <c r="I152" s="181">
        <f>IFERROR(H152/G152-1,"-")</f>
        <v>6.447931526390871E-2</v>
      </c>
      <c r="J152" s="167">
        <f t="shared" si="85"/>
        <v>2.8783783783783785</v>
      </c>
      <c r="K152" s="166">
        <f t="shared" si="86"/>
        <v>678</v>
      </c>
      <c r="L152" s="166">
        <f t="shared" si="87"/>
        <v>8307</v>
      </c>
      <c r="M152" s="167">
        <f t="shared" si="84"/>
        <v>3.5488010074752152E-3</v>
      </c>
    </row>
    <row r="153" spans="2:13" x14ac:dyDescent="0.25">
      <c r="B153" s="161" t="s">
        <v>109</v>
      </c>
      <c r="C153" s="162">
        <v>15488</v>
      </c>
      <c r="D153" s="162">
        <v>8776</v>
      </c>
      <c r="E153" s="162">
        <v>28976</v>
      </c>
      <c r="F153" s="162">
        <v>33822</v>
      </c>
      <c r="G153" s="162">
        <v>40402</v>
      </c>
      <c r="H153" s="162">
        <v>40773</v>
      </c>
      <c r="I153" s="180">
        <f>IFERROR(H153/G153-1,"-")</f>
        <v>9.1827137270432679E-3</v>
      </c>
      <c r="J153" s="163">
        <f t="shared" si="85"/>
        <v>3.6459662716499546</v>
      </c>
      <c r="K153" s="162">
        <f t="shared" si="86"/>
        <v>371</v>
      </c>
      <c r="L153" s="162">
        <f t="shared" si="87"/>
        <v>31997</v>
      </c>
      <c r="M153" s="163">
        <f t="shared" si="84"/>
        <v>1.2927299515571066E-2</v>
      </c>
    </row>
    <row r="154" spans="2:13" x14ac:dyDescent="0.25">
      <c r="B154" s="165" t="s">
        <v>112</v>
      </c>
      <c r="C154" s="166">
        <v>4925</v>
      </c>
      <c r="D154" s="166">
        <v>388</v>
      </c>
      <c r="E154" s="166">
        <v>10516</v>
      </c>
      <c r="F154" s="166">
        <v>10757</v>
      </c>
      <c r="G154" s="166">
        <v>12042</v>
      </c>
      <c r="H154" s="166">
        <v>10409</v>
      </c>
      <c r="I154" s="181">
        <f t="shared" ref="I154:I161" si="88">IFERROR(H154/G154-1,"-")</f>
        <v>-0.13560870287327687</v>
      </c>
      <c r="J154" s="167">
        <f t="shared" si="85"/>
        <v>25.827319587628867</v>
      </c>
      <c r="K154" s="166">
        <f t="shared" si="86"/>
        <v>-1633</v>
      </c>
      <c r="L154" s="166">
        <f t="shared" si="87"/>
        <v>10021</v>
      </c>
      <c r="M154" s="167">
        <f t="shared" si="84"/>
        <v>3.3002295798096591E-3</v>
      </c>
    </row>
    <row r="155" spans="2:13" x14ac:dyDescent="0.25">
      <c r="B155" s="165" t="s">
        <v>115</v>
      </c>
      <c r="C155" s="166">
        <v>4219</v>
      </c>
      <c r="D155" s="166">
        <v>1693</v>
      </c>
      <c r="E155" s="166">
        <v>6295</v>
      </c>
      <c r="F155" s="166">
        <v>6753</v>
      </c>
      <c r="G155" s="166">
        <v>7392</v>
      </c>
      <c r="H155" s="166">
        <v>7172</v>
      </c>
      <c r="I155" s="181">
        <f t="shared" si="88"/>
        <v>-2.9761904761904767E-2</v>
      </c>
      <c r="J155" s="167">
        <f t="shared" si="85"/>
        <v>3.236266981689309</v>
      </c>
      <c r="K155" s="166">
        <f t="shared" si="86"/>
        <v>-220</v>
      </c>
      <c r="L155" s="166">
        <f t="shared" si="87"/>
        <v>5479</v>
      </c>
      <c r="M155" s="167">
        <f t="shared" si="84"/>
        <v>2.2739212745119487E-3</v>
      </c>
    </row>
    <row r="156" spans="2:13" x14ac:dyDescent="0.25">
      <c r="B156" s="165" t="s">
        <v>118</v>
      </c>
      <c r="C156" s="166">
        <v>1723</v>
      </c>
      <c r="D156" s="166">
        <v>2444</v>
      </c>
      <c r="E156" s="166">
        <v>3313</v>
      </c>
      <c r="F156" s="166">
        <v>5233</v>
      </c>
      <c r="G156" s="166">
        <v>6589</v>
      </c>
      <c r="H156" s="166">
        <v>9586</v>
      </c>
      <c r="I156" s="181">
        <f t="shared" si="88"/>
        <v>0.45484899074214602</v>
      </c>
      <c r="J156" s="167">
        <f t="shared" si="85"/>
        <v>2.9222585924713584</v>
      </c>
      <c r="K156" s="166">
        <f t="shared" si="86"/>
        <v>2997</v>
      </c>
      <c r="L156" s="166">
        <f t="shared" si="87"/>
        <v>7142</v>
      </c>
      <c r="M156" s="167">
        <f t="shared" si="84"/>
        <v>3.0392929918393111E-3</v>
      </c>
    </row>
    <row r="157" spans="2:13" x14ac:dyDescent="0.25">
      <c r="B157" s="165" t="s">
        <v>125</v>
      </c>
      <c r="C157" s="166">
        <v>517</v>
      </c>
      <c r="D157" s="166">
        <v>274</v>
      </c>
      <c r="E157" s="166">
        <v>920</v>
      </c>
      <c r="F157" s="166">
        <v>1078</v>
      </c>
      <c r="G157" s="166">
        <v>1631</v>
      </c>
      <c r="H157" s="166">
        <v>1503</v>
      </c>
      <c r="I157" s="181">
        <f t="shared" si="88"/>
        <v>-7.8479460453709349E-2</v>
      </c>
      <c r="J157" s="167">
        <f t="shared" si="85"/>
        <v>4.4854014598540148</v>
      </c>
      <c r="K157" s="166">
        <f t="shared" si="86"/>
        <v>-128</v>
      </c>
      <c r="L157" s="166">
        <f t="shared" si="87"/>
        <v>1229</v>
      </c>
      <c r="M157" s="167">
        <f t="shared" si="84"/>
        <v>4.765342548231259E-4</v>
      </c>
    </row>
    <row r="158" spans="2:13" x14ac:dyDescent="0.25">
      <c r="B158" s="165" t="s">
        <v>121</v>
      </c>
      <c r="C158" s="166">
        <v>514</v>
      </c>
      <c r="D158" s="166">
        <v>490</v>
      </c>
      <c r="E158" s="166">
        <v>1585</v>
      </c>
      <c r="F158" s="166">
        <v>1642</v>
      </c>
      <c r="G158" s="166">
        <v>1855</v>
      </c>
      <c r="H158" s="166">
        <v>1511</v>
      </c>
      <c r="I158" s="181">
        <f t="shared" si="88"/>
        <v>-0.18544474393530996</v>
      </c>
      <c r="J158" s="167">
        <f t="shared" si="85"/>
        <v>2.083673469387755</v>
      </c>
      <c r="K158" s="166">
        <f t="shared" si="86"/>
        <v>-344</v>
      </c>
      <c r="L158" s="166">
        <f t="shared" si="87"/>
        <v>1021</v>
      </c>
      <c r="M158" s="167">
        <f t="shared" si="84"/>
        <v>4.7907069796257034E-4</v>
      </c>
    </row>
    <row r="159" spans="2:13" x14ac:dyDescent="0.25">
      <c r="B159" s="165" t="s">
        <v>130</v>
      </c>
      <c r="C159" s="166">
        <v>331</v>
      </c>
      <c r="D159" s="166">
        <v>28</v>
      </c>
      <c r="E159" s="166">
        <v>270</v>
      </c>
      <c r="F159" s="166">
        <v>405</v>
      </c>
      <c r="G159" s="166">
        <v>284</v>
      </c>
      <c r="H159" s="166">
        <v>287</v>
      </c>
      <c r="I159" s="181">
        <f t="shared" si="88"/>
        <v>1.0563380281690238E-2</v>
      </c>
      <c r="J159" s="167">
        <f t="shared" si="85"/>
        <v>9.25</v>
      </c>
      <c r="K159" s="166">
        <f t="shared" si="86"/>
        <v>3</v>
      </c>
      <c r="L159" s="166">
        <f t="shared" si="87"/>
        <v>259</v>
      </c>
      <c r="M159" s="167">
        <f t="shared" si="84"/>
        <v>9.0994897627569621E-5</v>
      </c>
    </row>
    <row r="160" spans="2:13" x14ac:dyDescent="0.25">
      <c r="B160" s="165" t="s">
        <v>133</v>
      </c>
      <c r="C160" s="166">
        <v>420</v>
      </c>
      <c r="D160" s="166">
        <v>68</v>
      </c>
      <c r="E160" s="166">
        <v>395</v>
      </c>
      <c r="F160" s="166">
        <v>536</v>
      </c>
      <c r="G160" s="166">
        <v>481</v>
      </c>
      <c r="H160" s="166">
        <v>380</v>
      </c>
      <c r="I160" s="181">
        <f t="shared" si="88"/>
        <v>-0.20997920997920994</v>
      </c>
      <c r="J160" s="167">
        <f t="shared" si="85"/>
        <v>4.5882352941176467</v>
      </c>
      <c r="K160" s="166">
        <f t="shared" si="86"/>
        <v>-101</v>
      </c>
      <c r="L160" s="166">
        <f t="shared" si="87"/>
        <v>312</v>
      </c>
      <c r="M160" s="167">
        <f t="shared" si="84"/>
        <v>1.2048104912361133E-4</v>
      </c>
    </row>
    <row r="161" spans="2:13" x14ac:dyDescent="0.25">
      <c r="B161" s="170" t="s">
        <v>147</v>
      </c>
      <c r="C161" s="171">
        <f t="shared" ref="C161" si="89">C153-SUM(C154:C160)</f>
        <v>2839</v>
      </c>
      <c r="D161" s="171">
        <f t="shared" ref="D161:E161" si="90">D153-SUM(D154:D160)</f>
        <v>3391</v>
      </c>
      <c r="E161" s="171">
        <f t="shared" si="90"/>
        <v>5682</v>
      </c>
      <c r="F161" s="171">
        <f t="shared" ref="F161:H161" si="91">F153-SUM(F154:F160)</f>
        <v>7418</v>
      </c>
      <c r="G161" s="171">
        <f t="shared" si="91"/>
        <v>10128</v>
      </c>
      <c r="H161" s="171">
        <f t="shared" si="91"/>
        <v>9925</v>
      </c>
      <c r="I161" s="182">
        <f t="shared" si="88"/>
        <v>-2.0043443917851511E-2</v>
      </c>
      <c r="J161" s="172">
        <f t="shared" si="85"/>
        <v>1.926865231495134</v>
      </c>
      <c r="K161" s="171">
        <f>H161-G161</f>
        <v>-203</v>
      </c>
      <c r="L161" s="171">
        <f t="shared" si="87"/>
        <v>6534</v>
      </c>
      <c r="M161" s="172">
        <f t="shared" si="84"/>
        <v>3.1467747698732699E-3</v>
      </c>
    </row>
    <row r="162" spans="2:13" x14ac:dyDescent="0.25">
      <c r="C162" s="81"/>
      <c r="D162" s="81"/>
      <c r="E162" s="81"/>
      <c r="F162" s="81"/>
      <c r="G162" s="81"/>
      <c r="H162" s="81"/>
      <c r="I162" s="81"/>
    </row>
    <row r="163" spans="2:13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</row>
  </sheetData>
  <mergeCells count="3">
    <mergeCell ref="B4:J4"/>
    <mergeCell ref="C6:M6"/>
    <mergeCell ref="Q6:Y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643429-D9BD-4816-85A9-2CD63A27B2D0}">
  <sheetPr>
    <tabColor theme="7" tint="0.79998168889431442"/>
    <pageSetUpPr fitToPage="1"/>
  </sheetPr>
  <dimension ref="A1:W163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  <col min="24" max="24" width="0" hidden="1" customWidth="1"/>
  </cols>
  <sheetData>
    <row r="1" spans="1:23" ht="42.75" customHeight="1" x14ac:dyDescent="0.25"/>
    <row r="4" spans="1:23" ht="42" customHeight="1" thickBot="1" x14ac:dyDescent="0.3">
      <c r="B4" s="283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83"/>
      <c r="D4" s="283"/>
      <c r="E4" s="283"/>
      <c r="F4" s="283"/>
      <c r="G4" s="283"/>
      <c r="H4" s="283"/>
      <c r="I4" s="283"/>
      <c r="J4" s="146"/>
      <c r="K4" s="146"/>
      <c r="N4" s="145" t="s">
        <v>271</v>
      </c>
      <c r="O4" s="146"/>
      <c r="P4" s="146"/>
      <c r="Q4" s="146"/>
      <c r="R4" s="146"/>
      <c r="S4" s="146"/>
      <c r="T4" s="146"/>
      <c r="U4" s="146"/>
      <c r="V4" s="146"/>
      <c r="W4" s="146"/>
    </row>
    <row r="5" spans="1:23" ht="6" customHeight="1" x14ac:dyDescent="0.25"/>
    <row r="6" spans="1:23" ht="15.75" x14ac:dyDescent="0.25">
      <c r="B6" s="147"/>
      <c r="C6" s="313" t="s">
        <v>45</v>
      </c>
      <c r="D6" s="314"/>
      <c r="E6" s="314"/>
      <c r="F6" s="314"/>
      <c r="G6" s="314"/>
      <c r="H6" s="314"/>
      <c r="I6" s="314"/>
      <c r="J6" s="314"/>
      <c r="K6" s="314"/>
      <c r="N6" s="147"/>
      <c r="O6" s="313" t="s">
        <v>45</v>
      </c>
      <c r="P6" s="314"/>
      <c r="Q6" s="314"/>
      <c r="R6" s="314"/>
      <c r="S6" s="314"/>
      <c r="T6" s="314"/>
      <c r="U6" s="314"/>
      <c r="V6" s="314"/>
      <c r="W6" s="314"/>
    </row>
    <row r="7" spans="1:23" s="148" customFormat="1" ht="72" customHeight="1" x14ac:dyDescent="0.25">
      <c r="B7" s="149"/>
      <c r="C7" s="174" t="s">
        <v>265</v>
      </c>
      <c r="D7" s="174" t="s">
        <v>266</v>
      </c>
      <c r="E7" s="174" t="s">
        <v>267</v>
      </c>
      <c r="F7" s="174" t="s">
        <v>268</v>
      </c>
      <c r="G7" s="174" t="s">
        <v>269</v>
      </c>
      <c r="H7" s="174" t="s">
        <v>270</v>
      </c>
      <c r="I7" s="175" t="str">
        <f>CONCATENATE("var. ",RIGHT(H7,2),"/",RIGHT(G7,2))</f>
        <v>var. 25/24</v>
      </c>
      <c r="J7" s="174" t="str">
        <f>CONCATENATE("dif. ",RIGHT(H7,2),"/",RIGHT(G7,2))</f>
        <v>dif. 25/24</v>
      </c>
      <c r="K7" s="175" t="str">
        <f>CONCATENATE("Cuota s/ total lugares de residencia ",RIGHT(H7,4))</f>
        <v>Cuota s/ total lugares de residencia 2025</v>
      </c>
      <c r="N7" s="149"/>
      <c r="O7" s="174" t="s">
        <v>265</v>
      </c>
      <c r="P7" s="174" t="s">
        <v>266</v>
      </c>
      <c r="Q7" s="174" t="s">
        <v>267</v>
      </c>
      <c r="R7" s="174" t="s">
        <v>268</v>
      </c>
      <c r="S7" s="174" t="s">
        <v>269</v>
      </c>
      <c r="T7" s="174" t="s">
        <v>270</v>
      </c>
      <c r="U7" s="175" t="str">
        <f>CONCATENATE("var. ",RIGHT(T7,2),"/",RIGHT(S7,2))</f>
        <v>var. 25/24</v>
      </c>
      <c r="V7" s="174" t="str">
        <f>CONCATENATE("dif. ",RIGHT(T7,2),"/",RIGHT(S7,2))</f>
        <v>dif. 25/24</v>
      </c>
      <c r="W7" s="175" t="str">
        <f>CONCATENATE("Cuota s/ total lugares de residencia ",RIGHT(T7,4))</f>
        <v>Cuota s/ total lugares de residencia 2025</v>
      </c>
    </row>
    <row r="8" spans="1:23" x14ac:dyDescent="0.25">
      <c r="A8" s="1"/>
      <c r="B8" s="154" t="s">
        <v>45</v>
      </c>
      <c r="C8" s="155"/>
      <c r="D8" s="155"/>
      <c r="E8" s="155"/>
      <c r="F8" s="155"/>
      <c r="G8" s="155"/>
      <c r="H8" s="156"/>
      <c r="I8" s="156"/>
      <c r="J8" s="156"/>
      <c r="K8" s="155"/>
      <c r="N8" s="157" t="s">
        <v>51</v>
      </c>
      <c r="O8" s="155"/>
      <c r="P8" s="155"/>
      <c r="Q8" s="155"/>
      <c r="R8" s="155"/>
      <c r="S8" s="155"/>
      <c r="T8" s="156"/>
      <c r="U8" s="156"/>
      <c r="V8" s="156"/>
      <c r="W8" s="155"/>
    </row>
    <row r="9" spans="1:23" x14ac:dyDescent="0.25">
      <c r="A9" s="1" t="s">
        <v>98</v>
      </c>
      <c r="B9" s="158" t="s">
        <v>70</v>
      </c>
      <c r="C9" s="178">
        <f t="shared" ref="C9:H9" si="0">C10+C13</f>
        <v>794875</v>
      </c>
      <c r="D9" s="178">
        <f t="shared" si="0"/>
        <v>578416</v>
      </c>
      <c r="E9" s="178">
        <f t="shared" si="0"/>
        <v>2111099</v>
      </c>
      <c r="F9" s="178">
        <f t="shared" si="0"/>
        <v>2351203</v>
      </c>
      <c r="G9" s="178">
        <f t="shared" si="0"/>
        <v>2473077</v>
      </c>
      <c r="H9" s="178">
        <f t="shared" si="0"/>
        <v>2432547</v>
      </c>
      <c r="I9" s="179">
        <f>IFERROR(H9/G9-1,"-")</f>
        <v>-1.6388490936594335E-2</v>
      </c>
      <c r="J9" s="178">
        <f t="shared" ref="J9:J21" si="1">H9-G9</f>
        <v>-40530</v>
      </c>
      <c r="K9" s="179">
        <f t="shared" ref="K9:K21" si="2">H9/H$9</f>
        <v>1</v>
      </c>
      <c r="N9" s="158" t="s">
        <v>70</v>
      </c>
      <c r="O9" s="178">
        <f t="shared" ref="O9:T9" si="3">O10+O13</f>
        <v>12754</v>
      </c>
      <c r="P9" s="178">
        <f t="shared" si="3"/>
        <v>14230</v>
      </c>
      <c r="Q9" s="178">
        <f t="shared" si="3"/>
        <v>28946</v>
      </c>
      <c r="R9" s="178">
        <f t="shared" si="3"/>
        <v>35023</v>
      </c>
      <c r="S9" s="178">
        <f t="shared" si="3"/>
        <v>33791</v>
      </c>
      <c r="T9" s="178">
        <f t="shared" si="3"/>
        <v>31909</v>
      </c>
      <c r="U9" s="179">
        <f>IFERROR(T9/S9-1,"-")</f>
        <v>-5.5695303483175973E-2</v>
      </c>
      <c r="V9" s="178">
        <f>T9-S9</f>
        <v>-1882</v>
      </c>
      <c r="W9" s="179">
        <f t="shared" ref="W9:W21" si="4">T9/T$9</f>
        <v>1</v>
      </c>
    </row>
    <row r="10" spans="1:23" x14ac:dyDescent="0.25">
      <c r="A10" s="164" t="s">
        <v>105</v>
      </c>
      <c r="B10" s="161" t="s">
        <v>99</v>
      </c>
      <c r="C10" s="162">
        <v>158244</v>
      </c>
      <c r="D10" s="162">
        <v>310051</v>
      </c>
      <c r="E10" s="162">
        <v>493482</v>
      </c>
      <c r="F10" s="162">
        <v>518737</v>
      </c>
      <c r="G10" s="162">
        <v>505554</v>
      </c>
      <c r="H10" s="162">
        <v>506562</v>
      </c>
      <c r="I10" s="180">
        <f>IFERROR(H10/G10-1,"-")</f>
        <v>1.9938522887763543E-3</v>
      </c>
      <c r="J10" s="161">
        <f t="shared" si="1"/>
        <v>1008</v>
      </c>
      <c r="K10" s="163">
        <f t="shared" si="2"/>
        <v>0.20824345839977604</v>
      </c>
      <c r="N10" s="161" t="s">
        <v>99</v>
      </c>
      <c r="O10" s="162">
        <v>7454</v>
      </c>
      <c r="P10" s="162">
        <v>9042</v>
      </c>
      <c r="Q10" s="162">
        <v>18683</v>
      </c>
      <c r="R10" s="162">
        <v>23106</v>
      </c>
      <c r="S10" s="162">
        <v>20343</v>
      </c>
      <c r="T10" s="162">
        <v>19090</v>
      </c>
      <c r="U10" s="180">
        <f>IFERROR(T10/S10-1,"-")</f>
        <v>-6.1593668583788008E-2</v>
      </c>
      <c r="V10" s="161">
        <f t="shared" ref="V10:V20" si="5">T10-S10</f>
        <v>-1253</v>
      </c>
      <c r="W10" s="163">
        <f t="shared" si="4"/>
        <v>0.59826381271741513</v>
      </c>
    </row>
    <row r="11" spans="1:23" x14ac:dyDescent="0.25">
      <c r="A11" s="164" t="s">
        <v>102</v>
      </c>
      <c r="B11" s="165" t="s">
        <v>105</v>
      </c>
      <c r="C11" s="166">
        <v>56618</v>
      </c>
      <c r="D11" s="166">
        <v>173338</v>
      </c>
      <c r="E11" s="166">
        <v>199899</v>
      </c>
      <c r="F11" s="166">
        <v>203366</v>
      </c>
      <c r="G11" s="166">
        <v>195185</v>
      </c>
      <c r="H11" s="166">
        <v>190221</v>
      </c>
      <c r="I11" s="181">
        <f>IFERROR(H11/G11-1,"-")</f>
        <v>-2.5432282193816103E-2</v>
      </c>
      <c r="J11" s="165">
        <f t="shared" si="1"/>
        <v>-4964</v>
      </c>
      <c r="K11" s="167">
        <f t="shared" si="2"/>
        <v>7.8198283527512527E-2</v>
      </c>
      <c r="N11" s="165" t="s">
        <v>105</v>
      </c>
      <c r="O11" s="166">
        <v>4239</v>
      </c>
      <c r="P11" s="166">
        <v>4883</v>
      </c>
      <c r="Q11" s="166">
        <v>9207</v>
      </c>
      <c r="R11" s="166">
        <v>7164</v>
      </c>
      <c r="S11" s="166">
        <v>6280</v>
      </c>
      <c r="T11" s="166">
        <v>6212</v>
      </c>
      <c r="U11" s="181">
        <f>IFERROR(T11/S11-1,"-")</f>
        <v>-1.0828025477707004E-2</v>
      </c>
      <c r="V11" s="165">
        <f t="shared" si="5"/>
        <v>-68</v>
      </c>
      <c r="W11" s="167">
        <f>T11/T$9</f>
        <v>0.19467861731799807</v>
      </c>
    </row>
    <row r="12" spans="1:23" x14ac:dyDescent="0.25">
      <c r="A12" s="1"/>
      <c r="B12" s="165" t="s">
        <v>102</v>
      </c>
      <c r="C12" s="166">
        <v>101626</v>
      </c>
      <c r="D12" s="166">
        <v>136713</v>
      </c>
      <c r="E12" s="166">
        <v>293583</v>
      </c>
      <c r="F12" s="166">
        <v>315371</v>
      </c>
      <c r="G12" s="166">
        <v>310369</v>
      </c>
      <c r="H12" s="166">
        <v>316341</v>
      </c>
      <c r="I12" s="181">
        <f>IFERROR(H12/G12-1,"-")</f>
        <v>1.9241612403300579E-2</v>
      </c>
      <c r="J12" s="165">
        <f t="shared" si="1"/>
        <v>5972</v>
      </c>
      <c r="K12" s="167">
        <f t="shared" si="2"/>
        <v>0.13004517487226352</v>
      </c>
      <c r="N12" s="165" t="s">
        <v>102</v>
      </c>
      <c r="O12" s="166">
        <v>3215</v>
      </c>
      <c r="P12" s="166">
        <v>4159</v>
      </c>
      <c r="Q12" s="166">
        <v>9476</v>
      </c>
      <c r="R12" s="166">
        <v>15942</v>
      </c>
      <c r="S12" s="166">
        <v>14063</v>
      </c>
      <c r="T12" s="166">
        <v>12878</v>
      </c>
      <c r="U12" s="181">
        <f>IFERROR(T12/S12-1,"-")</f>
        <v>-8.4263670625044473E-2</v>
      </c>
      <c r="V12" s="165">
        <f t="shared" si="5"/>
        <v>-1185</v>
      </c>
      <c r="W12" s="167">
        <f t="shared" si="4"/>
        <v>0.40358519539941712</v>
      </c>
    </row>
    <row r="13" spans="1:23" s="57" customFormat="1" x14ac:dyDescent="0.25">
      <c r="B13" s="161" t="s">
        <v>109</v>
      </c>
      <c r="C13" s="162">
        <v>636631</v>
      </c>
      <c r="D13" s="162">
        <v>268365</v>
      </c>
      <c r="E13" s="162">
        <v>1617617</v>
      </c>
      <c r="F13" s="162">
        <v>1832466</v>
      </c>
      <c r="G13" s="162">
        <v>1967523</v>
      </c>
      <c r="H13" s="162">
        <v>1925985</v>
      </c>
      <c r="I13" s="180">
        <f>IFERROR(H13/G13-1,"-")</f>
        <v>-2.1111824359867692E-2</v>
      </c>
      <c r="J13" s="161">
        <f t="shared" si="1"/>
        <v>-41538</v>
      </c>
      <c r="K13" s="163">
        <f t="shared" si="2"/>
        <v>0.79175654160022402</v>
      </c>
      <c r="N13" s="161" t="s">
        <v>109</v>
      </c>
      <c r="O13" s="162">
        <v>5300</v>
      </c>
      <c r="P13" s="162">
        <v>5188</v>
      </c>
      <c r="Q13" s="162">
        <v>10263</v>
      </c>
      <c r="R13" s="162">
        <v>11917</v>
      </c>
      <c r="S13" s="162">
        <v>13448</v>
      </c>
      <c r="T13" s="162">
        <v>12819</v>
      </c>
      <c r="U13" s="180">
        <f>IFERROR(T13/S13-1,"-")</f>
        <v>-4.6772754312908948E-2</v>
      </c>
      <c r="V13" s="161">
        <f t="shared" si="5"/>
        <v>-629</v>
      </c>
      <c r="W13" s="163">
        <f t="shared" si="4"/>
        <v>0.40173618728258487</v>
      </c>
    </row>
    <row r="14" spans="1:23" s="57" customFormat="1" x14ac:dyDescent="0.25">
      <c r="B14" s="165" t="s">
        <v>112</v>
      </c>
      <c r="C14" s="166">
        <v>252485</v>
      </c>
      <c r="D14" s="166">
        <v>21857</v>
      </c>
      <c r="E14" s="166">
        <v>728704</v>
      </c>
      <c r="F14" s="166">
        <v>826359</v>
      </c>
      <c r="G14" s="166">
        <v>882815</v>
      </c>
      <c r="H14" s="166">
        <v>871588</v>
      </c>
      <c r="I14" s="181">
        <f t="shared" ref="I14:I21" si="6">IFERROR(H14/G14-1,"-")</f>
        <v>-1.2717273720994737E-2</v>
      </c>
      <c r="J14" s="165">
        <f t="shared" si="1"/>
        <v>-11227</v>
      </c>
      <c r="K14" s="167">
        <f t="shared" si="2"/>
        <v>0.35830263505699994</v>
      </c>
      <c r="N14" s="165" t="s">
        <v>112</v>
      </c>
      <c r="O14" s="166">
        <v>994</v>
      </c>
      <c r="P14" s="166">
        <v>194</v>
      </c>
      <c r="Q14" s="166">
        <v>1389</v>
      </c>
      <c r="R14" s="166">
        <v>1721</v>
      </c>
      <c r="S14" s="166">
        <v>2001</v>
      </c>
      <c r="T14" s="166">
        <v>1690</v>
      </c>
      <c r="U14" s="181">
        <f t="shared" ref="U14:U21" si="7">IFERROR(T14/S14-1,"-")</f>
        <v>-0.15542228885557219</v>
      </c>
      <c r="V14" s="165">
        <f t="shared" si="5"/>
        <v>-311</v>
      </c>
      <c r="W14" s="167">
        <f t="shared" si="4"/>
        <v>5.296311385502523E-2</v>
      </c>
    </row>
    <row r="15" spans="1:23" x14ac:dyDescent="0.25">
      <c r="A15" s="1"/>
      <c r="B15" s="165" t="s">
        <v>115</v>
      </c>
      <c r="C15" s="166">
        <v>93070</v>
      </c>
      <c r="D15" s="166">
        <v>47079</v>
      </c>
      <c r="E15" s="166">
        <v>184566</v>
      </c>
      <c r="F15" s="166">
        <v>215544</v>
      </c>
      <c r="G15" s="166">
        <v>225329</v>
      </c>
      <c r="H15" s="166">
        <v>216339</v>
      </c>
      <c r="I15" s="181">
        <f t="shared" si="6"/>
        <v>-3.9897216958314274E-2</v>
      </c>
      <c r="J15" s="165">
        <f t="shared" si="1"/>
        <v>-8990</v>
      </c>
      <c r="K15" s="167">
        <f t="shared" si="2"/>
        <v>8.893517781979135E-2</v>
      </c>
      <c r="N15" s="165" t="s">
        <v>115</v>
      </c>
      <c r="O15" s="166">
        <v>1071</v>
      </c>
      <c r="P15" s="166">
        <v>779</v>
      </c>
      <c r="Q15" s="166">
        <v>1979</v>
      </c>
      <c r="R15" s="166">
        <v>2132</v>
      </c>
      <c r="S15" s="166">
        <v>2613</v>
      </c>
      <c r="T15" s="166">
        <v>2297</v>
      </c>
      <c r="U15" s="181">
        <f t="shared" si="7"/>
        <v>-0.12093379257558357</v>
      </c>
      <c r="V15" s="165">
        <f t="shared" si="5"/>
        <v>-316</v>
      </c>
      <c r="W15" s="167">
        <f t="shared" si="4"/>
        <v>7.1985960073960326E-2</v>
      </c>
    </row>
    <row r="16" spans="1:23" x14ac:dyDescent="0.25">
      <c r="A16" s="1"/>
      <c r="B16" s="165" t="s">
        <v>118</v>
      </c>
      <c r="C16" s="166">
        <v>33244</v>
      </c>
      <c r="D16" s="166">
        <v>44007</v>
      </c>
      <c r="E16" s="166">
        <v>92891</v>
      </c>
      <c r="F16" s="166">
        <v>104830</v>
      </c>
      <c r="G16" s="166">
        <v>112724</v>
      </c>
      <c r="H16" s="166">
        <v>106186</v>
      </c>
      <c r="I16" s="181">
        <f t="shared" si="6"/>
        <v>-5.8000070969802309E-2</v>
      </c>
      <c r="J16" s="165">
        <f t="shared" si="1"/>
        <v>-6538</v>
      </c>
      <c r="K16" s="167">
        <f t="shared" si="2"/>
        <v>4.3652188426369559E-2</v>
      </c>
      <c r="N16" s="165" t="s">
        <v>118</v>
      </c>
      <c r="O16" s="166">
        <v>1161</v>
      </c>
      <c r="P16" s="166">
        <v>2064</v>
      </c>
      <c r="Q16" s="166">
        <v>1979</v>
      </c>
      <c r="R16" s="166">
        <v>2303</v>
      </c>
      <c r="S16" s="166">
        <v>2266</v>
      </c>
      <c r="T16" s="166">
        <v>2173</v>
      </c>
      <c r="U16" s="181">
        <f t="shared" si="7"/>
        <v>-4.1041482789055617E-2</v>
      </c>
      <c r="V16" s="165">
        <f t="shared" si="5"/>
        <v>-93</v>
      </c>
      <c r="W16" s="167">
        <f t="shared" si="4"/>
        <v>6.8099909116550186E-2</v>
      </c>
    </row>
    <row r="17" spans="1:23" x14ac:dyDescent="0.25">
      <c r="A17" s="1"/>
      <c r="B17" s="165" t="s">
        <v>125</v>
      </c>
      <c r="C17" s="166">
        <v>21193</v>
      </c>
      <c r="D17" s="166">
        <v>11933</v>
      </c>
      <c r="E17" s="166">
        <v>73751</v>
      </c>
      <c r="F17" s="166">
        <v>65136</v>
      </c>
      <c r="G17" s="166">
        <v>73540</v>
      </c>
      <c r="H17" s="166">
        <v>67765</v>
      </c>
      <c r="I17" s="181">
        <f t="shared" si="6"/>
        <v>-7.852869186837097E-2</v>
      </c>
      <c r="J17" s="165">
        <f t="shared" si="1"/>
        <v>-5775</v>
      </c>
      <c r="K17" s="167">
        <f t="shared" si="2"/>
        <v>2.7857632349960762E-2</v>
      </c>
      <c r="N17" s="165" t="s">
        <v>125</v>
      </c>
      <c r="O17" s="166">
        <v>265</v>
      </c>
      <c r="P17" s="166">
        <v>99</v>
      </c>
      <c r="Q17" s="166">
        <v>714</v>
      </c>
      <c r="R17" s="166">
        <v>569</v>
      </c>
      <c r="S17" s="166">
        <v>627</v>
      </c>
      <c r="T17" s="166">
        <v>622</v>
      </c>
      <c r="U17" s="181">
        <f t="shared" si="7"/>
        <v>-7.9744816586921896E-3</v>
      </c>
      <c r="V17" s="165">
        <f t="shared" si="5"/>
        <v>-5</v>
      </c>
      <c r="W17" s="167">
        <f t="shared" si="4"/>
        <v>1.9492933028299225E-2</v>
      </c>
    </row>
    <row r="18" spans="1:23" x14ac:dyDescent="0.25">
      <c r="A18" s="1"/>
      <c r="B18" s="165" t="s">
        <v>121</v>
      </c>
      <c r="C18" s="166">
        <v>29431</v>
      </c>
      <c r="D18" s="166">
        <v>18875</v>
      </c>
      <c r="E18" s="166">
        <v>76451</v>
      </c>
      <c r="F18" s="166">
        <v>76856</v>
      </c>
      <c r="G18" s="166">
        <v>81399</v>
      </c>
      <c r="H18" s="166">
        <v>74015</v>
      </c>
      <c r="I18" s="181">
        <f t="shared" si="6"/>
        <v>-9.0713645130775511E-2</v>
      </c>
      <c r="J18" s="165">
        <f t="shared" si="1"/>
        <v>-7384</v>
      </c>
      <c r="K18" s="167">
        <f t="shared" si="2"/>
        <v>3.0426955779271684E-2</v>
      </c>
      <c r="N18" s="165" t="s">
        <v>121</v>
      </c>
      <c r="O18" s="166">
        <v>132</v>
      </c>
      <c r="P18" s="166">
        <v>197</v>
      </c>
      <c r="Q18" s="166">
        <v>434</v>
      </c>
      <c r="R18" s="166">
        <v>336</v>
      </c>
      <c r="S18" s="166">
        <v>539</v>
      </c>
      <c r="T18" s="166">
        <v>523</v>
      </c>
      <c r="U18" s="181">
        <f t="shared" si="7"/>
        <v>-2.9684601113172504E-2</v>
      </c>
      <c r="V18" s="165">
        <f t="shared" si="5"/>
        <v>-16</v>
      </c>
      <c r="W18" s="167">
        <f t="shared" si="4"/>
        <v>1.6390360086495973E-2</v>
      </c>
    </row>
    <row r="19" spans="1:23" x14ac:dyDescent="0.25">
      <c r="A19" s="164" t="s">
        <v>146</v>
      </c>
      <c r="B19" s="165" t="s">
        <v>130</v>
      </c>
      <c r="C19" s="166">
        <v>18029</v>
      </c>
      <c r="D19" s="166">
        <v>1064</v>
      </c>
      <c r="E19" s="166">
        <v>22861</v>
      </c>
      <c r="F19" s="166">
        <v>29099</v>
      </c>
      <c r="G19" s="166">
        <v>26307</v>
      </c>
      <c r="H19" s="166">
        <v>25170</v>
      </c>
      <c r="I19" s="181">
        <f t="shared" si="6"/>
        <v>-4.3220435625498932E-2</v>
      </c>
      <c r="J19" s="165">
        <f t="shared" si="1"/>
        <v>-1137</v>
      </c>
      <c r="K19" s="167">
        <f t="shared" si="2"/>
        <v>1.0347179314520952E-2</v>
      </c>
      <c r="N19" s="165" t="s">
        <v>130</v>
      </c>
      <c r="O19" s="166">
        <v>112</v>
      </c>
      <c r="P19" s="166">
        <v>19</v>
      </c>
      <c r="Q19" s="166">
        <v>190</v>
      </c>
      <c r="R19" s="166">
        <v>96</v>
      </c>
      <c r="S19" s="166">
        <v>161</v>
      </c>
      <c r="T19" s="166">
        <v>153</v>
      </c>
      <c r="U19" s="181">
        <f t="shared" si="7"/>
        <v>-4.9689440993788803E-2</v>
      </c>
      <c r="V19" s="165">
        <f t="shared" si="5"/>
        <v>-8</v>
      </c>
      <c r="W19" s="167">
        <f t="shared" si="4"/>
        <v>4.7948854555141182E-3</v>
      </c>
    </row>
    <row r="20" spans="1:23" x14ac:dyDescent="0.25">
      <c r="A20" s="169" t="s">
        <v>147</v>
      </c>
      <c r="B20" s="165" t="s">
        <v>133</v>
      </c>
      <c r="C20" s="166">
        <v>24132</v>
      </c>
      <c r="D20" s="166">
        <v>1464</v>
      </c>
      <c r="E20" s="166">
        <v>16018</v>
      </c>
      <c r="F20" s="166">
        <v>25339</v>
      </c>
      <c r="G20" s="166">
        <v>24199</v>
      </c>
      <c r="H20" s="166">
        <v>20768</v>
      </c>
      <c r="I20" s="181">
        <f t="shared" si="6"/>
        <v>-0.14178271829414435</v>
      </c>
      <c r="J20" s="165">
        <f t="shared" si="1"/>
        <v>-3431</v>
      </c>
      <c r="K20" s="167">
        <f t="shared" si="2"/>
        <v>8.5375534367886832E-3</v>
      </c>
      <c r="N20" s="165" t="s">
        <v>133</v>
      </c>
      <c r="O20" s="166">
        <v>61</v>
      </c>
      <c r="P20" s="166">
        <v>44</v>
      </c>
      <c r="Q20" s="166">
        <v>103</v>
      </c>
      <c r="R20" s="166">
        <v>164</v>
      </c>
      <c r="S20" s="166">
        <v>267</v>
      </c>
      <c r="T20" s="166">
        <v>149</v>
      </c>
      <c r="U20" s="181">
        <f t="shared" si="7"/>
        <v>-0.44194756554307113</v>
      </c>
      <c r="V20" s="165">
        <f t="shared" si="5"/>
        <v>-118</v>
      </c>
      <c r="W20" s="167">
        <f t="shared" si="4"/>
        <v>4.6695289730170168E-3</v>
      </c>
    </row>
    <row r="21" spans="1:23" x14ac:dyDescent="0.25">
      <c r="B21" s="170" t="s">
        <v>147</v>
      </c>
      <c r="C21" s="171">
        <f t="shared" ref="C21" si="8">C13-SUM(C14:C20)</f>
        <v>165047</v>
      </c>
      <c r="D21" s="171">
        <f t="shared" ref="D21:H21" si="9">D13-SUM(D14:D20)</f>
        <v>122086</v>
      </c>
      <c r="E21" s="171">
        <f t="shared" si="9"/>
        <v>422375</v>
      </c>
      <c r="F21" s="171">
        <f t="shared" si="9"/>
        <v>489303</v>
      </c>
      <c r="G21" s="171">
        <f t="shared" si="9"/>
        <v>541210</v>
      </c>
      <c r="H21" s="171">
        <f t="shared" si="9"/>
        <v>544154</v>
      </c>
      <c r="I21" s="182">
        <f t="shared" si="6"/>
        <v>5.439662977402504E-3</v>
      </c>
      <c r="J21" s="170">
        <f t="shared" si="1"/>
        <v>2944</v>
      </c>
      <c r="K21" s="172">
        <f t="shared" si="2"/>
        <v>0.22369721941652104</v>
      </c>
      <c r="N21" s="170" t="s">
        <v>147</v>
      </c>
      <c r="O21" s="171">
        <f t="shared" ref="O21:T21" si="10">O13-SUM(O14:O20)</f>
        <v>1504</v>
      </c>
      <c r="P21" s="171">
        <f t="shared" si="10"/>
        <v>1792</v>
      </c>
      <c r="Q21" s="171">
        <f t="shared" si="10"/>
        <v>3475</v>
      </c>
      <c r="R21" s="171">
        <f t="shared" si="10"/>
        <v>4596</v>
      </c>
      <c r="S21" s="171">
        <f t="shared" si="10"/>
        <v>4974</v>
      </c>
      <c r="T21" s="171">
        <f t="shared" si="10"/>
        <v>5212</v>
      </c>
      <c r="U21" s="182">
        <f t="shared" si="7"/>
        <v>4.7848813831925963E-2</v>
      </c>
      <c r="V21" s="170">
        <f>T21-S21</f>
        <v>238</v>
      </c>
      <c r="W21" s="172">
        <f t="shared" si="4"/>
        <v>0.16333949669372277</v>
      </c>
    </row>
    <row r="22" spans="1:23" x14ac:dyDescent="0.25">
      <c r="B22" s="157" t="s">
        <v>46</v>
      </c>
      <c r="C22" s="155"/>
      <c r="D22" s="155"/>
      <c r="E22" s="155"/>
      <c r="F22" s="155"/>
      <c r="G22" s="155"/>
      <c r="H22" s="155"/>
      <c r="I22" s="156"/>
      <c r="J22" s="156"/>
      <c r="K22" s="155"/>
    </row>
    <row r="23" spans="1:23" x14ac:dyDescent="0.25">
      <c r="B23" s="158" t="s">
        <v>70</v>
      </c>
      <c r="C23" s="178">
        <f t="shared" ref="C23:H23" si="11">C24+C27</f>
        <v>279824</v>
      </c>
      <c r="D23" s="178">
        <f t="shared" si="11"/>
        <v>232111</v>
      </c>
      <c r="E23" s="178">
        <f t="shared" si="11"/>
        <v>852329</v>
      </c>
      <c r="F23" s="178">
        <f t="shared" si="11"/>
        <v>884801</v>
      </c>
      <c r="G23" s="178">
        <f t="shared" si="11"/>
        <v>915684</v>
      </c>
      <c r="H23" s="178">
        <f t="shared" si="11"/>
        <v>859383</v>
      </c>
      <c r="I23" s="179">
        <f>IFERROR(H23/G23-1,"-")</f>
        <v>-6.1485184845426977E-2</v>
      </c>
      <c r="J23" s="178">
        <f>H23-G23</f>
        <v>-56301</v>
      </c>
      <c r="K23" s="179">
        <f t="shared" ref="K23:K35" si="12">H23/H$9</f>
        <v>0.35328526026424156</v>
      </c>
    </row>
    <row r="24" spans="1:23" x14ac:dyDescent="0.25">
      <c r="B24" s="161" t="s">
        <v>99</v>
      </c>
      <c r="C24" s="162">
        <v>16647</v>
      </c>
      <c r="D24" s="162">
        <v>111704</v>
      </c>
      <c r="E24" s="162">
        <v>101020</v>
      </c>
      <c r="F24" s="162">
        <v>81576</v>
      </c>
      <c r="G24" s="162">
        <v>69290</v>
      </c>
      <c r="H24" s="162">
        <v>61980</v>
      </c>
      <c r="I24" s="180">
        <f>IFERROR(H24/G24-1,"-")</f>
        <v>-0.10549862895078654</v>
      </c>
      <c r="J24" s="161">
        <f t="shared" ref="J24:J34" si="13">H24-G24</f>
        <v>-7310</v>
      </c>
      <c r="K24" s="163">
        <f t="shared" si="12"/>
        <v>2.5479466583790571E-2</v>
      </c>
    </row>
    <row r="25" spans="1:23" x14ac:dyDescent="0.25">
      <c r="B25" s="165" t="s">
        <v>105</v>
      </c>
      <c r="C25" s="166">
        <v>6472</v>
      </c>
      <c r="D25" s="166">
        <v>60038</v>
      </c>
      <c r="E25" s="166">
        <v>42281</v>
      </c>
      <c r="F25" s="166">
        <v>32711</v>
      </c>
      <c r="G25" s="166">
        <v>24554</v>
      </c>
      <c r="H25" s="166">
        <v>27727</v>
      </c>
      <c r="I25" s="181">
        <f>IFERROR(H25/G25-1,"-")</f>
        <v>0.12922538079335344</v>
      </c>
      <c r="J25" s="165">
        <f t="shared" si="13"/>
        <v>3173</v>
      </c>
      <c r="K25" s="167">
        <f t="shared" si="12"/>
        <v>1.1398340915920638E-2</v>
      </c>
    </row>
    <row r="26" spans="1:23" x14ac:dyDescent="0.25">
      <c r="B26" s="165" t="s">
        <v>102</v>
      </c>
      <c r="C26" s="166">
        <v>10175</v>
      </c>
      <c r="D26" s="166">
        <v>51666</v>
      </c>
      <c r="E26" s="166">
        <v>58739</v>
      </c>
      <c r="F26" s="166">
        <v>48865</v>
      </c>
      <c r="G26" s="166">
        <v>44736</v>
      </c>
      <c r="H26" s="166">
        <v>34253</v>
      </c>
      <c r="I26" s="181">
        <f>IFERROR(H26/G26-1,"-")</f>
        <v>-0.23433029327610877</v>
      </c>
      <c r="J26" s="165">
        <f t="shared" si="13"/>
        <v>-10483</v>
      </c>
      <c r="K26" s="167">
        <f t="shared" si="12"/>
        <v>1.4081125667869933E-2</v>
      </c>
    </row>
    <row r="27" spans="1:23" x14ac:dyDescent="0.25">
      <c r="B27" s="161" t="s">
        <v>109</v>
      </c>
      <c r="C27" s="162">
        <v>263177</v>
      </c>
      <c r="D27" s="162">
        <v>120407</v>
      </c>
      <c r="E27" s="162">
        <v>751309</v>
      </c>
      <c r="F27" s="162">
        <v>803225</v>
      </c>
      <c r="G27" s="162">
        <v>846394</v>
      </c>
      <c r="H27" s="162">
        <v>797403</v>
      </c>
      <c r="I27" s="180">
        <f>IFERROR(H27/G27-1,"-")</f>
        <v>-5.7882026573912393E-2</v>
      </c>
      <c r="J27" s="161">
        <f t="shared" si="13"/>
        <v>-48991</v>
      </c>
      <c r="K27" s="163">
        <f t="shared" si="12"/>
        <v>0.32780579368045099</v>
      </c>
    </row>
    <row r="28" spans="1:23" x14ac:dyDescent="0.25">
      <c r="B28" s="165" t="s">
        <v>112</v>
      </c>
      <c r="C28" s="166">
        <v>115594</v>
      </c>
      <c r="D28" s="166">
        <v>10707</v>
      </c>
      <c r="E28" s="166">
        <v>372541</v>
      </c>
      <c r="F28" s="166">
        <v>402472</v>
      </c>
      <c r="G28" s="166">
        <v>425838</v>
      </c>
      <c r="H28" s="166">
        <v>405424</v>
      </c>
      <c r="I28" s="181">
        <f t="shared" ref="I28:I35" si="14">IFERROR(H28/G28-1,"-")</f>
        <v>-4.793841789600739E-2</v>
      </c>
      <c r="J28" s="165">
        <f t="shared" si="13"/>
        <v>-20414</v>
      </c>
      <c r="K28" s="167">
        <f t="shared" si="12"/>
        <v>0.16666646112079231</v>
      </c>
    </row>
    <row r="29" spans="1:23" x14ac:dyDescent="0.25">
      <c r="B29" s="165" t="s">
        <v>115</v>
      </c>
      <c r="C29" s="166">
        <v>34149</v>
      </c>
      <c r="D29" s="166">
        <v>23499</v>
      </c>
      <c r="E29" s="166">
        <v>86025</v>
      </c>
      <c r="F29" s="166">
        <v>95050</v>
      </c>
      <c r="G29" s="166">
        <v>95777</v>
      </c>
      <c r="H29" s="166">
        <v>88086</v>
      </c>
      <c r="I29" s="181">
        <f t="shared" si="14"/>
        <v>-8.0301116134353756E-2</v>
      </c>
      <c r="J29" s="165">
        <f t="shared" si="13"/>
        <v>-7691</v>
      </c>
      <c r="K29" s="167">
        <f t="shared" si="12"/>
        <v>3.6211427775085125E-2</v>
      </c>
    </row>
    <row r="30" spans="1:23" x14ac:dyDescent="0.25">
      <c r="B30" s="165" t="s">
        <v>118</v>
      </c>
      <c r="C30" s="166">
        <v>11026</v>
      </c>
      <c r="D30" s="166">
        <v>16608</v>
      </c>
      <c r="E30" s="166">
        <v>30711</v>
      </c>
      <c r="F30" s="166">
        <v>28639</v>
      </c>
      <c r="G30" s="166">
        <v>25839</v>
      </c>
      <c r="H30" s="166">
        <v>23987</v>
      </c>
      <c r="I30" s="181">
        <f t="shared" si="14"/>
        <v>-7.1674600410232547E-2</v>
      </c>
      <c r="J30" s="165">
        <f t="shared" si="13"/>
        <v>-1852</v>
      </c>
      <c r="K30" s="167">
        <f t="shared" si="12"/>
        <v>9.860857775820981E-3</v>
      </c>
    </row>
    <row r="31" spans="1:23" x14ac:dyDescent="0.25">
      <c r="B31" s="165" t="s">
        <v>125</v>
      </c>
      <c r="C31" s="166">
        <v>10228</v>
      </c>
      <c r="D31" s="166">
        <v>6368</v>
      </c>
      <c r="E31" s="166">
        <v>39966</v>
      </c>
      <c r="F31" s="166">
        <v>32831</v>
      </c>
      <c r="G31" s="166">
        <v>35787</v>
      </c>
      <c r="H31" s="166">
        <v>32500</v>
      </c>
      <c r="I31" s="181">
        <f t="shared" si="14"/>
        <v>-9.1848995445273474E-2</v>
      </c>
      <c r="J31" s="165">
        <f t="shared" si="13"/>
        <v>-3287</v>
      </c>
      <c r="K31" s="167">
        <f t="shared" si="12"/>
        <v>1.3360481832416804E-2</v>
      </c>
    </row>
    <row r="32" spans="1:23" x14ac:dyDescent="0.25">
      <c r="B32" s="165" t="s">
        <v>121</v>
      </c>
      <c r="C32" s="166">
        <v>14676</v>
      </c>
      <c r="D32" s="166">
        <v>11357</v>
      </c>
      <c r="E32" s="166">
        <v>46524</v>
      </c>
      <c r="F32" s="166">
        <v>42822</v>
      </c>
      <c r="G32" s="166">
        <v>44261</v>
      </c>
      <c r="H32" s="166">
        <v>41897</v>
      </c>
      <c r="I32" s="181">
        <f t="shared" si="14"/>
        <v>-5.3410451639140599E-2</v>
      </c>
      <c r="J32" s="165">
        <f t="shared" si="13"/>
        <v>-2364</v>
      </c>
      <c r="K32" s="167">
        <f t="shared" si="12"/>
        <v>1.7223510994854363E-2</v>
      </c>
    </row>
    <row r="33" spans="2:11" x14ac:dyDescent="0.25">
      <c r="B33" s="165" t="s">
        <v>130</v>
      </c>
      <c r="C33" s="166">
        <v>9525</v>
      </c>
      <c r="D33" s="166">
        <v>279</v>
      </c>
      <c r="E33" s="166">
        <v>12058</v>
      </c>
      <c r="F33" s="166">
        <v>13318</v>
      </c>
      <c r="G33" s="166">
        <v>13054</v>
      </c>
      <c r="H33" s="166">
        <v>11520</v>
      </c>
      <c r="I33" s="181">
        <f t="shared" si="14"/>
        <v>-0.1175118737551708</v>
      </c>
      <c r="J33" s="165">
        <f t="shared" si="13"/>
        <v>-1534</v>
      </c>
      <c r="K33" s="167">
        <f t="shared" si="12"/>
        <v>4.7357769449058945E-3</v>
      </c>
    </row>
    <row r="34" spans="2:11" x14ac:dyDescent="0.25">
      <c r="B34" s="165" t="s">
        <v>133</v>
      </c>
      <c r="C34" s="166">
        <v>11099</v>
      </c>
      <c r="D34" s="166">
        <v>258</v>
      </c>
      <c r="E34" s="166">
        <v>7316</v>
      </c>
      <c r="F34" s="166">
        <v>12088</v>
      </c>
      <c r="G34" s="166">
        <v>11397</v>
      </c>
      <c r="H34" s="166">
        <v>9762</v>
      </c>
      <c r="I34" s="181">
        <f t="shared" si="14"/>
        <v>-0.14345880494867069</v>
      </c>
      <c r="J34" s="165">
        <f t="shared" si="13"/>
        <v>-1635</v>
      </c>
      <c r="K34" s="167">
        <f t="shared" si="12"/>
        <v>4.0130776507093183E-3</v>
      </c>
    </row>
    <row r="35" spans="2:11" x14ac:dyDescent="0.25">
      <c r="B35" s="170" t="s">
        <v>147</v>
      </c>
      <c r="C35" s="171">
        <f t="shared" ref="C35" si="15">C27-SUM(C28:C34)</f>
        <v>56880</v>
      </c>
      <c r="D35" s="171">
        <f t="shared" ref="D35:H35" si="16">D27-SUM(D28:D34)</f>
        <v>51331</v>
      </c>
      <c r="E35" s="171">
        <f t="shared" si="16"/>
        <v>156168</v>
      </c>
      <c r="F35" s="171">
        <f t="shared" si="16"/>
        <v>176005</v>
      </c>
      <c r="G35" s="171">
        <f t="shared" si="16"/>
        <v>194441</v>
      </c>
      <c r="H35" s="171">
        <f t="shared" si="16"/>
        <v>184227</v>
      </c>
      <c r="I35" s="182">
        <f t="shared" si="14"/>
        <v>-5.2530073389871479E-2</v>
      </c>
      <c r="J35" s="170">
        <f>H35-G35</f>
        <v>-10214</v>
      </c>
      <c r="K35" s="172">
        <f t="shared" si="12"/>
        <v>7.5734199585866177E-2</v>
      </c>
    </row>
    <row r="36" spans="2:11" x14ac:dyDescent="0.25">
      <c r="B36" s="157" t="s">
        <v>47</v>
      </c>
      <c r="C36" s="155"/>
      <c r="D36" s="155"/>
      <c r="E36" s="155"/>
      <c r="F36" s="155"/>
      <c r="G36" s="155"/>
      <c r="H36" s="155"/>
      <c r="I36" s="156"/>
      <c r="J36" s="156"/>
      <c r="K36" s="155"/>
    </row>
    <row r="37" spans="2:11" x14ac:dyDescent="0.25">
      <c r="B37" s="158" t="s">
        <v>70</v>
      </c>
      <c r="C37" s="178">
        <f t="shared" ref="C37:H37" si="17">C38+C41</f>
        <v>147106</v>
      </c>
      <c r="D37" s="178">
        <f t="shared" si="17"/>
        <v>42517</v>
      </c>
      <c r="E37" s="178">
        <f t="shared" si="17"/>
        <v>411014</v>
      </c>
      <c r="F37" s="178">
        <f t="shared" si="17"/>
        <v>461407</v>
      </c>
      <c r="G37" s="178">
        <f t="shared" si="17"/>
        <v>489154</v>
      </c>
      <c r="H37" s="178">
        <f t="shared" si="17"/>
        <v>506756</v>
      </c>
      <c r="I37" s="179">
        <f>IFERROR(H37/G37-1,"-")</f>
        <v>3.5984577454135191E-2</v>
      </c>
      <c r="J37" s="178">
        <f>H37-G37</f>
        <v>17602</v>
      </c>
      <c r="K37" s="179">
        <f t="shared" ref="K37:K49" si="18">H37/H$9</f>
        <v>0.20832321019902184</v>
      </c>
    </row>
    <row r="38" spans="2:11" x14ac:dyDescent="0.25">
      <c r="B38" s="161" t="s">
        <v>99</v>
      </c>
      <c r="C38" s="162">
        <v>9666</v>
      </c>
      <c r="D38" s="162">
        <v>13071</v>
      </c>
      <c r="E38" s="162">
        <v>45684</v>
      </c>
      <c r="F38" s="162">
        <v>44408</v>
      </c>
      <c r="G38" s="162">
        <v>43010</v>
      </c>
      <c r="H38" s="162">
        <v>43695</v>
      </c>
      <c r="I38" s="180">
        <f>IFERROR(H38/G38-1,"-")</f>
        <v>1.5926528714252486E-2</v>
      </c>
      <c r="J38" s="161">
        <f t="shared" ref="J38:J48" si="19">H38-G38</f>
        <v>685</v>
      </c>
      <c r="K38" s="163">
        <f t="shared" si="18"/>
        <v>1.7962653958998532E-2</v>
      </c>
    </row>
    <row r="39" spans="2:11" x14ac:dyDescent="0.25">
      <c r="B39" s="165" t="s">
        <v>105</v>
      </c>
      <c r="C39" s="166">
        <v>2065</v>
      </c>
      <c r="D39" s="166">
        <v>4340</v>
      </c>
      <c r="E39" s="166">
        <v>11126</v>
      </c>
      <c r="F39" s="166">
        <v>14836</v>
      </c>
      <c r="G39" s="166">
        <v>17196</v>
      </c>
      <c r="H39" s="166">
        <v>15973</v>
      </c>
      <c r="I39" s="181">
        <f>IFERROR(H39/G39-1,"-")</f>
        <v>-7.112119097464531E-2</v>
      </c>
      <c r="J39" s="165">
        <f t="shared" si="19"/>
        <v>-1223</v>
      </c>
      <c r="K39" s="167">
        <f t="shared" si="18"/>
        <v>6.5663685018213418E-3</v>
      </c>
    </row>
    <row r="40" spans="2:11" x14ac:dyDescent="0.25">
      <c r="B40" s="165" t="s">
        <v>102</v>
      </c>
      <c r="C40" s="166">
        <v>7601</v>
      </c>
      <c r="D40" s="166">
        <v>8731</v>
      </c>
      <c r="E40" s="166">
        <v>34558</v>
      </c>
      <c r="F40" s="166">
        <v>29572</v>
      </c>
      <c r="G40" s="166">
        <v>25814</v>
      </c>
      <c r="H40" s="166">
        <v>27722</v>
      </c>
      <c r="I40" s="181">
        <f>IFERROR(H40/G40-1,"-")</f>
        <v>7.3913380336251722E-2</v>
      </c>
      <c r="J40" s="165">
        <f t="shared" si="19"/>
        <v>1908</v>
      </c>
      <c r="K40" s="167">
        <f t="shared" si="18"/>
        <v>1.1396285457177189E-2</v>
      </c>
    </row>
    <row r="41" spans="2:11" x14ac:dyDescent="0.25">
      <c r="B41" s="161" t="s">
        <v>109</v>
      </c>
      <c r="C41" s="162">
        <v>137440</v>
      </c>
      <c r="D41" s="162">
        <v>29446</v>
      </c>
      <c r="E41" s="162">
        <v>365330</v>
      </c>
      <c r="F41" s="162">
        <v>416999</v>
      </c>
      <c r="G41" s="162">
        <v>446144</v>
      </c>
      <c r="H41" s="162">
        <v>463061</v>
      </c>
      <c r="I41" s="180">
        <f>IFERROR(H41/G41-1,"-")</f>
        <v>3.7918250609668691E-2</v>
      </c>
      <c r="J41" s="161">
        <f t="shared" si="19"/>
        <v>16917</v>
      </c>
      <c r="K41" s="163">
        <f t="shared" si="18"/>
        <v>0.19036055624002332</v>
      </c>
    </row>
    <row r="42" spans="2:11" x14ac:dyDescent="0.25">
      <c r="B42" s="165" t="s">
        <v>112</v>
      </c>
      <c r="C42" s="166">
        <v>66259</v>
      </c>
      <c r="D42" s="166">
        <v>2761</v>
      </c>
      <c r="E42" s="166">
        <v>187188</v>
      </c>
      <c r="F42" s="166">
        <v>212560</v>
      </c>
      <c r="G42" s="166">
        <v>234149</v>
      </c>
      <c r="H42" s="166">
        <v>238841</v>
      </c>
      <c r="I42" s="181">
        <f t="shared" ref="I42:I49" si="20">IFERROR(H42/G42-1,"-")</f>
        <v>2.0038522479276066E-2</v>
      </c>
      <c r="J42" s="165">
        <f t="shared" si="19"/>
        <v>4692</v>
      </c>
      <c r="K42" s="167">
        <f t="shared" si="18"/>
        <v>9.8185564348808055E-2</v>
      </c>
    </row>
    <row r="43" spans="2:11" x14ac:dyDescent="0.25">
      <c r="B43" s="165" t="s">
        <v>115</v>
      </c>
      <c r="C43" s="166">
        <v>8479</v>
      </c>
      <c r="D43" s="166">
        <v>2229</v>
      </c>
      <c r="E43" s="166">
        <v>14523</v>
      </c>
      <c r="F43" s="166">
        <v>19137</v>
      </c>
      <c r="G43" s="166">
        <v>17749</v>
      </c>
      <c r="H43" s="166">
        <v>18812</v>
      </c>
      <c r="I43" s="181">
        <f t="shared" si="20"/>
        <v>5.9890698067496695E-2</v>
      </c>
      <c r="J43" s="165">
        <f t="shared" si="19"/>
        <v>1063</v>
      </c>
      <c r="K43" s="167">
        <f t="shared" si="18"/>
        <v>7.7334579763515361E-3</v>
      </c>
    </row>
    <row r="44" spans="2:11" x14ac:dyDescent="0.25">
      <c r="B44" s="165" t="s">
        <v>118</v>
      </c>
      <c r="C44" s="166">
        <v>4192</v>
      </c>
      <c r="D44" s="166">
        <v>3259</v>
      </c>
      <c r="E44" s="166">
        <v>9594</v>
      </c>
      <c r="F44" s="166">
        <v>11611</v>
      </c>
      <c r="G44" s="166">
        <v>11210</v>
      </c>
      <c r="H44" s="166">
        <v>12126</v>
      </c>
      <c r="I44" s="181">
        <f t="shared" si="20"/>
        <v>8.1712756467439807E-2</v>
      </c>
      <c r="J44" s="165">
        <f t="shared" si="19"/>
        <v>916</v>
      </c>
      <c r="K44" s="167">
        <f t="shared" si="18"/>
        <v>4.9848985446118823E-3</v>
      </c>
    </row>
    <row r="45" spans="2:11" x14ac:dyDescent="0.25">
      <c r="B45" s="165" t="s">
        <v>125</v>
      </c>
      <c r="C45" s="166">
        <v>5403</v>
      </c>
      <c r="D45" s="166">
        <v>2107</v>
      </c>
      <c r="E45" s="166">
        <v>17649</v>
      </c>
      <c r="F45" s="166">
        <v>16224</v>
      </c>
      <c r="G45" s="166">
        <v>18165</v>
      </c>
      <c r="H45" s="166">
        <v>16215</v>
      </c>
      <c r="I45" s="181">
        <f t="shared" si="20"/>
        <v>-0.10734929810074323</v>
      </c>
      <c r="J45" s="165">
        <f t="shared" si="19"/>
        <v>-1950</v>
      </c>
      <c r="K45" s="167">
        <f t="shared" si="18"/>
        <v>6.6658527050042606E-3</v>
      </c>
    </row>
    <row r="46" spans="2:11" x14ac:dyDescent="0.25">
      <c r="B46" s="165" t="s">
        <v>121</v>
      </c>
      <c r="C46" s="166">
        <v>7570</v>
      </c>
      <c r="D46" s="166">
        <v>2768</v>
      </c>
      <c r="E46" s="166">
        <v>16989</v>
      </c>
      <c r="F46" s="166">
        <v>19979</v>
      </c>
      <c r="G46" s="166">
        <v>20959</v>
      </c>
      <c r="H46" s="166">
        <v>17268</v>
      </c>
      <c r="I46" s="181">
        <f t="shared" si="20"/>
        <v>-0.17610573023522114</v>
      </c>
      <c r="J46" s="165">
        <f t="shared" si="19"/>
        <v>-3691</v>
      </c>
      <c r="K46" s="167">
        <f t="shared" si="18"/>
        <v>7.0987323163745654E-3</v>
      </c>
    </row>
    <row r="47" spans="2:11" x14ac:dyDescent="0.25">
      <c r="B47" s="165" t="s">
        <v>130</v>
      </c>
      <c r="C47" s="166">
        <v>3315</v>
      </c>
      <c r="D47" s="166">
        <v>460</v>
      </c>
      <c r="E47" s="166">
        <v>4885</v>
      </c>
      <c r="F47" s="166">
        <v>6119</v>
      </c>
      <c r="G47" s="166">
        <v>5101</v>
      </c>
      <c r="H47" s="166">
        <v>6227</v>
      </c>
      <c r="I47" s="181">
        <f t="shared" si="20"/>
        <v>0.22074103117035881</v>
      </c>
      <c r="J47" s="165">
        <f t="shared" si="19"/>
        <v>1126</v>
      </c>
      <c r="K47" s="167">
        <f t="shared" si="18"/>
        <v>2.5598683190910599E-3</v>
      </c>
    </row>
    <row r="48" spans="2:11" x14ac:dyDescent="0.25">
      <c r="B48" s="165" t="s">
        <v>133</v>
      </c>
      <c r="C48" s="166">
        <v>4738</v>
      </c>
      <c r="D48" s="166">
        <v>632</v>
      </c>
      <c r="E48" s="166">
        <v>3867</v>
      </c>
      <c r="F48" s="166">
        <v>5813</v>
      </c>
      <c r="G48" s="166">
        <v>5357</v>
      </c>
      <c r="H48" s="166">
        <v>4646</v>
      </c>
      <c r="I48" s="181">
        <f t="shared" si="20"/>
        <v>-0.13272353929438119</v>
      </c>
      <c r="J48" s="165">
        <f t="shared" si="19"/>
        <v>-711</v>
      </c>
      <c r="K48" s="167">
        <f t="shared" si="18"/>
        <v>1.9099322644125685E-3</v>
      </c>
    </row>
    <row r="49" spans="2:11" x14ac:dyDescent="0.25">
      <c r="B49" s="170" t="s">
        <v>147</v>
      </c>
      <c r="C49" s="171">
        <f t="shared" ref="C49" si="21">C41-SUM(C42:C48)</f>
        <v>37484</v>
      </c>
      <c r="D49" s="171">
        <f t="shared" ref="D49:H49" si="22">D41-SUM(D42:D48)</f>
        <v>15230</v>
      </c>
      <c r="E49" s="171">
        <f t="shared" si="22"/>
        <v>110635</v>
      </c>
      <c r="F49" s="171">
        <f t="shared" si="22"/>
        <v>125556</v>
      </c>
      <c r="G49" s="171">
        <f t="shared" si="22"/>
        <v>133454</v>
      </c>
      <c r="H49" s="171">
        <f t="shared" si="22"/>
        <v>148926</v>
      </c>
      <c r="I49" s="182">
        <f t="shared" si="20"/>
        <v>0.11593507875372788</v>
      </c>
      <c r="J49" s="170">
        <f>H49-G49</f>
        <v>15472</v>
      </c>
      <c r="K49" s="172">
        <f t="shared" si="18"/>
        <v>6.1222249765369385E-2</v>
      </c>
    </row>
    <row r="50" spans="2:11" x14ac:dyDescent="0.25">
      <c r="B50" s="157" t="s">
        <v>48</v>
      </c>
      <c r="C50" s="155"/>
      <c r="D50" s="155"/>
      <c r="E50" s="155"/>
      <c r="F50" s="155"/>
      <c r="G50" s="155"/>
      <c r="H50" s="155"/>
      <c r="I50" s="156"/>
      <c r="J50" s="156"/>
      <c r="K50" s="155"/>
    </row>
    <row r="51" spans="2:11" x14ac:dyDescent="0.25">
      <c r="B51" s="158" t="s">
        <v>70</v>
      </c>
      <c r="C51" s="178">
        <f t="shared" ref="C51:H51" si="23">C52+C55</f>
        <v>8192</v>
      </c>
      <c r="D51" s="178">
        <f t="shared" si="23"/>
        <v>6896</v>
      </c>
      <c r="E51" s="178">
        <f t="shared" si="23"/>
        <v>19165</v>
      </c>
      <c r="F51" s="178">
        <f t="shared" si="23"/>
        <v>29890</v>
      </c>
      <c r="G51" s="178">
        <f t="shared" si="23"/>
        <v>25396</v>
      </c>
      <c r="H51" s="178">
        <f t="shared" si="23"/>
        <v>24109</v>
      </c>
      <c r="I51" s="179">
        <f>IFERROR(H51/G51-1,"-")</f>
        <v>-5.0677272011340424E-2</v>
      </c>
      <c r="J51" s="178">
        <f>H51-G51</f>
        <v>-1287</v>
      </c>
      <c r="K51" s="179">
        <f t="shared" ref="K51:K63" si="24">H51/H$9</f>
        <v>9.9110109691611294E-3</v>
      </c>
    </row>
    <row r="52" spans="2:11" x14ac:dyDescent="0.25">
      <c r="B52" s="161" t="s">
        <v>99</v>
      </c>
      <c r="C52" s="162">
        <v>773</v>
      </c>
      <c r="D52" s="162">
        <v>2321</v>
      </c>
      <c r="E52" s="162">
        <v>2543</v>
      </c>
      <c r="F52" s="162">
        <v>13313</v>
      </c>
      <c r="G52" s="162">
        <v>7143</v>
      </c>
      <c r="H52" s="162">
        <v>4759</v>
      </c>
      <c r="I52" s="180">
        <f>IFERROR(H52/G52-1,"-")</f>
        <v>-0.33375332493350129</v>
      </c>
      <c r="J52" s="161">
        <f t="shared" ref="J52:J62" si="25">H52-G52</f>
        <v>-2384</v>
      </c>
      <c r="K52" s="163">
        <f t="shared" si="24"/>
        <v>1.9563856320145099E-3</v>
      </c>
    </row>
    <row r="53" spans="2:11" x14ac:dyDescent="0.25">
      <c r="B53" s="165" t="s">
        <v>105</v>
      </c>
      <c r="C53" s="166">
        <v>367</v>
      </c>
      <c r="D53" s="166">
        <v>1161</v>
      </c>
      <c r="E53" s="166">
        <v>1046</v>
      </c>
      <c r="F53" s="166">
        <v>9968</v>
      </c>
      <c r="G53" s="166">
        <v>4849</v>
      </c>
      <c r="H53" s="166">
        <v>2834</v>
      </c>
      <c r="I53" s="181">
        <f>IFERROR(H53/G53-1,"-")</f>
        <v>-0.41554959785522794</v>
      </c>
      <c r="J53" s="165">
        <f t="shared" si="25"/>
        <v>-2015</v>
      </c>
      <c r="K53" s="167">
        <f t="shared" si="24"/>
        <v>1.1650340157867453E-3</v>
      </c>
    </row>
    <row r="54" spans="2:11" x14ac:dyDescent="0.25">
      <c r="B54" s="165" t="s">
        <v>102</v>
      </c>
      <c r="C54" s="166">
        <v>406</v>
      </c>
      <c r="D54" s="166">
        <v>1160</v>
      </c>
      <c r="E54" s="166">
        <v>1497</v>
      </c>
      <c r="F54" s="166">
        <v>3345</v>
      </c>
      <c r="G54" s="166">
        <v>2294</v>
      </c>
      <c r="H54" s="166">
        <v>1925</v>
      </c>
      <c r="I54" s="181">
        <f>IFERROR(H54/G54-1,"-")</f>
        <v>-0.16085440278988661</v>
      </c>
      <c r="J54" s="165">
        <f t="shared" si="25"/>
        <v>-369</v>
      </c>
      <c r="K54" s="167">
        <f t="shared" si="24"/>
        <v>7.913516162277646E-4</v>
      </c>
    </row>
    <row r="55" spans="2:11" x14ac:dyDescent="0.25">
      <c r="B55" s="161" t="s">
        <v>109</v>
      </c>
      <c r="C55" s="162">
        <v>7419</v>
      </c>
      <c r="D55" s="162">
        <v>4575</v>
      </c>
      <c r="E55" s="162">
        <v>16622</v>
      </c>
      <c r="F55" s="162">
        <v>16577</v>
      </c>
      <c r="G55" s="162">
        <v>18253</v>
      </c>
      <c r="H55" s="162">
        <v>19350</v>
      </c>
      <c r="I55" s="180">
        <f>IFERROR(H55/G55-1,"-")</f>
        <v>6.0099709636772136E-2</v>
      </c>
      <c r="J55" s="161">
        <f t="shared" si="25"/>
        <v>1097</v>
      </c>
      <c r="K55" s="163">
        <f t="shared" si="24"/>
        <v>7.9546253371466195E-3</v>
      </c>
    </row>
    <row r="56" spans="2:11" x14ac:dyDescent="0.25">
      <c r="B56" s="165" t="s">
        <v>112</v>
      </c>
      <c r="C56" s="166">
        <v>2301</v>
      </c>
      <c r="D56" s="166">
        <v>148</v>
      </c>
      <c r="E56" s="166">
        <v>6041</v>
      </c>
      <c r="F56" s="166">
        <v>5224</v>
      </c>
      <c r="G56" s="166">
        <v>6355</v>
      </c>
      <c r="H56" s="166">
        <v>6935</v>
      </c>
      <c r="I56" s="181">
        <f t="shared" ref="I56:I63" si="26">IFERROR(H56/G56-1,"-")</f>
        <v>9.1266719118804129E-2</v>
      </c>
      <c r="J56" s="165">
        <f t="shared" si="25"/>
        <v>580</v>
      </c>
      <c r="K56" s="167">
        <f t="shared" si="24"/>
        <v>2.8509212771634014E-3</v>
      </c>
    </row>
    <row r="57" spans="2:11" x14ac:dyDescent="0.25">
      <c r="B57" s="165" t="s">
        <v>115</v>
      </c>
      <c r="C57" s="166">
        <v>2164</v>
      </c>
      <c r="D57" s="166">
        <v>1674</v>
      </c>
      <c r="E57" s="166">
        <v>3822</v>
      </c>
      <c r="F57" s="166">
        <v>2863</v>
      </c>
      <c r="G57" s="166">
        <v>3672</v>
      </c>
      <c r="H57" s="166">
        <v>3773</v>
      </c>
      <c r="I57" s="181">
        <f t="shared" si="26"/>
        <v>2.7505446623093732E-2</v>
      </c>
      <c r="J57" s="165">
        <f t="shared" si="25"/>
        <v>101</v>
      </c>
      <c r="K57" s="167">
        <f t="shared" si="24"/>
        <v>1.5510491678064186E-3</v>
      </c>
    </row>
    <row r="58" spans="2:11" x14ac:dyDescent="0.25">
      <c r="B58" s="165" t="s">
        <v>118</v>
      </c>
      <c r="C58" s="166">
        <v>393</v>
      </c>
      <c r="D58" s="166">
        <v>722</v>
      </c>
      <c r="E58" s="166">
        <v>1296</v>
      </c>
      <c r="F58" s="166">
        <v>1711</v>
      </c>
      <c r="G58" s="166">
        <v>1279</v>
      </c>
      <c r="H58" s="166">
        <v>1368</v>
      </c>
      <c r="I58" s="181">
        <f t="shared" si="26"/>
        <v>6.9585613760750675E-2</v>
      </c>
      <c r="J58" s="165">
        <f t="shared" si="25"/>
        <v>89</v>
      </c>
      <c r="K58" s="167">
        <f t="shared" si="24"/>
        <v>5.6237351220757498E-4</v>
      </c>
    </row>
    <row r="59" spans="2:11" x14ac:dyDescent="0.25">
      <c r="B59" s="165" t="s">
        <v>125</v>
      </c>
      <c r="C59" s="166">
        <v>205</v>
      </c>
      <c r="D59" s="166">
        <v>109</v>
      </c>
      <c r="E59" s="166">
        <v>491</v>
      </c>
      <c r="F59" s="166">
        <v>384</v>
      </c>
      <c r="G59" s="166">
        <v>576</v>
      </c>
      <c r="H59" s="166">
        <v>568</v>
      </c>
      <c r="I59" s="181">
        <f t="shared" si="26"/>
        <v>-1.388888888888884E-2</v>
      </c>
      <c r="J59" s="165">
        <f t="shared" si="25"/>
        <v>-8</v>
      </c>
      <c r="K59" s="167">
        <f t="shared" si="24"/>
        <v>2.3350011325577676E-4</v>
      </c>
    </row>
    <row r="60" spans="2:11" x14ac:dyDescent="0.25">
      <c r="B60" s="165" t="s">
        <v>121</v>
      </c>
      <c r="C60" s="166">
        <v>135</v>
      </c>
      <c r="D60" s="166">
        <v>164</v>
      </c>
      <c r="E60" s="166">
        <v>436</v>
      </c>
      <c r="F60" s="166">
        <v>372</v>
      </c>
      <c r="G60" s="166">
        <v>395</v>
      </c>
      <c r="H60" s="166">
        <v>535</v>
      </c>
      <c r="I60" s="181">
        <f t="shared" si="26"/>
        <v>0.35443037974683533</v>
      </c>
      <c r="J60" s="165">
        <f t="shared" si="25"/>
        <v>140</v>
      </c>
      <c r="K60" s="167">
        <f t="shared" si="24"/>
        <v>2.1993408554901508E-4</v>
      </c>
    </row>
    <row r="61" spans="2:11" x14ac:dyDescent="0.25">
      <c r="B61" s="165" t="s">
        <v>130</v>
      </c>
      <c r="C61" s="166">
        <v>76</v>
      </c>
      <c r="D61" s="166">
        <v>39</v>
      </c>
      <c r="E61" s="166">
        <v>57</v>
      </c>
      <c r="F61" s="166">
        <v>154</v>
      </c>
      <c r="G61" s="166">
        <v>84</v>
      </c>
      <c r="H61" s="166">
        <v>170</v>
      </c>
      <c r="I61" s="181">
        <f t="shared" si="26"/>
        <v>1.0238095238095237</v>
      </c>
      <c r="J61" s="165">
        <f t="shared" si="25"/>
        <v>86</v>
      </c>
      <c r="K61" s="167">
        <f t="shared" si="24"/>
        <v>6.9885597277257125E-5</v>
      </c>
    </row>
    <row r="62" spans="2:11" x14ac:dyDescent="0.25">
      <c r="B62" s="165" t="s">
        <v>133</v>
      </c>
      <c r="C62" s="166">
        <v>105</v>
      </c>
      <c r="D62" s="166">
        <v>17</v>
      </c>
      <c r="E62" s="166">
        <v>95</v>
      </c>
      <c r="F62" s="166">
        <v>138</v>
      </c>
      <c r="G62" s="166">
        <v>84</v>
      </c>
      <c r="H62" s="166">
        <v>415</v>
      </c>
      <c r="I62" s="181">
        <f t="shared" si="26"/>
        <v>3.9404761904761907</v>
      </c>
      <c r="J62" s="165">
        <f t="shared" si="25"/>
        <v>331</v>
      </c>
      <c r="K62" s="167">
        <f t="shared" si="24"/>
        <v>1.7060307570624536E-4</v>
      </c>
    </row>
    <row r="63" spans="2:11" x14ac:dyDescent="0.25">
      <c r="B63" s="170" t="s">
        <v>147</v>
      </c>
      <c r="C63" s="171">
        <f t="shared" ref="C63" si="27">C55-SUM(C56:C62)</f>
        <v>2040</v>
      </c>
      <c r="D63" s="171">
        <f t="shared" ref="D63:H63" si="28">D55-SUM(D56:D62)</f>
        <v>1702</v>
      </c>
      <c r="E63" s="171">
        <f t="shared" si="28"/>
        <v>4384</v>
      </c>
      <c r="F63" s="171">
        <f t="shared" si="28"/>
        <v>5731</v>
      </c>
      <c r="G63" s="171">
        <f t="shared" si="28"/>
        <v>5808</v>
      </c>
      <c r="H63" s="171">
        <f t="shared" si="28"/>
        <v>5586</v>
      </c>
      <c r="I63" s="182">
        <f t="shared" si="26"/>
        <v>-3.8223140495867725E-2</v>
      </c>
      <c r="J63" s="170">
        <f>H63-G63</f>
        <v>-222</v>
      </c>
      <c r="K63" s="172">
        <f t="shared" si="24"/>
        <v>2.2963585081809314E-3</v>
      </c>
    </row>
    <row r="64" spans="2:11" x14ac:dyDescent="0.25">
      <c r="B64" s="157" t="s">
        <v>49</v>
      </c>
      <c r="C64" s="155"/>
      <c r="D64" s="155"/>
      <c r="E64" s="155"/>
      <c r="F64" s="155"/>
      <c r="G64" s="155"/>
      <c r="H64" s="155"/>
      <c r="I64" s="156"/>
      <c r="J64" s="156"/>
      <c r="K64" s="155"/>
    </row>
    <row r="65" spans="2:11" x14ac:dyDescent="0.25">
      <c r="B65" s="158" t="s">
        <v>70</v>
      </c>
      <c r="C65" s="178">
        <f t="shared" ref="C65:H65" si="29">C66+C69</f>
        <v>23335</v>
      </c>
      <c r="D65" s="178">
        <f t="shared" si="29"/>
        <v>18908</v>
      </c>
      <c r="E65" s="178">
        <f t="shared" si="29"/>
        <v>85891</v>
      </c>
      <c r="F65" s="178">
        <f t="shared" si="29"/>
        <v>104931</v>
      </c>
      <c r="G65" s="178">
        <f t="shared" si="29"/>
        <v>110305</v>
      </c>
      <c r="H65" s="178">
        <f t="shared" si="29"/>
        <v>89955</v>
      </c>
      <c r="I65" s="179">
        <f>IFERROR(H65/G65-1,"-")</f>
        <v>-0.18448846380490458</v>
      </c>
      <c r="J65" s="178">
        <f>H65-G65</f>
        <v>-20350</v>
      </c>
      <c r="K65" s="179">
        <f t="shared" ref="K65:K77" si="30">H65/H$9</f>
        <v>3.6979758253386265E-2</v>
      </c>
    </row>
    <row r="66" spans="2:11" x14ac:dyDescent="0.25">
      <c r="B66" s="161" t="s">
        <v>99</v>
      </c>
      <c r="C66" s="162">
        <v>5481</v>
      </c>
      <c r="D66" s="162">
        <v>10843</v>
      </c>
      <c r="E66" s="162">
        <v>26332</v>
      </c>
      <c r="F66" s="162">
        <v>26747</v>
      </c>
      <c r="G66" s="162">
        <v>31284</v>
      </c>
      <c r="H66" s="162">
        <v>24581</v>
      </c>
      <c r="I66" s="180">
        <f>IFERROR(H66/G66-1,"-")</f>
        <v>-0.21426288198440102</v>
      </c>
      <c r="J66" s="161">
        <f t="shared" ref="J66:J76" si="31">H66-G66</f>
        <v>-6703</v>
      </c>
      <c r="K66" s="163">
        <f t="shared" si="30"/>
        <v>1.0105046274542692E-2</v>
      </c>
    </row>
    <row r="67" spans="2:11" x14ac:dyDescent="0.25">
      <c r="B67" s="165" t="s">
        <v>105</v>
      </c>
      <c r="C67" s="166">
        <v>2199</v>
      </c>
      <c r="D67" s="166">
        <v>10492</v>
      </c>
      <c r="E67" s="166">
        <v>21697</v>
      </c>
      <c r="F67" s="166">
        <v>20684</v>
      </c>
      <c r="G67" s="166">
        <v>18174</v>
      </c>
      <c r="H67" s="166">
        <v>9049</v>
      </c>
      <c r="I67" s="181">
        <f>IFERROR(H67/G67-1,"-")</f>
        <v>-0.50209089908660731</v>
      </c>
      <c r="J67" s="165">
        <f t="shared" si="31"/>
        <v>-9125</v>
      </c>
      <c r="K67" s="167">
        <f t="shared" si="30"/>
        <v>3.7199692338935279E-3</v>
      </c>
    </row>
    <row r="68" spans="2:11" x14ac:dyDescent="0.25">
      <c r="B68" s="165" t="s">
        <v>102</v>
      </c>
      <c r="C68" s="166">
        <v>3282</v>
      </c>
      <c r="D68" s="166">
        <v>351</v>
      </c>
      <c r="E68" s="166">
        <v>4635</v>
      </c>
      <c r="F68" s="166">
        <v>6063</v>
      </c>
      <c r="G68" s="166">
        <v>13110</v>
      </c>
      <c r="H68" s="166">
        <v>15532</v>
      </c>
      <c r="I68" s="181">
        <f>IFERROR(H68/G68-1,"-")</f>
        <v>0.184744469870328</v>
      </c>
      <c r="J68" s="165">
        <f t="shared" si="31"/>
        <v>2422</v>
      </c>
      <c r="K68" s="167">
        <f t="shared" si="30"/>
        <v>6.3850770406491631E-3</v>
      </c>
    </row>
    <row r="69" spans="2:11" x14ac:dyDescent="0.25">
      <c r="B69" s="161" t="s">
        <v>109</v>
      </c>
      <c r="C69" s="162">
        <v>17854</v>
      </c>
      <c r="D69" s="162">
        <v>8065</v>
      </c>
      <c r="E69" s="162">
        <v>59559</v>
      </c>
      <c r="F69" s="162">
        <v>78184</v>
      </c>
      <c r="G69" s="162">
        <v>79021</v>
      </c>
      <c r="H69" s="162">
        <v>65374</v>
      </c>
      <c r="I69" s="180">
        <f>IFERROR(H69/G69-1,"-")</f>
        <v>-0.17270092760152367</v>
      </c>
      <c r="J69" s="161">
        <f t="shared" si="31"/>
        <v>-13647</v>
      </c>
      <c r="K69" s="163">
        <f t="shared" si="30"/>
        <v>2.6874711978843575E-2</v>
      </c>
    </row>
    <row r="70" spans="2:11" x14ac:dyDescent="0.25">
      <c r="B70" s="165" t="s">
        <v>112</v>
      </c>
      <c r="C70" s="166">
        <v>7112</v>
      </c>
      <c r="D70" s="166">
        <v>869</v>
      </c>
      <c r="E70" s="166">
        <v>26221</v>
      </c>
      <c r="F70" s="166">
        <v>28594</v>
      </c>
      <c r="G70" s="166">
        <v>26510</v>
      </c>
      <c r="H70" s="166">
        <v>27977</v>
      </c>
      <c r="I70" s="181">
        <f t="shared" ref="I70:I77" si="32">IFERROR(H70/G70-1,"-")</f>
        <v>5.5337608449641751E-2</v>
      </c>
      <c r="J70" s="165">
        <f t="shared" si="31"/>
        <v>1467</v>
      </c>
      <c r="K70" s="167">
        <f t="shared" si="30"/>
        <v>1.1501113853093076E-2</v>
      </c>
    </row>
    <row r="71" spans="2:11" x14ac:dyDescent="0.25">
      <c r="B71" s="165" t="s">
        <v>115</v>
      </c>
      <c r="C71" s="166">
        <v>2067</v>
      </c>
      <c r="D71" s="166">
        <v>1213</v>
      </c>
      <c r="E71" s="166">
        <v>5231</v>
      </c>
      <c r="F71" s="166">
        <v>5346</v>
      </c>
      <c r="G71" s="166">
        <v>5749</v>
      </c>
      <c r="H71" s="166">
        <v>6004</v>
      </c>
      <c r="I71" s="181">
        <f t="shared" si="32"/>
        <v>4.435554009392928E-2</v>
      </c>
      <c r="J71" s="165">
        <f t="shared" si="31"/>
        <v>255</v>
      </c>
      <c r="K71" s="167">
        <f t="shared" si="30"/>
        <v>2.4681948591332458E-3</v>
      </c>
    </row>
    <row r="72" spans="2:11" x14ac:dyDescent="0.25">
      <c r="B72" s="165" t="s">
        <v>118</v>
      </c>
      <c r="C72" s="166">
        <v>2431</v>
      </c>
      <c r="D72" s="166">
        <v>1335</v>
      </c>
      <c r="E72" s="166">
        <v>8134</v>
      </c>
      <c r="F72" s="166">
        <v>10063</v>
      </c>
      <c r="G72" s="166">
        <v>10964</v>
      </c>
      <c r="H72" s="166">
        <v>5823</v>
      </c>
      <c r="I72" s="181">
        <f t="shared" si="32"/>
        <v>-0.46889821233126594</v>
      </c>
      <c r="J72" s="165">
        <f t="shared" si="31"/>
        <v>-5141</v>
      </c>
      <c r="K72" s="167">
        <f t="shared" si="30"/>
        <v>2.3937872526204017E-3</v>
      </c>
    </row>
    <row r="73" spans="2:11" x14ac:dyDescent="0.25">
      <c r="B73" s="165" t="s">
        <v>125</v>
      </c>
      <c r="C73" s="166">
        <v>204</v>
      </c>
      <c r="D73" s="166">
        <v>415</v>
      </c>
      <c r="E73" s="166">
        <v>982</v>
      </c>
      <c r="F73" s="166">
        <v>2041</v>
      </c>
      <c r="G73" s="166">
        <v>2589</v>
      </c>
      <c r="H73" s="166">
        <v>1590</v>
      </c>
      <c r="I73" s="181">
        <f t="shared" si="32"/>
        <v>-0.38586326767091539</v>
      </c>
      <c r="J73" s="165">
        <f t="shared" si="31"/>
        <v>-999</v>
      </c>
      <c r="K73" s="167">
        <f t="shared" si="30"/>
        <v>6.5363588041669903E-4</v>
      </c>
    </row>
    <row r="74" spans="2:11" x14ac:dyDescent="0.25">
      <c r="B74" s="165" t="s">
        <v>121</v>
      </c>
      <c r="C74" s="166">
        <v>442</v>
      </c>
      <c r="D74" s="166">
        <v>436</v>
      </c>
      <c r="E74" s="166">
        <v>1715</v>
      </c>
      <c r="F74" s="166">
        <v>1829</v>
      </c>
      <c r="G74" s="166">
        <v>2185</v>
      </c>
      <c r="H74" s="166">
        <v>1749</v>
      </c>
      <c r="I74" s="181">
        <f t="shared" si="32"/>
        <v>-0.19954233409610989</v>
      </c>
      <c r="J74" s="165">
        <f t="shared" si="31"/>
        <v>-436</v>
      </c>
      <c r="K74" s="167">
        <f t="shared" si="30"/>
        <v>7.18999468458369E-4</v>
      </c>
    </row>
    <row r="75" spans="2:11" x14ac:dyDescent="0.25">
      <c r="B75" s="165" t="s">
        <v>130</v>
      </c>
      <c r="C75" s="166">
        <v>634</v>
      </c>
      <c r="D75" s="166">
        <v>0</v>
      </c>
      <c r="E75" s="166">
        <v>884</v>
      </c>
      <c r="F75" s="166">
        <v>3203</v>
      </c>
      <c r="G75" s="166">
        <v>1641</v>
      </c>
      <c r="H75" s="166">
        <v>823</v>
      </c>
      <c r="I75" s="181">
        <f t="shared" si="32"/>
        <v>-0.49847653869591713</v>
      </c>
      <c r="J75" s="165">
        <f t="shared" si="31"/>
        <v>-818</v>
      </c>
      <c r="K75" s="167">
        <f t="shared" si="30"/>
        <v>3.3832850917166245E-4</v>
      </c>
    </row>
    <row r="76" spans="2:11" x14ac:dyDescent="0.25">
      <c r="B76" s="165" t="s">
        <v>133</v>
      </c>
      <c r="C76" s="166">
        <v>773</v>
      </c>
      <c r="D76" s="166">
        <v>0</v>
      </c>
      <c r="E76" s="166">
        <v>284</v>
      </c>
      <c r="F76" s="166">
        <v>929</v>
      </c>
      <c r="G76" s="166">
        <v>203</v>
      </c>
      <c r="H76" s="166">
        <v>523</v>
      </c>
      <c r="I76" s="181">
        <f t="shared" si="32"/>
        <v>1.5763546798029555</v>
      </c>
      <c r="J76" s="165">
        <f t="shared" si="31"/>
        <v>320</v>
      </c>
      <c r="K76" s="167">
        <f t="shared" si="30"/>
        <v>2.1500098456473811E-4</v>
      </c>
    </row>
    <row r="77" spans="2:11" x14ac:dyDescent="0.25">
      <c r="B77" s="170" t="s">
        <v>147</v>
      </c>
      <c r="C77" s="171">
        <f t="shared" ref="C77" si="33">C69-SUM(C70:C76)</f>
        <v>4191</v>
      </c>
      <c r="D77" s="171">
        <f t="shared" ref="D77:H77" si="34">D69-SUM(D70:D76)</f>
        <v>3797</v>
      </c>
      <c r="E77" s="171">
        <f t="shared" si="34"/>
        <v>16108</v>
      </c>
      <c r="F77" s="171">
        <f t="shared" si="34"/>
        <v>26179</v>
      </c>
      <c r="G77" s="171">
        <f t="shared" si="34"/>
        <v>29180</v>
      </c>
      <c r="H77" s="171">
        <f t="shared" si="34"/>
        <v>20885</v>
      </c>
      <c r="I77" s="182">
        <f t="shared" si="32"/>
        <v>-0.28427004797806721</v>
      </c>
      <c r="J77" s="170">
        <f>H77-G77</f>
        <v>-8295</v>
      </c>
      <c r="K77" s="172">
        <f t="shared" si="30"/>
        <v>8.585651171385383E-3</v>
      </c>
    </row>
    <row r="78" spans="2:11" x14ac:dyDescent="0.25">
      <c r="B78" s="157" t="s">
        <v>50</v>
      </c>
      <c r="C78" s="155"/>
      <c r="D78" s="155"/>
      <c r="E78" s="155"/>
      <c r="F78" s="155"/>
      <c r="G78" s="155"/>
      <c r="H78" s="155"/>
      <c r="I78" s="156"/>
      <c r="J78" s="156"/>
      <c r="K78" s="155"/>
    </row>
    <row r="79" spans="2:11" x14ac:dyDescent="0.25">
      <c r="B79" s="158" t="s">
        <v>70</v>
      </c>
      <c r="C79" s="178">
        <f t="shared" ref="C79:H79" si="35">C80+C83</f>
        <v>116219</v>
      </c>
      <c r="D79" s="178">
        <f t="shared" si="35"/>
        <v>85300</v>
      </c>
      <c r="E79" s="178">
        <f t="shared" si="35"/>
        <v>319384</v>
      </c>
      <c r="F79" s="178">
        <f t="shared" si="35"/>
        <v>367814</v>
      </c>
      <c r="G79" s="178">
        <f t="shared" si="35"/>
        <v>425017</v>
      </c>
      <c r="H79" s="178">
        <f t="shared" si="35"/>
        <v>424894</v>
      </c>
      <c r="I79" s="179">
        <f>IFERROR(H79/G79-1,"-")</f>
        <v>-2.8940018869838546E-4</v>
      </c>
      <c r="J79" s="178">
        <f>H79-G79</f>
        <v>-123</v>
      </c>
      <c r="K79" s="179">
        <f t="shared" ref="K79:K91" si="36">H79/H$9</f>
        <v>0.17467041746778172</v>
      </c>
    </row>
    <row r="80" spans="2:11" x14ac:dyDescent="0.25">
      <c r="B80" s="161" t="s">
        <v>99</v>
      </c>
      <c r="C80" s="162">
        <v>40712</v>
      </c>
      <c r="D80" s="162">
        <v>51558</v>
      </c>
      <c r="E80" s="162">
        <v>160048</v>
      </c>
      <c r="F80" s="162">
        <v>167037</v>
      </c>
      <c r="G80" s="162">
        <v>174809</v>
      </c>
      <c r="H80" s="162">
        <v>179196</v>
      </c>
      <c r="I80" s="180">
        <f>IFERROR(H80/G80-1,"-")</f>
        <v>2.5095961878393025E-2</v>
      </c>
      <c r="J80" s="161">
        <f t="shared" ref="J80:J90" si="37">H80-G80</f>
        <v>4387</v>
      </c>
      <c r="K80" s="163">
        <f t="shared" si="36"/>
        <v>7.3665996998208055E-2</v>
      </c>
    </row>
    <row r="81" spans="2:11" x14ac:dyDescent="0.25">
      <c r="B81" s="165" t="s">
        <v>105</v>
      </c>
      <c r="C81" s="166">
        <v>6804</v>
      </c>
      <c r="D81" s="166">
        <v>19409</v>
      </c>
      <c r="E81" s="166">
        <v>39526</v>
      </c>
      <c r="F81" s="166">
        <v>35133</v>
      </c>
      <c r="G81" s="166">
        <v>44104</v>
      </c>
      <c r="H81" s="166">
        <v>38727</v>
      </c>
      <c r="I81" s="181">
        <f>IFERROR(H81/G81-1,"-")</f>
        <v>-0.12191637946671507</v>
      </c>
      <c r="J81" s="165">
        <f t="shared" si="37"/>
        <v>-5377</v>
      </c>
      <c r="K81" s="167">
        <f t="shared" si="36"/>
        <v>1.5920350151507865E-2</v>
      </c>
    </row>
    <row r="82" spans="2:11" x14ac:dyDescent="0.25">
      <c r="B82" s="165" t="s">
        <v>102</v>
      </c>
      <c r="C82" s="166">
        <v>33908</v>
      </c>
      <c r="D82" s="166">
        <v>32149</v>
      </c>
      <c r="E82" s="166">
        <v>120522</v>
      </c>
      <c r="F82" s="166">
        <v>131904</v>
      </c>
      <c r="G82" s="166">
        <v>130705</v>
      </c>
      <c r="H82" s="166">
        <v>140469</v>
      </c>
      <c r="I82" s="181">
        <f>IFERROR(H82/G82-1,"-")</f>
        <v>7.4702574499827756E-2</v>
      </c>
      <c r="J82" s="165">
        <f t="shared" si="37"/>
        <v>9764</v>
      </c>
      <c r="K82" s="167">
        <f t="shared" si="36"/>
        <v>5.7745646846700187E-2</v>
      </c>
    </row>
    <row r="83" spans="2:11" x14ac:dyDescent="0.25">
      <c r="B83" s="161" t="s">
        <v>109</v>
      </c>
      <c r="C83" s="162">
        <v>75507</v>
      </c>
      <c r="D83" s="162">
        <v>33742</v>
      </c>
      <c r="E83" s="162">
        <v>159336</v>
      </c>
      <c r="F83" s="162">
        <v>200777</v>
      </c>
      <c r="G83" s="162">
        <v>250208</v>
      </c>
      <c r="H83" s="162">
        <v>245698</v>
      </c>
      <c r="I83" s="180">
        <f>IFERROR(H83/G83-1,"-")</f>
        <v>-1.8025003197339795E-2</v>
      </c>
      <c r="J83" s="161">
        <f t="shared" si="37"/>
        <v>-4510</v>
      </c>
      <c r="K83" s="163">
        <f t="shared" si="36"/>
        <v>0.10100442046957366</v>
      </c>
    </row>
    <row r="84" spans="2:11" x14ac:dyDescent="0.25">
      <c r="B84" s="165" t="s">
        <v>112</v>
      </c>
      <c r="C84" s="166">
        <v>14988</v>
      </c>
      <c r="D84" s="166">
        <v>2518</v>
      </c>
      <c r="E84" s="166">
        <v>32465</v>
      </c>
      <c r="F84" s="166">
        <v>42613</v>
      </c>
      <c r="G84" s="166">
        <v>53396</v>
      </c>
      <c r="H84" s="166">
        <v>56193</v>
      </c>
      <c r="I84" s="181">
        <f t="shared" ref="I84:I91" si="38">IFERROR(H84/G84-1,"-")</f>
        <v>5.2382200913926091E-2</v>
      </c>
      <c r="J84" s="165">
        <f t="shared" si="37"/>
        <v>2797</v>
      </c>
      <c r="K84" s="167">
        <f t="shared" si="36"/>
        <v>2.3100478634122998E-2</v>
      </c>
    </row>
    <row r="85" spans="2:11" x14ac:dyDescent="0.25">
      <c r="B85" s="165" t="s">
        <v>115</v>
      </c>
      <c r="C85" s="166">
        <v>28410</v>
      </c>
      <c r="D85" s="166">
        <v>7487</v>
      </c>
      <c r="E85" s="166">
        <v>51981</v>
      </c>
      <c r="F85" s="166">
        <v>62476</v>
      </c>
      <c r="G85" s="166">
        <v>70967</v>
      </c>
      <c r="H85" s="166">
        <v>67629</v>
      </c>
      <c r="I85" s="181">
        <f t="shared" si="38"/>
        <v>-4.7035946284892938E-2</v>
      </c>
      <c r="J85" s="165">
        <f t="shared" si="37"/>
        <v>-3338</v>
      </c>
      <c r="K85" s="167">
        <f t="shared" si="36"/>
        <v>2.7801723872138955E-2</v>
      </c>
    </row>
    <row r="86" spans="2:11" x14ac:dyDescent="0.25">
      <c r="B86" s="165" t="s">
        <v>118</v>
      </c>
      <c r="C86" s="166">
        <v>5054</v>
      </c>
      <c r="D86" s="166">
        <v>6161</v>
      </c>
      <c r="E86" s="166">
        <v>14878</v>
      </c>
      <c r="F86" s="166">
        <v>19882</v>
      </c>
      <c r="G86" s="166">
        <v>31004</v>
      </c>
      <c r="H86" s="166">
        <v>27502</v>
      </c>
      <c r="I86" s="181">
        <f t="shared" si="38"/>
        <v>-0.11295316733324734</v>
      </c>
      <c r="J86" s="165">
        <f t="shared" si="37"/>
        <v>-3502</v>
      </c>
      <c r="K86" s="167">
        <f t="shared" si="36"/>
        <v>1.1305845272465444E-2</v>
      </c>
    </row>
    <row r="87" spans="2:11" x14ac:dyDescent="0.25">
      <c r="B87" s="165" t="s">
        <v>125</v>
      </c>
      <c r="C87" s="166">
        <v>1174</v>
      </c>
      <c r="D87" s="166">
        <v>702</v>
      </c>
      <c r="E87" s="166">
        <v>3235</v>
      </c>
      <c r="F87" s="166">
        <v>3449</v>
      </c>
      <c r="G87" s="166">
        <v>6719</v>
      </c>
      <c r="H87" s="166">
        <v>6866</v>
      </c>
      <c r="I87" s="181">
        <f t="shared" si="38"/>
        <v>2.1878255692811432E-2</v>
      </c>
      <c r="J87" s="165">
        <f t="shared" si="37"/>
        <v>147</v>
      </c>
      <c r="K87" s="167">
        <f t="shared" si="36"/>
        <v>2.8225559465038085E-3</v>
      </c>
    </row>
    <row r="88" spans="2:11" x14ac:dyDescent="0.25">
      <c r="B88" s="165" t="s">
        <v>121</v>
      </c>
      <c r="C88" s="166">
        <v>993</v>
      </c>
      <c r="D88" s="166">
        <v>940</v>
      </c>
      <c r="E88" s="166">
        <v>2928</v>
      </c>
      <c r="F88" s="166">
        <v>3211</v>
      </c>
      <c r="G88" s="166">
        <v>4342</v>
      </c>
      <c r="H88" s="166">
        <v>4247</v>
      </c>
      <c r="I88" s="181">
        <f t="shared" si="38"/>
        <v>-2.1879318286503913E-2</v>
      </c>
      <c r="J88" s="165">
        <f t="shared" si="37"/>
        <v>-95</v>
      </c>
      <c r="K88" s="167">
        <f t="shared" si="36"/>
        <v>1.7459066566853591E-3</v>
      </c>
    </row>
    <row r="89" spans="2:11" x14ac:dyDescent="0.25">
      <c r="B89" s="165" t="s">
        <v>130</v>
      </c>
      <c r="C89" s="166">
        <v>1688</v>
      </c>
      <c r="D89" s="166">
        <v>113</v>
      </c>
      <c r="E89" s="166">
        <v>1856</v>
      </c>
      <c r="F89" s="166">
        <v>2471</v>
      </c>
      <c r="G89" s="166">
        <v>2464</v>
      </c>
      <c r="H89" s="166">
        <v>2549</v>
      </c>
      <c r="I89" s="181">
        <f t="shared" si="38"/>
        <v>3.4496753246753276E-2</v>
      </c>
      <c r="J89" s="165">
        <f t="shared" si="37"/>
        <v>85</v>
      </c>
      <c r="K89" s="167">
        <f t="shared" si="36"/>
        <v>1.0478728674101672E-3</v>
      </c>
    </row>
    <row r="90" spans="2:11" x14ac:dyDescent="0.25">
      <c r="B90" s="165" t="s">
        <v>133</v>
      </c>
      <c r="C90" s="166">
        <v>2253</v>
      </c>
      <c r="D90" s="166">
        <v>219</v>
      </c>
      <c r="E90" s="166">
        <v>1540</v>
      </c>
      <c r="F90" s="166">
        <v>2515</v>
      </c>
      <c r="G90" s="166">
        <v>2950</v>
      </c>
      <c r="H90" s="166">
        <v>2101</v>
      </c>
      <c r="I90" s="181">
        <f t="shared" si="38"/>
        <v>-0.28779661016949154</v>
      </c>
      <c r="J90" s="165">
        <f t="shared" si="37"/>
        <v>-849</v>
      </c>
      <c r="K90" s="167">
        <f t="shared" si="36"/>
        <v>8.6370376399716019E-4</v>
      </c>
    </row>
    <row r="91" spans="2:11" x14ac:dyDescent="0.25">
      <c r="B91" s="170" t="s">
        <v>147</v>
      </c>
      <c r="C91" s="171">
        <f t="shared" ref="C91" si="39">C83-SUM(C84:C90)</f>
        <v>20947</v>
      </c>
      <c r="D91" s="171">
        <f t="shared" ref="D91:H91" si="40">D83-SUM(D84:D90)</f>
        <v>15602</v>
      </c>
      <c r="E91" s="171">
        <f t="shared" si="40"/>
        <v>50453</v>
      </c>
      <c r="F91" s="171">
        <f t="shared" si="40"/>
        <v>64160</v>
      </c>
      <c r="G91" s="171">
        <f t="shared" si="40"/>
        <v>78366</v>
      </c>
      <c r="H91" s="171">
        <f t="shared" si="40"/>
        <v>78611</v>
      </c>
      <c r="I91" s="182">
        <f t="shared" si="38"/>
        <v>3.1263558175740336E-3</v>
      </c>
      <c r="J91" s="170">
        <f>H91-G91</f>
        <v>245</v>
      </c>
      <c r="K91" s="172">
        <f t="shared" si="36"/>
        <v>3.2316333456249763E-2</v>
      </c>
    </row>
    <row r="92" spans="2:11" x14ac:dyDescent="0.25">
      <c r="B92" s="157" t="s">
        <v>51</v>
      </c>
      <c r="C92" s="155"/>
      <c r="D92" s="155"/>
      <c r="E92" s="155"/>
      <c r="F92" s="155"/>
      <c r="G92" s="155"/>
      <c r="H92" s="155"/>
      <c r="I92" s="156"/>
      <c r="J92" s="156"/>
      <c r="K92" s="155"/>
    </row>
    <row r="93" spans="2:11" x14ac:dyDescent="0.25">
      <c r="B93" s="158" t="s">
        <v>70</v>
      </c>
      <c r="C93" s="178">
        <f t="shared" ref="C93:H93" si="41">C94+C97</f>
        <v>12754</v>
      </c>
      <c r="D93" s="178">
        <f t="shared" si="41"/>
        <v>14230</v>
      </c>
      <c r="E93" s="178">
        <f t="shared" si="41"/>
        <v>28946</v>
      </c>
      <c r="F93" s="178">
        <f t="shared" si="41"/>
        <v>35023</v>
      </c>
      <c r="G93" s="178">
        <f t="shared" si="41"/>
        <v>33791</v>
      </c>
      <c r="H93" s="178">
        <f t="shared" si="41"/>
        <v>31909</v>
      </c>
      <c r="I93" s="179">
        <f>IFERROR(H93/G93-1,"-")</f>
        <v>-5.5695303483175973E-2</v>
      </c>
      <c r="J93" s="178">
        <f>H93-G93</f>
        <v>-1882</v>
      </c>
      <c r="K93" s="179">
        <f t="shared" ref="K93:K105" si="42">H93/H$9</f>
        <v>1.3117526608941164E-2</v>
      </c>
    </row>
    <row r="94" spans="2:11" x14ac:dyDescent="0.25">
      <c r="B94" s="161" t="s">
        <v>99</v>
      </c>
      <c r="C94" s="162">
        <v>7454</v>
      </c>
      <c r="D94" s="162">
        <v>9042</v>
      </c>
      <c r="E94" s="162">
        <v>18683</v>
      </c>
      <c r="F94" s="162">
        <v>23106</v>
      </c>
      <c r="G94" s="162">
        <v>20343</v>
      </c>
      <c r="H94" s="162">
        <v>19090</v>
      </c>
      <c r="I94" s="180">
        <f>IFERROR(H94/G94-1,"-")</f>
        <v>-6.1593668583788008E-2</v>
      </c>
      <c r="J94" s="161">
        <f t="shared" ref="J94:J104" si="43">H94-G94</f>
        <v>-1253</v>
      </c>
      <c r="K94" s="163">
        <f t="shared" si="42"/>
        <v>7.8477414824872863E-3</v>
      </c>
    </row>
    <row r="95" spans="2:11" x14ac:dyDescent="0.25">
      <c r="B95" s="165" t="s">
        <v>105</v>
      </c>
      <c r="C95" s="166">
        <v>4239</v>
      </c>
      <c r="D95" s="166">
        <v>4883</v>
      </c>
      <c r="E95" s="166">
        <v>9207</v>
      </c>
      <c r="F95" s="166">
        <v>7164</v>
      </c>
      <c r="G95" s="166">
        <v>6280</v>
      </c>
      <c r="H95" s="166">
        <v>6212</v>
      </c>
      <c r="I95" s="181">
        <f>IFERROR(H95/G95-1,"-")</f>
        <v>-1.0828025477707004E-2</v>
      </c>
      <c r="J95" s="165">
        <f t="shared" si="43"/>
        <v>-68</v>
      </c>
      <c r="K95" s="167">
        <f t="shared" si="42"/>
        <v>2.5537019428607134E-3</v>
      </c>
    </row>
    <row r="96" spans="2:11" x14ac:dyDescent="0.25">
      <c r="B96" s="165" t="s">
        <v>102</v>
      </c>
      <c r="C96" s="166">
        <v>3215</v>
      </c>
      <c r="D96" s="166">
        <v>4159</v>
      </c>
      <c r="E96" s="166">
        <v>9476</v>
      </c>
      <c r="F96" s="166">
        <v>15942</v>
      </c>
      <c r="G96" s="166">
        <v>14063</v>
      </c>
      <c r="H96" s="166">
        <v>12878</v>
      </c>
      <c r="I96" s="181">
        <f>IFERROR(H96/G96-1,"-")</f>
        <v>-8.4263670625044473E-2</v>
      </c>
      <c r="J96" s="165">
        <f t="shared" si="43"/>
        <v>-1185</v>
      </c>
      <c r="K96" s="167">
        <f t="shared" si="42"/>
        <v>5.2940395396265721E-3</v>
      </c>
    </row>
    <row r="97" spans="2:11" x14ac:dyDescent="0.25">
      <c r="B97" s="161" t="s">
        <v>109</v>
      </c>
      <c r="C97" s="162">
        <v>5300</v>
      </c>
      <c r="D97" s="162">
        <v>5188</v>
      </c>
      <c r="E97" s="162">
        <v>10263</v>
      </c>
      <c r="F97" s="162">
        <v>11917</v>
      </c>
      <c r="G97" s="162">
        <v>13448</v>
      </c>
      <c r="H97" s="162">
        <v>12819</v>
      </c>
      <c r="I97" s="180">
        <f>IFERROR(H97/G97-1,"-")</f>
        <v>-4.6772754312908948E-2</v>
      </c>
      <c r="J97" s="161">
        <f t="shared" si="43"/>
        <v>-629</v>
      </c>
      <c r="K97" s="163">
        <f t="shared" si="42"/>
        <v>5.2697851264538777E-3</v>
      </c>
    </row>
    <row r="98" spans="2:11" x14ac:dyDescent="0.25">
      <c r="B98" s="165" t="s">
        <v>112</v>
      </c>
      <c r="C98" s="166">
        <v>994</v>
      </c>
      <c r="D98" s="166">
        <v>194</v>
      </c>
      <c r="E98" s="166">
        <v>1389</v>
      </c>
      <c r="F98" s="166">
        <v>1721</v>
      </c>
      <c r="G98" s="166">
        <v>2001</v>
      </c>
      <c r="H98" s="166">
        <v>1690</v>
      </c>
      <c r="I98" s="181">
        <f t="shared" ref="I98:I105" si="44">IFERROR(H98/G98-1,"-")</f>
        <v>-0.15542228885557219</v>
      </c>
      <c r="J98" s="165">
        <f t="shared" si="43"/>
        <v>-311</v>
      </c>
      <c r="K98" s="167">
        <f t="shared" si="42"/>
        <v>6.947450552856738E-4</v>
      </c>
    </row>
    <row r="99" spans="2:11" x14ac:dyDescent="0.25">
      <c r="B99" s="165" t="s">
        <v>115</v>
      </c>
      <c r="C99" s="166">
        <v>1071</v>
      </c>
      <c r="D99" s="166">
        <v>779</v>
      </c>
      <c r="E99" s="166">
        <v>1979</v>
      </c>
      <c r="F99" s="166">
        <v>2132</v>
      </c>
      <c r="G99" s="166">
        <v>2613</v>
      </c>
      <c r="H99" s="166">
        <v>2297</v>
      </c>
      <c r="I99" s="181">
        <f t="shared" si="44"/>
        <v>-0.12093379257558357</v>
      </c>
      <c r="J99" s="165">
        <f t="shared" si="43"/>
        <v>-316</v>
      </c>
      <c r="K99" s="167">
        <f t="shared" si="42"/>
        <v>9.4427774674035075E-4</v>
      </c>
    </row>
    <row r="100" spans="2:11" x14ac:dyDescent="0.25">
      <c r="B100" s="165" t="s">
        <v>118</v>
      </c>
      <c r="C100" s="166">
        <v>1161</v>
      </c>
      <c r="D100" s="166">
        <v>2064</v>
      </c>
      <c r="E100" s="166">
        <v>1979</v>
      </c>
      <c r="F100" s="166">
        <v>2303</v>
      </c>
      <c r="G100" s="166">
        <v>2266</v>
      </c>
      <c r="H100" s="166">
        <v>2173</v>
      </c>
      <c r="I100" s="181">
        <f t="shared" si="44"/>
        <v>-4.1041482789055617E-2</v>
      </c>
      <c r="J100" s="165">
        <f t="shared" si="43"/>
        <v>-93</v>
      </c>
      <c r="K100" s="167">
        <f t="shared" si="42"/>
        <v>8.9330236990282203E-4</v>
      </c>
    </row>
    <row r="101" spans="2:11" x14ac:dyDescent="0.25">
      <c r="B101" s="165" t="s">
        <v>125</v>
      </c>
      <c r="C101" s="166">
        <v>265</v>
      </c>
      <c r="D101" s="166">
        <v>99</v>
      </c>
      <c r="E101" s="166">
        <v>714</v>
      </c>
      <c r="F101" s="166">
        <v>569</v>
      </c>
      <c r="G101" s="166">
        <v>627</v>
      </c>
      <c r="H101" s="166">
        <v>622</v>
      </c>
      <c r="I101" s="181">
        <f t="shared" si="44"/>
        <v>-7.9744816586921896E-3</v>
      </c>
      <c r="J101" s="165">
        <f t="shared" si="43"/>
        <v>-5</v>
      </c>
      <c r="K101" s="167">
        <f t="shared" si="42"/>
        <v>2.5569906768502313E-4</v>
      </c>
    </row>
    <row r="102" spans="2:11" x14ac:dyDescent="0.25">
      <c r="B102" s="165" t="s">
        <v>121</v>
      </c>
      <c r="C102" s="166">
        <v>132</v>
      </c>
      <c r="D102" s="166">
        <v>197</v>
      </c>
      <c r="E102" s="166">
        <v>434</v>
      </c>
      <c r="F102" s="166">
        <v>336</v>
      </c>
      <c r="G102" s="166">
        <v>539</v>
      </c>
      <c r="H102" s="166">
        <v>523</v>
      </c>
      <c r="I102" s="181">
        <f t="shared" si="44"/>
        <v>-2.9684601113172504E-2</v>
      </c>
      <c r="J102" s="165">
        <f t="shared" si="43"/>
        <v>-16</v>
      </c>
      <c r="K102" s="167">
        <f t="shared" si="42"/>
        <v>2.1500098456473811E-4</v>
      </c>
    </row>
    <row r="103" spans="2:11" x14ac:dyDescent="0.25">
      <c r="B103" s="165" t="s">
        <v>130</v>
      </c>
      <c r="C103" s="166">
        <v>112</v>
      </c>
      <c r="D103" s="166">
        <v>19</v>
      </c>
      <c r="E103" s="166">
        <v>190</v>
      </c>
      <c r="F103" s="166">
        <v>96</v>
      </c>
      <c r="G103" s="166">
        <v>161</v>
      </c>
      <c r="H103" s="166">
        <v>153</v>
      </c>
      <c r="I103" s="181">
        <f t="shared" si="44"/>
        <v>-4.9689440993788803E-2</v>
      </c>
      <c r="J103" s="165">
        <f t="shared" si="43"/>
        <v>-8</v>
      </c>
      <c r="K103" s="167">
        <f t="shared" si="42"/>
        <v>6.2897037549531414E-5</v>
      </c>
    </row>
    <row r="104" spans="2:11" x14ac:dyDescent="0.25">
      <c r="B104" s="165" t="s">
        <v>133</v>
      </c>
      <c r="C104" s="166">
        <v>61</v>
      </c>
      <c r="D104" s="166">
        <v>44</v>
      </c>
      <c r="E104" s="166">
        <v>103</v>
      </c>
      <c r="F104" s="166">
        <v>164</v>
      </c>
      <c r="G104" s="166">
        <v>267</v>
      </c>
      <c r="H104" s="166">
        <v>149</v>
      </c>
      <c r="I104" s="181">
        <f t="shared" si="44"/>
        <v>-0.44194756554307113</v>
      </c>
      <c r="J104" s="165">
        <f t="shared" si="43"/>
        <v>-118</v>
      </c>
      <c r="K104" s="167">
        <f t="shared" si="42"/>
        <v>6.1252670554772423E-5</v>
      </c>
    </row>
    <row r="105" spans="2:11" x14ac:dyDescent="0.25">
      <c r="B105" s="170" t="s">
        <v>147</v>
      </c>
      <c r="C105" s="171">
        <f t="shared" ref="C105" si="45">C97-SUM(C98:C104)</f>
        <v>1504</v>
      </c>
      <c r="D105" s="171">
        <f t="shared" ref="D105:H105" si="46">D97-SUM(D98:D104)</f>
        <v>1792</v>
      </c>
      <c r="E105" s="171">
        <f t="shared" si="46"/>
        <v>3475</v>
      </c>
      <c r="F105" s="171">
        <f t="shared" si="46"/>
        <v>4596</v>
      </c>
      <c r="G105" s="171">
        <f t="shared" si="46"/>
        <v>4974</v>
      </c>
      <c r="H105" s="171">
        <f t="shared" si="46"/>
        <v>5212</v>
      </c>
      <c r="I105" s="182">
        <f t="shared" si="44"/>
        <v>4.7848813831925963E-2</v>
      </c>
      <c r="J105" s="170">
        <f>H105-G105</f>
        <v>238</v>
      </c>
      <c r="K105" s="172">
        <f t="shared" si="42"/>
        <v>2.1426101941709659E-3</v>
      </c>
    </row>
    <row r="106" spans="2:11" x14ac:dyDescent="0.25">
      <c r="B106" s="157" t="s">
        <v>52</v>
      </c>
      <c r="C106" s="155"/>
      <c r="D106" s="155"/>
      <c r="E106" s="155"/>
      <c r="F106" s="155"/>
      <c r="G106" s="155"/>
      <c r="H106" s="155"/>
      <c r="I106" s="156"/>
      <c r="J106" s="156"/>
      <c r="K106" s="155"/>
    </row>
    <row r="107" spans="2:11" x14ac:dyDescent="0.25">
      <c r="B107" s="158" t="s">
        <v>70</v>
      </c>
      <c r="C107" s="178">
        <f t="shared" ref="C107:H107" si="47">C108+C111</f>
        <v>22627</v>
      </c>
      <c r="D107" s="178">
        <f t="shared" si="47"/>
        <v>40119</v>
      </c>
      <c r="E107" s="178">
        <f t="shared" si="47"/>
        <v>91892</v>
      </c>
      <c r="F107" s="178">
        <f t="shared" si="47"/>
        <v>130179</v>
      </c>
      <c r="G107" s="178">
        <f t="shared" si="47"/>
        <v>120964</v>
      </c>
      <c r="H107" s="178">
        <f t="shared" si="47"/>
        <v>134965</v>
      </c>
      <c r="I107" s="179">
        <f>IFERROR(H107/G107-1,"-")</f>
        <v>0.11574518038424664</v>
      </c>
      <c r="J107" s="178">
        <f>H107-G107</f>
        <v>14001</v>
      </c>
      <c r="K107" s="179">
        <f t="shared" ref="K107:K119" si="48">H107/H$9</f>
        <v>5.5482997861911812E-2</v>
      </c>
    </row>
    <row r="108" spans="2:11" x14ac:dyDescent="0.25">
      <c r="B108" s="161" t="s">
        <v>99</v>
      </c>
      <c r="C108" s="162">
        <v>5441</v>
      </c>
      <c r="D108" s="162">
        <v>23621</v>
      </c>
      <c r="E108" s="162">
        <v>20119</v>
      </c>
      <c r="F108" s="162">
        <v>27482</v>
      </c>
      <c r="G108" s="162">
        <v>25067</v>
      </c>
      <c r="H108" s="162">
        <v>29902</v>
      </c>
      <c r="I108" s="180">
        <f>IFERROR(H108/G108-1,"-")</f>
        <v>0.19288307336338617</v>
      </c>
      <c r="J108" s="161">
        <f t="shared" ref="J108:J118" si="49">H108-G108</f>
        <v>4835</v>
      </c>
      <c r="K108" s="163">
        <f t="shared" si="48"/>
        <v>1.229246546932084E-2</v>
      </c>
    </row>
    <row r="109" spans="2:11" x14ac:dyDescent="0.25">
      <c r="B109" s="165" t="s">
        <v>105</v>
      </c>
      <c r="C109" s="166">
        <v>273</v>
      </c>
      <c r="D109" s="166">
        <v>14663</v>
      </c>
      <c r="E109" s="166">
        <v>5588</v>
      </c>
      <c r="F109" s="166">
        <v>10100</v>
      </c>
      <c r="G109" s="166">
        <v>6918</v>
      </c>
      <c r="H109" s="166">
        <v>10796</v>
      </c>
      <c r="I109" s="181">
        <f>IFERROR(H109/G109-1,"-")</f>
        <v>0.560566637756577</v>
      </c>
      <c r="J109" s="165">
        <f t="shared" si="49"/>
        <v>3878</v>
      </c>
      <c r="K109" s="167">
        <f t="shared" si="48"/>
        <v>4.4381465188545171E-3</v>
      </c>
    </row>
    <row r="110" spans="2:11" x14ac:dyDescent="0.25">
      <c r="B110" s="165" t="s">
        <v>102</v>
      </c>
      <c r="C110" s="166">
        <v>5168</v>
      </c>
      <c r="D110" s="166">
        <v>8958</v>
      </c>
      <c r="E110" s="166">
        <v>14531</v>
      </c>
      <c r="F110" s="166">
        <v>17382</v>
      </c>
      <c r="G110" s="166">
        <v>18149</v>
      </c>
      <c r="H110" s="166">
        <v>19106</v>
      </c>
      <c r="I110" s="181">
        <f>IFERROR(H110/G110-1,"-")</f>
        <v>5.2730177971238135E-2</v>
      </c>
      <c r="J110" s="165">
        <f t="shared" si="49"/>
        <v>957</v>
      </c>
      <c r="K110" s="167">
        <f t="shared" si="48"/>
        <v>7.8543189504663227E-3</v>
      </c>
    </row>
    <row r="111" spans="2:11" x14ac:dyDescent="0.25">
      <c r="B111" s="161" t="s">
        <v>109</v>
      </c>
      <c r="C111" s="162">
        <v>17186</v>
      </c>
      <c r="D111" s="162">
        <v>16498</v>
      </c>
      <c r="E111" s="162">
        <v>71773</v>
      </c>
      <c r="F111" s="162">
        <v>102697</v>
      </c>
      <c r="G111" s="162">
        <v>95897</v>
      </c>
      <c r="H111" s="162">
        <v>105063</v>
      </c>
      <c r="I111" s="180">
        <f>IFERROR(H111/G111-1,"-")</f>
        <v>9.5581717884813955E-2</v>
      </c>
      <c r="J111" s="161">
        <f t="shared" si="49"/>
        <v>9166</v>
      </c>
      <c r="K111" s="163">
        <f t="shared" si="48"/>
        <v>4.3190532392590977E-2</v>
      </c>
    </row>
    <row r="112" spans="2:11" x14ac:dyDescent="0.25">
      <c r="B112" s="165" t="s">
        <v>112</v>
      </c>
      <c r="C112" s="166">
        <v>9701</v>
      </c>
      <c r="D112" s="166">
        <v>2558</v>
      </c>
      <c r="E112" s="166">
        <v>41536</v>
      </c>
      <c r="F112" s="166">
        <v>67050</v>
      </c>
      <c r="G112" s="166">
        <v>59434</v>
      </c>
      <c r="H112" s="166">
        <v>63312</v>
      </c>
      <c r="I112" s="181">
        <f t="shared" ref="I112:I119" si="50">IFERROR(H112/G112-1,"-")</f>
        <v>6.5248847461049309E-2</v>
      </c>
      <c r="J112" s="165">
        <f t="shared" si="49"/>
        <v>3878</v>
      </c>
      <c r="K112" s="167">
        <f t="shared" si="48"/>
        <v>2.6027040793045315E-2</v>
      </c>
    </row>
    <row r="113" spans="2:11" x14ac:dyDescent="0.25">
      <c r="B113" s="165" t="s">
        <v>115</v>
      </c>
      <c r="C113" s="166">
        <v>1353</v>
      </c>
      <c r="D113" s="166">
        <v>4023</v>
      </c>
      <c r="E113" s="166">
        <v>3443</v>
      </c>
      <c r="F113" s="166">
        <v>4626</v>
      </c>
      <c r="G113" s="166">
        <v>4236</v>
      </c>
      <c r="H113" s="166">
        <v>4808</v>
      </c>
      <c r="I113" s="181">
        <f t="shared" si="50"/>
        <v>0.13503305004721433</v>
      </c>
      <c r="J113" s="165">
        <f t="shared" si="49"/>
        <v>572</v>
      </c>
      <c r="K113" s="167">
        <f t="shared" si="48"/>
        <v>1.9765291277003077E-3</v>
      </c>
    </row>
    <row r="114" spans="2:11" x14ac:dyDescent="0.25">
      <c r="B114" s="165" t="s">
        <v>118</v>
      </c>
      <c r="C114" s="166">
        <v>895</v>
      </c>
      <c r="D114" s="166">
        <v>3021</v>
      </c>
      <c r="E114" s="166">
        <v>4452</v>
      </c>
      <c r="F114" s="166">
        <v>8384</v>
      </c>
      <c r="G114" s="166">
        <v>6677</v>
      </c>
      <c r="H114" s="166">
        <v>8316</v>
      </c>
      <c r="I114" s="181">
        <f t="shared" si="50"/>
        <v>0.2454695222405272</v>
      </c>
      <c r="J114" s="165">
        <f t="shared" si="49"/>
        <v>1639</v>
      </c>
      <c r="K114" s="167">
        <f t="shared" si="48"/>
        <v>3.4186389821039428E-3</v>
      </c>
    </row>
    <row r="115" spans="2:11" x14ac:dyDescent="0.25">
      <c r="B115" s="165" t="s">
        <v>125</v>
      </c>
      <c r="C115" s="166">
        <v>429</v>
      </c>
      <c r="D115" s="166">
        <v>1119</v>
      </c>
      <c r="E115" s="166">
        <v>3705</v>
      </c>
      <c r="F115" s="166">
        <v>3200</v>
      </c>
      <c r="G115" s="166">
        <v>3495</v>
      </c>
      <c r="H115" s="166">
        <v>4001</v>
      </c>
      <c r="I115" s="181">
        <f t="shared" si="50"/>
        <v>0.14477825464949934</v>
      </c>
      <c r="J115" s="165">
        <f t="shared" si="49"/>
        <v>506</v>
      </c>
      <c r="K115" s="167">
        <f t="shared" si="48"/>
        <v>1.644778086507681E-3</v>
      </c>
    </row>
    <row r="116" spans="2:11" x14ac:dyDescent="0.25">
      <c r="B116" s="165" t="s">
        <v>121</v>
      </c>
      <c r="C116" s="166">
        <v>623</v>
      </c>
      <c r="D116" s="166">
        <v>1529</v>
      </c>
      <c r="E116" s="166">
        <v>2714</v>
      </c>
      <c r="F116" s="166">
        <v>3093</v>
      </c>
      <c r="G116" s="166">
        <v>2720</v>
      </c>
      <c r="H116" s="166">
        <v>2740</v>
      </c>
      <c r="I116" s="181">
        <f t="shared" si="50"/>
        <v>7.3529411764705621E-3</v>
      </c>
      <c r="J116" s="165">
        <f t="shared" si="49"/>
        <v>20</v>
      </c>
      <c r="K116" s="167">
        <f t="shared" si="48"/>
        <v>1.1263913914099091E-3</v>
      </c>
    </row>
    <row r="117" spans="2:11" x14ac:dyDescent="0.25">
      <c r="B117" s="165" t="s">
        <v>130</v>
      </c>
      <c r="C117" s="166">
        <v>206</v>
      </c>
      <c r="D117" s="166">
        <v>31</v>
      </c>
      <c r="E117" s="166">
        <v>433</v>
      </c>
      <c r="F117" s="166">
        <v>739</v>
      </c>
      <c r="G117" s="166">
        <v>822</v>
      </c>
      <c r="H117" s="166">
        <v>810</v>
      </c>
      <c r="I117" s="181">
        <f t="shared" si="50"/>
        <v>-1.4598540145985384E-2</v>
      </c>
      <c r="J117" s="165">
        <f t="shared" si="49"/>
        <v>-12</v>
      </c>
      <c r="K117" s="167">
        <f t="shared" si="48"/>
        <v>3.3298431643869576E-4</v>
      </c>
    </row>
    <row r="118" spans="2:11" x14ac:dyDescent="0.25">
      <c r="B118" s="165" t="s">
        <v>133</v>
      </c>
      <c r="C118" s="166">
        <v>526</v>
      </c>
      <c r="D118" s="166">
        <v>17</v>
      </c>
      <c r="E118" s="166">
        <v>628</v>
      </c>
      <c r="F118" s="166">
        <v>383</v>
      </c>
      <c r="G118" s="166">
        <v>1041</v>
      </c>
      <c r="H118" s="166">
        <v>664</v>
      </c>
      <c r="I118" s="181">
        <f t="shared" si="50"/>
        <v>-0.3621517771373679</v>
      </c>
      <c r="J118" s="165">
        <f t="shared" si="49"/>
        <v>-377</v>
      </c>
      <c r="K118" s="167">
        <f t="shared" si="48"/>
        <v>2.7296492112999254E-4</v>
      </c>
    </row>
    <row r="119" spans="2:11" x14ac:dyDescent="0.25">
      <c r="B119" s="170" t="s">
        <v>147</v>
      </c>
      <c r="C119" s="171">
        <f t="shared" ref="C119" si="51">C111-SUM(C112:C118)</f>
        <v>3453</v>
      </c>
      <c r="D119" s="171">
        <f t="shared" ref="D119:H119" si="52">D111-SUM(D112:D118)</f>
        <v>4200</v>
      </c>
      <c r="E119" s="171">
        <f t="shared" si="52"/>
        <v>14862</v>
      </c>
      <c r="F119" s="171">
        <f t="shared" si="52"/>
        <v>15222</v>
      </c>
      <c r="G119" s="171">
        <f t="shared" si="52"/>
        <v>17472</v>
      </c>
      <c r="H119" s="171">
        <f t="shared" si="52"/>
        <v>20412</v>
      </c>
      <c r="I119" s="182">
        <f t="shared" si="50"/>
        <v>0.16826923076923084</v>
      </c>
      <c r="J119" s="170">
        <f>H119-G119</f>
        <v>2940</v>
      </c>
      <c r="K119" s="172">
        <f t="shared" si="48"/>
        <v>8.3912047742551333E-3</v>
      </c>
    </row>
    <row r="120" spans="2:11" x14ac:dyDescent="0.25">
      <c r="B120" s="157" t="s">
        <v>53</v>
      </c>
      <c r="C120" s="155"/>
      <c r="D120" s="155"/>
      <c r="E120" s="155"/>
      <c r="F120" s="155"/>
      <c r="G120" s="155"/>
      <c r="H120" s="155"/>
      <c r="I120" s="156"/>
      <c r="J120" s="156"/>
      <c r="K120" s="155"/>
    </row>
    <row r="121" spans="2:11" x14ac:dyDescent="0.25">
      <c r="B121" s="158" t="s">
        <v>70</v>
      </c>
      <c r="C121" s="178">
        <f t="shared" ref="C121:H121" si="53">C122+C125</f>
        <v>52853</v>
      </c>
      <c r="D121" s="178">
        <f t="shared" si="53"/>
        <v>73201</v>
      </c>
      <c r="E121" s="178">
        <f t="shared" si="53"/>
        <v>122504</v>
      </c>
      <c r="F121" s="178">
        <f t="shared" si="53"/>
        <v>143386</v>
      </c>
      <c r="G121" s="178">
        <f t="shared" si="53"/>
        <v>147042</v>
      </c>
      <c r="H121" s="178">
        <f t="shared" si="53"/>
        <v>164634</v>
      </c>
      <c r="I121" s="179">
        <f>IFERROR(H121/G121-1,"-")</f>
        <v>0.11963928673440249</v>
      </c>
      <c r="J121" s="178">
        <f>H121-G121</f>
        <v>17592</v>
      </c>
      <c r="K121" s="179">
        <f t="shared" ref="K121:K133" si="54">H121/H$9</f>
        <v>6.7679678953787945E-2</v>
      </c>
    </row>
    <row r="122" spans="2:11" x14ac:dyDescent="0.25">
      <c r="B122" s="161" t="s">
        <v>99</v>
      </c>
      <c r="C122" s="162">
        <v>26940</v>
      </c>
      <c r="D122" s="162">
        <v>48582</v>
      </c>
      <c r="E122" s="162">
        <v>75501</v>
      </c>
      <c r="F122" s="162">
        <v>88192</v>
      </c>
      <c r="G122" s="162">
        <v>92234</v>
      </c>
      <c r="H122" s="162">
        <v>105634</v>
      </c>
      <c r="I122" s="180">
        <f>IFERROR(H122/G122-1,"-")</f>
        <v>0.14528265064943513</v>
      </c>
      <c r="J122" s="161">
        <f t="shared" ref="J122:J132" si="55">H122-G122</f>
        <v>13400</v>
      </c>
      <c r="K122" s="163">
        <f t="shared" si="54"/>
        <v>4.342526578109282E-2</v>
      </c>
    </row>
    <row r="123" spans="2:11" x14ac:dyDescent="0.25">
      <c r="B123" s="165" t="s">
        <v>105</v>
      </c>
      <c r="C123" s="166">
        <v>13715</v>
      </c>
      <c r="D123" s="166">
        <v>25464</v>
      </c>
      <c r="E123" s="166">
        <v>38799</v>
      </c>
      <c r="F123" s="166">
        <v>40048</v>
      </c>
      <c r="G123" s="166">
        <v>43987</v>
      </c>
      <c r="H123" s="166">
        <v>55226</v>
      </c>
      <c r="I123" s="181">
        <f>IFERROR(H123/G123-1,"-")</f>
        <v>0.2555073089776525</v>
      </c>
      <c r="J123" s="165">
        <f t="shared" si="55"/>
        <v>11239</v>
      </c>
      <c r="K123" s="167">
        <f t="shared" si="54"/>
        <v>2.2702952913140013E-2</v>
      </c>
    </row>
    <row r="124" spans="2:11" x14ac:dyDescent="0.25">
      <c r="B124" s="165" t="s">
        <v>102</v>
      </c>
      <c r="C124" s="166">
        <v>13225</v>
      </c>
      <c r="D124" s="166">
        <v>23118</v>
      </c>
      <c r="E124" s="166">
        <v>36702</v>
      </c>
      <c r="F124" s="166">
        <v>48144</v>
      </c>
      <c r="G124" s="166">
        <v>48247</v>
      </c>
      <c r="H124" s="166">
        <v>50408</v>
      </c>
      <c r="I124" s="181">
        <f>IFERROR(H124/G124-1,"-")</f>
        <v>4.4790349659046269E-2</v>
      </c>
      <c r="J124" s="165">
        <f t="shared" si="55"/>
        <v>2161</v>
      </c>
      <c r="K124" s="167">
        <f t="shared" si="54"/>
        <v>2.072231286795281E-2</v>
      </c>
    </row>
    <row r="125" spans="2:11" x14ac:dyDescent="0.25">
      <c r="B125" s="161" t="s">
        <v>109</v>
      </c>
      <c r="C125" s="162">
        <v>25913</v>
      </c>
      <c r="D125" s="162">
        <v>24619</v>
      </c>
      <c r="E125" s="162">
        <v>47003</v>
      </c>
      <c r="F125" s="162">
        <v>55194</v>
      </c>
      <c r="G125" s="162">
        <v>54808</v>
      </c>
      <c r="H125" s="162">
        <v>59000</v>
      </c>
      <c r="I125" s="180">
        <f>IFERROR(H125/G125-1,"-")</f>
        <v>7.6485184644577542E-2</v>
      </c>
      <c r="J125" s="161">
        <f t="shared" si="55"/>
        <v>4192</v>
      </c>
      <c r="K125" s="163">
        <f t="shared" si="54"/>
        <v>2.4254413172695121E-2</v>
      </c>
    </row>
    <row r="126" spans="2:11" x14ac:dyDescent="0.25">
      <c r="B126" s="165" t="s">
        <v>112</v>
      </c>
      <c r="C126" s="166">
        <v>2810</v>
      </c>
      <c r="D126" s="166">
        <v>789</v>
      </c>
      <c r="E126" s="166">
        <v>4796</v>
      </c>
      <c r="F126" s="166">
        <v>6695</v>
      </c>
      <c r="G126" s="166">
        <v>6643</v>
      </c>
      <c r="H126" s="166">
        <v>6109</v>
      </c>
      <c r="I126" s="181">
        <f t="shared" ref="I126:I133" si="56">IFERROR(H126/G126-1,"-")</f>
        <v>-8.0385368056600903E-2</v>
      </c>
      <c r="J126" s="165">
        <f t="shared" si="55"/>
        <v>-534</v>
      </c>
      <c r="K126" s="167">
        <f t="shared" si="54"/>
        <v>2.5113594927456693E-3</v>
      </c>
    </row>
    <row r="127" spans="2:11" x14ac:dyDescent="0.25">
      <c r="B127" s="165" t="s">
        <v>115</v>
      </c>
      <c r="C127" s="166">
        <v>2894</v>
      </c>
      <c r="D127" s="166">
        <v>2583</v>
      </c>
      <c r="E127" s="166">
        <v>5107</v>
      </c>
      <c r="F127" s="166">
        <v>8113</v>
      </c>
      <c r="G127" s="166">
        <v>7662</v>
      </c>
      <c r="H127" s="166">
        <v>8533</v>
      </c>
      <c r="I127" s="181">
        <f t="shared" si="56"/>
        <v>0.11367789089010705</v>
      </c>
      <c r="J127" s="165">
        <f t="shared" si="55"/>
        <v>871</v>
      </c>
      <c r="K127" s="167">
        <f t="shared" si="54"/>
        <v>3.5078458915696184E-3</v>
      </c>
    </row>
    <row r="128" spans="2:11" x14ac:dyDescent="0.25">
      <c r="B128" s="165" t="s">
        <v>118</v>
      </c>
      <c r="C128" s="166">
        <v>1950</v>
      </c>
      <c r="D128" s="166">
        <v>3475</v>
      </c>
      <c r="E128" s="166">
        <v>4441</v>
      </c>
      <c r="F128" s="166">
        <v>4955</v>
      </c>
      <c r="G128" s="166">
        <v>4582</v>
      </c>
      <c r="H128" s="166">
        <v>5028</v>
      </c>
      <c r="I128" s="181">
        <f t="shared" si="56"/>
        <v>9.7337407245744245E-2</v>
      </c>
      <c r="J128" s="165">
        <f t="shared" si="55"/>
        <v>446</v>
      </c>
      <c r="K128" s="167">
        <f t="shared" si="54"/>
        <v>2.0669693124120521E-3</v>
      </c>
    </row>
    <row r="129" spans="2:11" x14ac:dyDescent="0.25">
      <c r="B129" s="165" t="s">
        <v>125</v>
      </c>
      <c r="C129" s="166">
        <v>527</v>
      </c>
      <c r="D129" s="166">
        <v>444</v>
      </c>
      <c r="E129" s="166">
        <v>1275</v>
      </c>
      <c r="F129" s="166">
        <v>1516</v>
      </c>
      <c r="G129" s="166">
        <v>1395</v>
      </c>
      <c r="H129" s="166">
        <v>1505</v>
      </c>
      <c r="I129" s="181">
        <f t="shared" si="56"/>
        <v>7.8853046594982157E-2</v>
      </c>
      <c r="J129" s="165">
        <f t="shared" si="55"/>
        <v>110</v>
      </c>
      <c r="K129" s="167">
        <f t="shared" si="54"/>
        <v>6.1869308177807045E-4</v>
      </c>
    </row>
    <row r="130" spans="2:11" x14ac:dyDescent="0.25">
      <c r="B130" s="165" t="s">
        <v>121</v>
      </c>
      <c r="C130" s="166">
        <v>455</v>
      </c>
      <c r="D130" s="166">
        <v>388</v>
      </c>
      <c r="E130" s="166">
        <v>986</v>
      </c>
      <c r="F130" s="166">
        <v>1075</v>
      </c>
      <c r="G130" s="166">
        <v>1136</v>
      </c>
      <c r="H130" s="166">
        <v>1313</v>
      </c>
      <c r="I130" s="181">
        <f t="shared" si="56"/>
        <v>0.15580985915492951</v>
      </c>
      <c r="J130" s="165">
        <f t="shared" si="55"/>
        <v>177</v>
      </c>
      <c r="K130" s="167">
        <f t="shared" si="54"/>
        <v>5.3976346602963889E-4</v>
      </c>
    </row>
    <row r="131" spans="2:11" x14ac:dyDescent="0.25">
      <c r="B131" s="165" t="s">
        <v>130</v>
      </c>
      <c r="C131" s="166">
        <v>630</v>
      </c>
      <c r="D131" s="166">
        <v>61</v>
      </c>
      <c r="E131" s="166">
        <v>602</v>
      </c>
      <c r="F131" s="166">
        <v>800</v>
      </c>
      <c r="G131" s="166">
        <v>904</v>
      </c>
      <c r="H131" s="166">
        <v>707</v>
      </c>
      <c r="I131" s="181">
        <f t="shared" si="56"/>
        <v>-0.21792035398230092</v>
      </c>
      <c r="J131" s="165">
        <f t="shared" si="55"/>
        <v>-197</v>
      </c>
      <c r="K131" s="167">
        <f t="shared" si="54"/>
        <v>2.9064186632365172E-4</v>
      </c>
    </row>
    <row r="132" spans="2:11" x14ac:dyDescent="0.25">
      <c r="B132" s="165" t="s">
        <v>133</v>
      </c>
      <c r="C132" s="166">
        <v>970</v>
      </c>
      <c r="D132" s="166">
        <v>166</v>
      </c>
      <c r="E132" s="166">
        <v>1056</v>
      </c>
      <c r="F132" s="166">
        <v>1493</v>
      </c>
      <c r="G132" s="166">
        <v>1365</v>
      </c>
      <c r="H132" s="166">
        <v>1418</v>
      </c>
      <c r="I132" s="181">
        <f t="shared" si="56"/>
        <v>3.8827838827838912E-2</v>
      </c>
      <c r="J132" s="165">
        <f t="shared" si="55"/>
        <v>53</v>
      </c>
      <c r="K132" s="167">
        <f t="shared" si="54"/>
        <v>5.8292809964206242E-4</v>
      </c>
    </row>
    <row r="133" spans="2:11" x14ac:dyDescent="0.25">
      <c r="B133" s="170" t="s">
        <v>147</v>
      </c>
      <c r="C133" s="171">
        <f t="shared" ref="C133" si="57">C125-SUM(C126:C132)</f>
        <v>15677</v>
      </c>
      <c r="D133" s="171">
        <f t="shared" ref="D133:H133" si="58">D125-SUM(D126:D132)</f>
        <v>16713</v>
      </c>
      <c r="E133" s="171">
        <f t="shared" si="58"/>
        <v>28740</v>
      </c>
      <c r="F133" s="171">
        <f t="shared" si="58"/>
        <v>30547</v>
      </c>
      <c r="G133" s="171">
        <f t="shared" si="58"/>
        <v>31121</v>
      </c>
      <c r="H133" s="171">
        <f t="shared" si="58"/>
        <v>34387</v>
      </c>
      <c r="I133" s="182">
        <f t="shared" si="56"/>
        <v>0.10494521384274291</v>
      </c>
      <c r="J133" s="170">
        <f>H133-G133</f>
        <v>3266</v>
      </c>
      <c r="K133" s="172">
        <f t="shared" si="54"/>
        <v>1.4136211962194358E-2</v>
      </c>
    </row>
    <row r="134" spans="2:11" x14ac:dyDescent="0.25">
      <c r="B134" s="157" t="s">
        <v>54</v>
      </c>
      <c r="C134" s="155"/>
      <c r="D134" s="155"/>
      <c r="E134" s="155"/>
      <c r="F134" s="155"/>
      <c r="G134" s="155"/>
      <c r="H134" s="155"/>
      <c r="I134" s="156"/>
      <c r="J134" s="156"/>
      <c r="K134" s="155"/>
    </row>
    <row r="135" spans="2:11" x14ac:dyDescent="0.25">
      <c r="B135" s="158" t="s">
        <v>70</v>
      </c>
      <c r="C135" s="178">
        <f t="shared" ref="C135:H135" si="59">C136+C139</f>
        <v>39287</v>
      </c>
      <c r="D135" s="178">
        <f t="shared" si="59"/>
        <v>35882</v>
      </c>
      <c r="E135" s="178">
        <f t="shared" si="59"/>
        <v>119890</v>
      </c>
      <c r="F135" s="178">
        <f t="shared" si="59"/>
        <v>130450</v>
      </c>
      <c r="G135" s="178">
        <f t="shared" si="59"/>
        <v>138513</v>
      </c>
      <c r="H135" s="178">
        <f t="shared" si="59"/>
        <v>132273</v>
      </c>
      <c r="I135" s="179">
        <f>IFERROR(H135/G135-1,"-")</f>
        <v>-4.5049923111910029E-2</v>
      </c>
      <c r="J135" s="178">
        <f>H135-G135</f>
        <v>-6240</v>
      </c>
      <c r="K135" s="179">
        <f t="shared" ref="K135:K147" si="60">H135/H$9</f>
        <v>5.4376338874439011E-2</v>
      </c>
    </row>
    <row r="136" spans="2:11" x14ac:dyDescent="0.25">
      <c r="B136" s="161" t="s">
        <v>99</v>
      </c>
      <c r="C136" s="162">
        <v>1887</v>
      </c>
      <c r="D136" s="162">
        <v>19613</v>
      </c>
      <c r="E136" s="162">
        <v>11190</v>
      </c>
      <c r="F136" s="162">
        <v>13806</v>
      </c>
      <c r="G136" s="162">
        <v>11011</v>
      </c>
      <c r="H136" s="162">
        <v>10175</v>
      </c>
      <c r="I136" s="180">
        <f>IFERROR(H136/G136-1,"-")</f>
        <v>-7.5924075924075907E-2</v>
      </c>
      <c r="J136" s="161">
        <f t="shared" ref="J136:J146" si="61">H136-G136</f>
        <v>-836</v>
      </c>
      <c r="K136" s="163">
        <f t="shared" si="60"/>
        <v>4.1828585429181837E-3</v>
      </c>
    </row>
    <row r="137" spans="2:11" x14ac:dyDescent="0.25">
      <c r="B137" s="165" t="s">
        <v>105</v>
      </c>
      <c r="C137" s="166">
        <v>1146</v>
      </c>
      <c r="D137" s="166">
        <v>16017</v>
      </c>
      <c r="E137" s="166">
        <v>7520</v>
      </c>
      <c r="F137" s="166">
        <v>8919</v>
      </c>
      <c r="G137" s="166">
        <v>7092</v>
      </c>
      <c r="H137" s="166">
        <v>5739</v>
      </c>
      <c r="I137" s="181">
        <f>IFERROR(H137/G137-1,"-")</f>
        <v>-0.19077834179357023</v>
      </c>
      <c r="J137" s="165">
        <f t="shared" si="61"/>
        <v>-1353</v>
      </c>
      <c r="K137" s="167">
        <f t="shared" si="60"/>
        <v>2.3592555457304628E-3</v>
      </c>
    </row>
    <row r="138" spans="2:11" x14ac:dyDescent="0.25">
      <c r="B138" s="165" t="s">
        <v>102</v>
      </c>
      <c r="C138" s="166">
        <v>741</v>
      </c>
      <c r="D138" s="166">
        <v>3596</v>
      </c>
      <c r="E138" s="166">
        <v>3670</v>
      </c>
      <c r="F138" s="166">
        <v>4887</v>
      </c>
      <c r="G138" s="166">
        <v>3919</v>
      </c>
      <c r="H138" s="166">
        <v>4436</v>
      </c>
      <c r="I138" s="181">
        <f>IFERROR(H138/G138-1,"-")</f>
        <v>0.13192140852258238</v>
      </c>
      <c r="J138" s="165">
        <f t="shared" si="61"/>
        <v>517</v>
      </c>
      <c r="K138" s="167">
        <f t="shared" si="60"/>
        <v>1.8236029971877214E-3</v>
      </c>
    </row>
    <row r="139" spans="2:11" x14ac:dyDescent="0.25">
      <c r="B139" s="161" t="s">
        <v>109</v>
      </c>
      <c r="C139" s="162">
        <v>37400</v>
      </c>
      <c r="D139" s="162">
        <v>16269</v>
      </c>
      <c r="E139" s="162">
        <v>108700</v>
      </c>
      <c r="F139" s="162">
        <v>116644</v>
      </c>
      <c r="G139" s="162">
        <v>127502</v>
      </c>
      <c r="H139" s="162">
        <v>122098</v>
      </c>
      <c r="I139" s="180">
        <f>IFERROR(H139/G139-1,"-")</f>
        <v>-4.2383648883939085E-2</v>
      </c>
      <c r="J139" s="161">
        <f t="shared" si="61"/>
        <v>-5404</v>
      </c>
      <c r="K139" s="163">
        <f t="shared" si="60"/>
        <v>5.019348033152083E-2</v>
      </c>
    </row>
    <row r="140" spans="2:11" x14ac:dyDescent="0.25">
      <c r="B140" s="165" t="s">
        <v>112</v>
      </c>
      <c r="C140" s="166">
        <v>15636</v>
      </c>
      <c r="D140" s="166">
        <v>853</v>
      </c>
      <c r="E140" s="166">
        <v>46052</v>
      </c>
      <c r="F140" s="166">
        <v>48816</v>
      </c>
      <c r="G140" s="166">
        <v>56589</v>
      </c>
      <c r="H140" s="166">
        <v>54942</v>
      </c>
      <c r="I140" s="181">
        <f t="shared" ref="I140:I147" si="62">IFERROR(H140/G140-1,"-")</f>
        <v>-2.9104596299634244E-2</v>
      </c>
      <c r="J140" s="165">
        <f t="shared" si="61"/>
        <v>-1647</v>
      </c>
      <c r="K140" s="167">
        <f t="shared" si="60"/>
        <v>2.2586202856512125E-2</v>
      </c>
    </row>
    <row r="141" spans="2:11" x14ac:dyDescent="0.25">
      <c r="B141" s="165" t="s">
        <v>115</v>
      </c>
      <c r="C141" s="166">
        <v>2675</v>
      </c>
      <c r="D141" s="166">
        <v>1834</v>
      </c>
      <c r="E141" s="166">
        <v>6940</v>
      </c>
      <c r="F141" s="166">
        <v>10252</v>
      </c>
      <c r="G141" s="166">
        <v>11260</v>
      </c>
      <c r="H141" s="166">
        <v>10770</v>
      </c>
      <c r="I141" s="181">
        <f t="shared" si="62"/>
        <v>-4.3516873889875685E-2</v>
      </c>
      <c r="J141" s="165">
        <f t="shared" si="61"/>
        <v>-490</v>
      </c>
      <c r="K141" s="167">
        <f t="shared" si="60"/>
        <v>4.4274581333885845E-3</v>
      </c>
    </row>
    <row r="142" spans="2:11" x14ac:dyDescent="0.25">
      <c r="B142" s="165" t="s">
        <v>118</v>
      </c>
      <c r="C142" s="166">
        <v>3097</v>
      </c>
      <c r="D142" s="166">
        <v>4650</v>
      </c>
      <c r="E142" s="166">
        <v>14157</v>
      </c>
      <c r="F142" s="166">
        <v>12563</v>
      </c>
      <c r="G142" s="166">
        <v>12979</v>
      </c>
      <c r="H142" s="166">
        <v>11092</v>
      </c>
      <c r="I142" s="181">
        <f t="shared" si="62"/>
        <v>-0.14538870483088062</v>
      </c>
      <c r="J142" s="165">
        <f t="shared" si="61"/>
        <v>-1887</v>
      </c>
      <c r="K142" s="167">
        <f t="shared" si="60"/>
        <v>4.5598296764666826E-3</v>
      </c>
    </row>
    <row r="143" spans="2:11" x14ac:dyDescent="0.25">
      <c r="B143" s="165" t="s">
        <v>125</v>
      </c>
      <c r="C143" s="166">
        <v>406</v>
      </c>
      <c r="D143" s="166">
        <v>260</v>
      </c>
      <c r="E143" s="166">
        <v>4854</v>
      </c>
      <c r="F143" s="166">
        <v>4103</v>
      </c>
      <c r="G143" s="166">
        <v>3054</v>
      </c>
      <c r="H143" s="166">
        <v>2739</v>
      </c>
      <c r="I143" s="181">
        <f t="shared" si="62"/>
        <v>-0.10314341846758346</v>
      </c>
      <c r="J143" s="165">
        <f t="shared" si="61"/>
        <v>-315</v>
      </c>
      <c r="K143" s="167">
        <f t="shared" si="60"/>
        <v>1.1259802996612192E-3</v>
      </c>
    </row>
    <row r="144" spans="2:11" x14ac:dyDescent="0.25">
      <c r="B144" s="165" t="s">
        <v>121</v>
      </c>
      <c r="C144" s="166">
        <v>671</v>
      </c>
      <c r="D144" s="166">
        <v>583</v>
      </c>
      <c r="E144" s="166">
        <v>2150</v>
      </c>
      <c r="F144" s="166">
        <v>2651</v>
      </c>
      <c r="G144" s="166">
        <v>3118</v>
      </c>
      <c r="H144" s="166">
        <v>2311</v>
      </c>
      <c r="I144" s="181">
        <f t="shared" si="62"/>
        <v>-0.25881975625400899</v>
      </c>
      <c r="J144" s="165">
        <f t="shared" si="61"/>
        <v>-807</v>
      </c>
      <c r="K144" s="167">
        <f t="shared" si="60"/>
        <v>9.5003303122200727E-4</v>
      </c>
    </row>
    <row r="145" spans="2:11" x14ac:dyDescent="0.25">
      <c r="B145" s="165" t="s">
        <v>130</v>
      </c>
      <c r="C145" s="166">
        <v>1581</v>
      </c>
      <c r="D145" s="166">
        <v>34</v>
      </c>
      <c r="E145" s="166">
        <v>1640</v>
      </c>
      <c r="F145" s="166">
        <v>1951</v>
      </c>
      <c r="G145" s="166">
        <v>1813</v>
      </c>
      <c r="H145" s="166">
        <v>2011</v>
      </c>
      <c r="I145" s="181">
        <f t="shared" si="62"/>
        <v>0.10921125206839499</v>
      </c>
      <c r="J145" s="165">
        <f t="shared" si="61"/>
        <v>198</v>
      </c>
      <c r="K145" s="167">
        <f t="shared" si="60"/>
        <v>8.2670550661508285E-4</v>
      </c>
    </row>
    <row r="146" spans="2:11" x14ac:dyDescent="0.25">
      <c r="B146" s="165" t="s">
        <v>133</v>
      </c>
      <c r="C146" s="166">
        <v>3277</v>
      </c>
      <c r="D146" s="166">
        <v>43</v>
      </c>
      <c r="E146" s="166">
        <v>735</v>
      </c>
      <c r="F146" s="166">
        <v>1305</v>
      </c>
      <c r="G146" s="166">
        <v>1162</v>
      </c>
      <c r="H146" s="166">
        <v>814</v>
      </c>
      <c r="I146" s="181">
        <f t="shared" si="62"/>
        <v>-0.29948364888123924</v>
      </c>
      <c r="J146" s="165">
        <f t="shared" si="61"/>
        <v>-348</v>
      </c>
      <c r="K146" s="167">
        <f t="shared" si="60"/>
        <v>3.3462868343345475E-4</v>
      </c>
    </row>
    <row r="147" spans="2:11" x14ac:dyDescent="0.25">
      <c r="B147" s="170" t="s">
        <v>147</v>
      </c>
      <c r="C147" s="171">
        <f t="shared" ref="C147" si="63">C139-SUM(C140:C146)</f>
        <v>10057</v>
      </c>
      <c r="D147" s="171">
        <f t="shared" ref="D147:H147" si="64">D139-SUM(D140:D146)</f>
        <v>8012</v>
      </c>
      <c r="E147" s="171">
        <f t="shared" si="64"/>
        <v>32172</v>
      </c>
      <c r="F147" s="171">
        <f t="shared" si="64"/>
        <v>35003</v>
      </c>
      <c r="G147" s="171">
        <f t="shared" si="64"/>
        <v>37527</v>
      </c>
      <c r="H147" s="171">
        <f t="shared" si="64"/>
        <v>37419</v>
      </c>
      <c r="I147" s="182">
        <f t="shared" si="62"/>
        <v>-2.8779278919177642E-3</v>
      </c>
      <c r="J147" s="170">
        <f>H147-G147</f>
        <v>-108</v>
      </c>
      <c r="K147" s="172">
        <f t="shared" si="60"/>
        <v>1.5382642144221673E-2</v>
      </c>
    </row>
    <row r="148" spans="2:11" x14ac:dyDescent="0.25">
      <c r="B148" s="157" t="s">
        <v>55</v>
      </c>
      <c r="C148" s="155"/>
      <c r="D148" s="155"/>
      <c r="E148" s="155"/>
      <c r="F148" s="155"/>
      <c r="G148" s="155"/>
      <c r="H148" s="155"/>
      <c r="I148" s="156"/>
      <c r="J148" s="156"/>
      <c r="K148" s="155"/>
    </row>
    <row r="149" spans="2:11" x14ac:dyDescent="0.25">
      <c r="B149" s="158" t="s">
        <v>70</v>
      </c>
      <c r="C149" s="178">
        <f t="shared" ref="C149:H149" si="65">C150+C153</f>
        <v>22394</v>
      </c>
      <c r="D149" s="178">
        <f t="shared" si="65"/>
        <v>27327</v>
      </c>
      <c r="E149" s="178">
        <f t="shared" si="65"/>
        <v>60084</v>
      </c>
      <c r="F149" s="178">
        <f t="shared" si="65"/>
        <v>63322</v>
      </c>
      <c r="G149" s="178">
        <f t="shared" si="65"/>
        <v>67211</v>
      </c>
      <c r="H149" s="178">
        <f t="shared" si="65"/>
        <v>63669</v>
      </c>
      <c r="I149" s="179">
        <f>IFERROR(H149/G149-1,"-")</f>
        <v>-5.2699706893216902E-2</v>
      </c>
      <c r="J149" s="178">
        <f>H149-G149</f>
        <v>-3542</v>
      </c>
      <c r="K149" s="179">
        <f t="shared" ref="K149:K161" si="66">H149/H$9</f>
        <v>2.6173800547327555E-2</v>
      </c>
    </row>
    <row r="150" spans="2:11" x14ac:dyDescent="0.25">
      <c r="B150" s="161" t="s">
        <v>99</v>
      </c>
      <c r="C150" s="162">
        <v>7858</v>
      </c>
      <c r="D150" s="162">
        <v>18704</v>
      </c>
      <c r="E150" s="162">
        <v>32362</v>
      </c>
      <c r="F150" s="162">
        <v>33070</v>
      </c>
      <c r="G150" s="162">
        <v>31363</v>
      </c>
      <c r="H150" s="162">
        <v>27550</v>
      </c>
      <c r="I150" s="180">
        <f>IFERROR(H150/G150-1,"-")</f>
        <v>-0.12157637981060487</v>
      </c>
      <c r="J150" s="161">
        <f t="shared" ref="J150:J160" si="67">H150-G150</f>
        <v>-3813</v>
      </c>
      <c r="K150" s="163">
        <f t="shared" si="66"/>
        <v>1.1325577676402552E-2</v>
      </c>
    </row>
    <row r="151" spans="2:11" x14ac:dyDescent="0.25">
      <c r="B151" s="165" t="s">
        <v>105</v>
      </c>
      <c r="C151" s="166">
        <v>3860</v>
      </c>
      <c r="D151" s="166">
        <v>15879</v>
      </c>
      <c r="E151" s="166">
        <v>23109</v>
      </c>
      <c r="F151" s="166">
        <v>23803</v>
      </c>
      <c r="G151" s="166">
        <v>22031</v>
      </c>
      <c r="H151" s="166">
        <v>17938</v>
      </c>
      <c r="I151" s="181">
        <f>IFERROR(H151/G151-1,"-")</f>
        <v>-0.18578366846715988</v>
      </c>
      <c r="J151" s="165">
        <f t="shared" si="67"/>
        <v>-4093</v>
      </c>
      <c r="K151" s="167">
        <f t="shared" si="66"/>
        <v>7.3741637879966961E-3</v>
      </c>
    </row>
    <row r="152" spans="2:11" x14ac:dyDescent="0.25">
      <c r="B152" s="165" t="s">
        <v>102</v>
      </c>
      <c r="C152" s="166">
        <v>3998</v>
      </c>
      <c r="D152" s="166">
        <v>2825</v>
      </c>
      <c r="E152" s="166">
        <v>9253</v>
      </c>
      <c r="F152" s="166">
        <v>9267</v>
      </c>
      <c r="G152" s="166">
        <v>9332</v>
      </c>
      <c r="H152" s="166">
        <v>9612</v>
      </c>
      <c r="I152" s="181">
        <f>IFERROR(H152/G152-1,"-")</f>
        <v>3.0004286326618113E-2</v>
      </c>
      <c r="J152" s="165">
        <f t="shared" si="67"/>
        <v>280</v>
      </c>
      <c r="K152" s="167">
        <f t="shared" si="66"/>
        <v>3.9514138884058558E-3</v>
      </c>
    </row>
    <row r="153" spans="2:11" x14ac:dyDescent="0.25">
      <c r="B153" s="161" t="s">
        <v>109</v>
      </c>
      <c r="C153" s="162">
        <v>14536</v>
      </c>
      <c r="D153" s="162">
        <v>8623</v>
      </c>
      <c r="E153" s="162">
        <v>27722</v>
      </c>
      <c r="F153" s="162">
        <v>30252</v>
      </c>
      <c r="G153" s="162">
        <v>35848</v>
      </c>
      <c r="H153" s="162">
        <v>36119</v>
      </c>
      <c r="I153" s="180">
        <f>IFERROR(H153/G153-1,"-")</f>
        <v>7.5596964963178248E-3</v>
      </c>
      <c r="J153" s="161">
        <f t="shared" si="67"/>
        <v>271</v>
      </c>
      <c r="K153" s="163">
        <f t="shared" si="66"/>
        <v>1.4848222870925002E-2</v>
      </c>
    </row>
    <row r="154" spans="2:11" x14ac:dyDescent="0.25">
      <c r="B154" s="165" t="s">
        <v>112</v>
      </c>
      <c r="C154" s="166">
        <v>4906</v>
      </c>
      <c r="D154" s="166">
        <v>388</v>
      </c>
      <c r="E154" s="166">
        <v>10475</v>
      </c>
      <c r="F154" s="166">
        <v>10614</v>
      </c>
      <c r="G154" s="166">
        <v>11900</v>
      </c>
      <c r="H154" s="166">
        <v>10165</v>
      </c>
      <c r="I154" s="181">
        <f t="shared" ref="I154:I161" si="68">IFERROR(H154/G154-1,"-")</f>
        <v>-0.14579831932773113</v>
      </c>
      <c r="J154" s="165">
        <f t="shared" si="67"/>
        <v>-1735</v>
      </c>
      <c r="K154" s="167">
        <f t="shared" si="66"/>
        <v>4.1787476254312866E-3</v>
      </c>
    </row>
    <row r="155" spans="2:11" x14ac:dyDescent="0.25">
      <c r="B155" s="165" t="s">
        <v>115</v>
      </c>
      <c r="C155" s="166">
        <v>3835</v>
      </c>
      <c r="D155" s="166">
        <v>1635</v>
      </c>
      <c r="E155" s="166">
        <v>5515</v>
      </c>
      <c r="F155" s="166">
        <v>5549</v>
      </c>
      <c r="G155" s="166">
        <v>5644</v>
      </c>
      <c r="H155" s="166">
        <v>5627</v>
      </c>
      <c r="I155" s="181">
        <f t="shared" si="68"/>
        <v>-3.0120481927711218E-3</v>
      </c>
      <c r="J155" s="165">
        <f t="shared" si="67"/>
        <v>-17</v>
      </c>
      <c r="K155" s="167">
        <f t="shared" si="66"/>
        <v>2.313213269877211E-3</v>
      </c>
    </row>
    <row r="156" spans="2:11" x14ac:dyDescent="0.25">
      <c r="B156" s="165" t="s">
        <v>118</v>
      </c>
      <c r="C156" s="166">
        <v>1701</v>
      </c>
      <c r="D156" s="166">
        <v>2414</v>
      </c>
      <c r="E156" s="166">
        <v>3249</v>
      </c>
      <c r="F156" s="166">
        <v>4719</v>
      </c>
      <c r="G156" s="166">
        <v>5924</v>
      </c>
      <c r="H156" s="166">
        <v>8771</v>
      </c>
      <c r="I156" s="181">
        <f t="shared" si="68"/>
        <v>0.48058744091829841</v>
      </c>
      <c r="J156" s="165">
        <f t="shared" si="67"/>
        <v>2847</v>
      </c>
      <c r="K156" s="167">
        <f t="shared" si="66"/>
        <v>3.6056857277577781E-3</v>
      </c>
    </row>
    <row r="157" spans="2:11" x14ac:dyDescent="0.25">
      <c r="B157" s="165" t="s">
        <v>125</v>
      </c>
      <c r="C157" s="166">
        <v>495</v>
      </c>
      <c r="D157" s="166">
        <v>274</v>
      </c>
      <c r="E157" s="166">
        <v>880</v>
      </c>
      <c r="F157" s="166">
        <v>819</v>
      </c>
      <c r="G157" s="166">
        <v>1133</v>
      </c>
      <c r="H157" s="166">
        <v>1159</v>
      </c>
      <c r="I157" s="181">
        <f t="shared" si="68"/>
        <v>2.2947925860547169E-2</v>
      </c>
      <c r="J157" s="165">
        <f t="shared" si="67"/>
        <v>26</v>
      </c>
      <c r="K157" s="167">
        <f t="shared" si="66"/>
        <v>4.7645533673141774E-4</v>
      </c>
    </row>
    <row r="158" spans="2:11" x14ac:dyDescent="0.25">
      <c r="B158" s="165" t="s">
        <v>121</v>
      </c>
      <c r="C158" s="166">
        <v>507</v>
      </c>
      <c r="D158" s="166">
        <v>488</v>
      </c>
      <c r="E158" s="166">
        <v>1575</v>
      </c>
      <c r="F158" s="166">
        <v>1488</v>
      </c>
      <c r="G158" s="166">
        <v>1744</v>
      </c>
      <c r="H158" s="166">
        <v>1432</v>
      </c>
      <c r="I158" s="181">
        <f t="shared" si="68"/>
        <v>-0.17889908256880738</v>
      </c>
      <c r="J158" s="165">
        <f t="shared" si="67"/>
        <v>-312</v>
      </c>
      <c r="K158" s="167">
        <f t="shared" si="66"/>
        <v>5.8868338412371884E-4</v>
      </c>
    </row>
    <row r="159" spans="2:11" x14ac:dyDescent="0.25">
      <c r="B159" s="165" t="s">
        <v>130</v>
      </c>
      <c r="C159" s="166">
        <v>209</v>
      </c>
      <c r="D159" s="166">
        <v>28</v>
      </c>
      <c r="E159" s="166">
        <v>256</v>
      </c>
      <c r="F159" s="166">
        <v>248</v>
      </c>
      <c r="G159" s="166">
        <v>263</v>
      </c>
      <c r="H159" s="166">
        <v>200</v>
      </c>
      <c r="I159" s="181">
        <f t="shared" si="68"/>
        <v>-0.23954372623574149</v>
      </c>
      <c r="J159" s="165">
        <f t="shared" si="67"/>
        <v>-63</v>
      </c>
      <c r="K159" s="167">
        <f t="shared" si="66"/>
        <v>8.221834973794957E-5</v>
      </c>
    </row>
    <row r="160" spans="2:11" x14ac:dyDescent="0.25">
      <c r="B160" s="165" t="s">
        <v>133</v>
      </c>
      <c r="C160" s="166">
        <v>277</v>
      </c>
      <c r="D160" s="166">
        <v>68</v>
      </c>
      <c r="E160" s="166">
        <v>394</v>
      </c>
      <c r="F160" s="166">
        <v>511</v>
      </c>
      <c r="G160" s="166">
        <v>373</v>
      </c>
      <c r="H160" s="166">
        <v>276</v>
      </c>
      <c r="I160" s="181">
        <f t="shared" si="68"/>
        <v>-0.26005361930294901</v>
      </c>
      <c r="J160" s="165">
        <f t="shared" si="67"/>
        <v>-97</v>
      </c>
      <c r="K160" s="167">
        <f t="shared" si="66"/>
        <v>1.134613226383704E-4</v>
      </c>
    </row>
    <row r="161" spans="2:11" x14ac:dyDescent="0.25">
      <c r="B161" s="170" t="s">
        <v>147</v>
      </c>
      <c r="C161" s="171">
        <f t="shared" ref="C161" si="69">C153-SUM(C154:C160)</f>
        <v>2606</v>
      </c>
      <c r="D161" s="171">
        <f t="shared" ref="D161:H161" si="70">D153-SUM(D154:D160)</f>
        <v>3328</v>
      </c>
      <c r="E161" s="171">
        <f t="shared" si="70"/>
        <v>5378</v>
      </c>
      <c r="F161" s="171">
        <f t="shared" si="70"/>
        <v>6304</v>
      </c>
      <c r="G161" s="171">
        <f t="shared" si="70"/>
        <v>8867</v>
      </c>
      <c r="H161" s="171">
        <f t="shared" si="70"/>
        <v>8489</v>
      </c>
      <c r="I161" s="182">
        <f t="shared" si="68"/>
        <v>-4.2629976316679863E-2</v>
      </c>
      <c r="J161" s="170">
        <f>H161-G161</f>
        <v>-378</v>
      </c>
      <c r="K161" s="172">
        <f t="shared" si="66"/>
        <v>3.4897578546272691E-3</v>
      </c>
    </row>
    <row r="162" spans="2:11" x14ac:dyDescent="0.25">
      <c r="C162" s="81"/>
      <c r="D162" s="81"/>
      <c r="E162" s="81"/>
      <c r="F162" s="81"/>
      <c r="G162" s="81"/>
      <c r="H162" s="81"/>
      <c r="I162" s="81"/>
    </row>
    <row r="163" spans="2:11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94E6DE-4939-46A2-A50D-1672E72B6A48}">
  <sheetPr>
    <tabColor theme="7" tint="0.79998168889431442"/>
    <pageSetUpPr fitToPage="1"/>
  </sheetPr>
  <dimension ref="A1:W163"/>
  <sheetViews>
    <sheetView showGridLines="0" topLeftCell="B1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</cols>
  <sheetData>
    <row r="1" spans="1:23" ht="42.75" customHeight="1" x14ac:dyDescent="0.25"/>
    <row r="4" spans="1:23" ht="42" customHeight="1" thickBot="1" x14ac:dyDescent="0.3">
      <c r="B4" s="283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83"/>
      <c r="D4" s="283"/>
      <c r="E4" s="283"/>
      <c r="F4" s="283"/>
      <c r="G4" s="283"/>
      <c r="H4" s="283"/>
      <c r="I4" s="283"/>
      <c r="J4" s="146"/>
      <c r="K4" s="146"/>
      <c r="N4" s="145" t="s">
        <v>272</v>
      </c>
      <c r="O4" s="146"/>
      <c r="P4" s="146"/>
      <c r="Q4" s="146"/>
      <c r="R4" s="146"/>
      <c r="S4" s="146"/>
      <c r="T4" s="146"/>
      <c r="U4" s="146"/>
      <c r="V4" s="146"/>
      <c r="W4" s="146"/>
    </row>
    <row r="5" spans="1:23" ht="6" customHeight="1" x14ac:dyDescent="0.25"/>
    <row r="6" spans="1:23" ht="15.75" x14ac:dyDescent="0.25">
      <c r="B6" s="147"/>
      <c r="C6" s="313" t="s">
        <v>45</v>
      </c>
      <c r="D6" s="314"/>
      <c r="E6" s="314"/>
      <c r="F6" s="314"/>
      <c r="G6" s="314"/>
      <c r="H6" s="314"/>
      <c r="I6" s="314"/>
      <c r="J6" s="314"/>
      <c r="K6" s="314"/>
      <c r="N6" s="147"/>
      <c r="O6" s="313" t="s">
        <v>45</v>
      </c>
      <c r="P6" s="314"/>
      <c r="Q6" s="314"/>
      <c r="R6" s="314"/>
      <c r="S6" s="314"/>
      <c r="T6" s="314"/>
      <c r="U6" s="314"/>
      <c r="V6" s="314"/>
      <c r="W6" s="314"/>
    </row>
    <row r="7" spans="1:23" s="148" customFormat="1" ht="72" customHeight="1" x14ac:dyDescent="0.25">
      <c r="B7" s="149"/>
      <c r="C7" s="174" t="s">
        <v>265</v>
      </c>
      <c r="D7" s="174" t="s">
        <v>266</v>
      </c>
      <c r="E7" s="174" t="s">
        <v>267</v>
      </c>
      <c r="F7" s="174" t="s">
        <v>268</v>
      </c>
      <c r="G7" s="174" t="s">
        <v>269</v>
      </c>
      <c r="H7" s="174" t="s">
        <v>270</v>
      </c>
      <c r="I7" s="175" t="str">
        <f>CONCATENATE("var. ",RIGHT(H7,2),"/",RIGHT(G7,2))</f>
        <v>var. 25/24</v>
      </c>
      <c r="J7" s="174" t="str">
        <f>CONCATENATE("dif. ",RIGHT(H7,2),"/",RIGHT(G7,2))</f>
        <v>dif. 25/24</v>
      </c>
      <c r="K7" s="175" t="str">
        <f>CONCATENATE("Cuota s/ total lugares de residencia ",RIGHT(H7,4))</f>
        <v>Cuota s/ total lugares de residencia 2025</v>
      </c>
      <c r="N7" s="149"/>
      <c r="O7" s="174" t="s">
        <v>265</v>
      </c>
      <c r="P7" s="174" t="s">
        <v>266</v>
      </c>
      <c r="Q7" s="174" t="s">
        <v>267</v>
      </c>
      <c r="R7" s="174" t="s">
        <v>268</v>
      </c>
      <c r="S7" s="174" t="s">
        <v>269</v>
      </c>
      <c r="T7" s="174" t="s">
        <v>270</v>
      </c>
      <c r="U7" s="175" t="str">
        <f>CONCATENATE("var. ",RIGHT(T7,2),"/",RIGHT(S7,2))</f>
        <v>var. 25/24</v>
      </c>
      <c r="V7" s="174" t="str">
        <f>CONCATENATE("dif. ",RIGHT(T7,2),"/",RIGHT(S7,2))</f>
        <v>dif. 25/24</v>
      </c>
      <c r="W7" s="175" t="str">
        <f>CONCATENATE("Cuota s/ total lugares de residencia ",RIGHT(T7,4))</f>
        <v>Cuota s/ total lugares de residencia 2025</v>
      </c>
    </row>
    <row r="8" spans="1:23" x14ac:dyDescent="0.25">
      <c r="A8" s="1"/>
      <c r="B8" s="154" t="s">
        <v>45</v>
      </c>
      <c r="C8" s="155"/>
      <c r="D8" s="155"/>
      <c r="E8" s="155"/>
      <c r="F8" s="155"/>
      <c r="G8" s="155"/>
      <c r="H8" s="156"/>
      <c r="I8" s="156"/>
      <c r="J8" s="156"/>
      <c r="K8" s="155"/>
      <c r="N8" s="157" t="s">
        <v>51</v>
      </c>
      <c r="O8" s="155"/>
      <c r="P8" s="155"/>
      <c r="Q8" s="155"/>
      <c r="R8" s="155"/>
      <c r="S8" s="155"/>
      <c r="T8" s="156"/>
      <c r="U8" s="156"/>
      <c r="V8" s="156"/>
      <c r="W8" s="155"/>
    </row>
    <row r="9" spans="1:23" x14ac:dyDescent="0.25">
      <c r="A9" s="1" t="s">
        <v>98</v>
      </c>
      <c r="B9" s="158" t="s">
        <v>70</v>
      </c>
      <c r="C9" s="178">
        <f t="shared" ref="C9:H9" si="0">C10+C13</f>
        <v>248528</v>
      </c>
      <c r="D9" s="178">
        <f t="shared" si="0"/>
        <v>167334</v>
      </c>
      <c r="E9" s="178">
        <f t="shared" si="0"/>
        <v>547719</v>
      </c>
      <c r="F9" s="178">
        <f t="shared" si="0"/>
        <v>626079</v>
      </c>
      <c r="G9" s="178">
        <f t="shared" si="0"/>
        <v>693340</v>
      </c>
      <c r="H9" s="178">
        <f t="shared" si="0"/>
        <v>721476</v>
      </c>
      <c r="I9" s="179">
        <f>IFERROR(H9/G9-1,"-")</f>
        <v>4.0580379034816927E-2</v>
      </c>
      <c r="J9" s="178">
        <f t="shared" ref="J9:J21" si="1">H9-G9</f>
        <v>28136</v>
      </c>
      <c r="K9" s="179">
        <f t="shared" ref="K9:K21" si="2">H9/H$9</f>
        <v>1</v>
      </c>
      <c r="N9" s="158" t="s">
        <v>70</v>
      </c>
      <c r="O9" s="178" t="e">
        <f t="shared" ref="O9:T9" si="3">O10+O13</f>
        <v>#REF!</v>
      </c>
      <c r="P9" s="178" t="e">
        <f t="shared" si="3"/>
        <v>#REF!</v>
      </c>
      <c r="Q9" s="178" t="e">
        <f t="shared" si="3"/>
        <v>#REF!</v>
      </c>
      <c r="R9" s="178" t="e">
        <f t="shared" si="3"/>
        <v>#REF!</v>
      </c>
      <c r="S9" s="178" t="e">
        <f t="shared" si="3"/>
        <v>#REF!</v>
      </c>
      <c r="T9" s="178" t="e">
        <f t="shared" si="3"/>
        <v>#REF!</v>
      </c>
      <c r="U9" s="179" t="str">
        <f>IFERROR(T9/S9-1,"-")</f>
        <v>-</v>
      </c>
      <c r="V9" s="178" t="e">
        <f>T9-S9</f>
        <v>#REF!</v>
      </c>
      <c r="W9" s="179" t="e">
        <f t="shared" ref="W9:W21" si="4">T9/T$9</f>
        <v>#REF!</v>
      </c>
    </row>
    <row r="10" spans="1:23" x14ac:dyDescent="0.25">
      <c r="A10" s="164" t="s">
        <v>105</v>
      </c>
      <c r="B10" s="161" t="s">
        <v>99</v>
      </c>
      <c r="C10" s="162">
        <v>27988</v>
      </c>
      <c r="D10" s="162">
        <v>74494</v>
      </c>
      <c r="E10" s="162">
        <v>89179</v>
      </c>
      <c r="F10" s="162">
        <v>91893</v>
      </c>
      <c r="G10" s="162">
        <v>97193</v>
      </c>
      <c r="H10" s="162">
        <v>103752</v>
      </c>
      <c r="I10" s="180">
        <f>IFERROR(H10/G10-1,"-")</f>
        <v>6.7484283847602189E-2</v>
      </c>
      <c r="J10" s="161">
        <f t="shared" si="1"/>
        <v>6559</v>
      </c>
      <c r="K10" s="163">
        <f t="shared" si="2"/>
        <v>0.14380519934135022</v>
      </c>
      <c r="N10" s="161" t="s">
        <v>99</v>
      </c>
      <c r="O10" s="162" t="e">
        <v>#REF!</v>
      </c>
      <c r="P10" s="162" t="e">
        <v>#REF!</v>
      </c>
      <c r="Q10" s="162" t="e">
        <v>#REF!</v>
      </c>
      <c r="R10" s="162" t="e">
        <v>#REF!</v>
      </c>
      <c r="S10" s="162" t="e">
        <v>#REF!</v>
      </c>
      <c r="T10" s="162" t="e">
        <v>#REF!</v>
      </c>
      <c r="U10" s="180" t="str">
        <f>IFERROR(T10/S10-1,"-")</f>
        <v>-</v>
      </c>
      <c r="V10" s="161" t="e">
        <f t="shared" ref="V10:V20" si="5">T10-S10</f>
        <v>#REF!</v>
      </c>
      <c r="W10" s="163" t="e">
        <f t="shared" si="4"/>
        <v>#REF!</v>
      </c>
    </row>
    <row r="11" spans="1:23" x14ac:dyDescent="0.25">
      <c r="A11" s="164" t="s">
        <v>102</v>
      </c>
      <c r="B11" s="165" t="s">
        <v>105</v>
      </c>
      <c r="C11" s="166">
        <v>18245</v>
      </c>
      <c r="D11" s="166">
        <v>56135</v>
      </c>
      <c r="E11" s="166">
        <v>53235</v>
      </c>
      <c r="F11" s="166">
        <v>51624</v>
      </c>
      <c r="G11" s="166">
        <v>47732</v>
      </c>
      <c r="H11" s="166">
        <v>41913</v>
      </c>
      <c r="I11" s="181">
        <f>IFERROR(H11/G11-1,"-")</f>
        <v>-0.12190982988351629</v>
      </c>
      <c r="J11" s="165">
        <f t="shared" si="1"/>
        <v>-5819</v>
      </c>
      <c r="K11" s="167">
        <f t="shared" si="2"/>
        <v>5.8093408512549273E-2</v>
      </c>
      <c r="N11" s="165" t="s">
        <v>105</v>
      </c>
      <c r="O11" s="166" t="e">
        <v>#REF!</v>
      </c>
      <c r="P11" s="166" t="e">
        <v>#REF!</v>
      </c>
      <c r="Q11" s="166" t="e">
        <v>#REF!</v>
      </c>
      <c r="R11" s="166" t="e">
        <v>#REF!</v>
      </c>
      <c r="S11" s="166" t="e">
        <v>#REF!</v>
      </c>
      <c r="T11" s="166" t="e">
        <v>#REF!</v>
      </c>
      <c r="U11" s="181" t="str">
        <f>IFERROR(T11/S11-1,"-")</f>
        <v>-</v>
      </c>
      <c r="V11" s="165" t="e">
        <f t="shared" si="5"/>
        <v>#REF!</v>
      </c>
      <c r="W11" s="167" t="e">
        <f>T11/T$9</f>
        <v>#REF!</v>
      </c>
    </row>
    <row r="12" spans="1:23" x14ac:dyDescent="0.25">
      <c r="A12" s="1"/>
      <c r="B12" s="165" t="s">
        <v>102</v>
      </c>
      <c r="C12" s="166">
        <v>9743</v>
      </c>
      <c r="D12" s="166">
        <v>18359</v>
      </c>
      <c r="E12" s="166">
        <v>35944</v>
      </c>
      <c r="F12" s="166">
        <v>40269</v>
      </c>
      <c r="G12" s="166">
        <v>49461</v>
      </c>
      <c r="H12" s="166">
        <v>61839</v>
      </c>
      <c r="I12" s="181">
        <f>IFERROR(H12/G12-1,"-")</f>
        <v>0.25025777885606848</v>
      </c>
      <c r="J12" s="165">
        <f t="shared" si="1"/>
        <v>12378</v>
      </c>
      <c r="K12" s="167">
        <f t="shared" si="2"/>
        <v>8.5711790828800954E-2</v>
      </c>
      <c r="N12" s="165" t="s">
        <v>102</v>
      </c>
      <c r="O12" s="166" t="e">
        <v>#REF!</v>
      </c>
      <c r="P12" s="166" t="e">
        <v>#REF!</v>
      </c>
      <c r="Q12" s="166" t="e">
        <v>#REF!</v>
      </c>
      <c r="R12" s="166" t="e">
        <v>#REF!</v>
      </c>
      <c r="S12" s="166" t="e">
        <v>#REF!</v>
      </c>
      <c r="T12" s="166" t="e">
        <v>#REF!</v>
      </c>
      <c r="U12" s="181" t="str">
        <f>IFERROR(T12/S12-1,"-")</f>
        <v>-</v>
      </c>
      <c r="V12" s="165" t="e">
        <f t="shared" si="5"/>
        <v>#REF!</v>
      </c>
      <c r="W12" s="167" t="e">
        <f t="shared" si="4"/>
        <v>#REF!</v>
      </c>
    </row>
    <row r="13" spans="1:23" s="57" customFormat="1" x14ac:dyDescent="0.25">
      <c r="B13" s="161" t="s">
        <v>109</v>
      </c>
      <c r="C13" s="162">
        <v>220540</v>
      </c>
      <c r="D13" s="162">
        <v>92840</v>
      </c>
      <c r="E13" s="162">
        <v>458540</v>
      </c>
      <c r="F13" s="162">
        <v>534186</v>
      </c>
      <c r="G13" s="162">
        <v>596147</v>
      </c>
      <c r="H13" s="162">
        <v>617724</v>
      </c>
      <c r="I13" s="180">
        <f>IFERROR(H13/G13-1,"-")</f>
        <v>3.6194093067649424E-2</v>
      </c>
      <c r="J13" s="161">
        <f t="shared" si="1"/>
        <v>21577</v>
      </c>
      <c r="K13" s="163">
        <f t="shared" si="2"/>
        <v>0.85619480065864972</v>
      </c>
      <c r="N13" s="161" t="s">
        <v>109</v>
      </c>
      <c r="O13" s="162" t="e">
        <v>#REF!</v>
      </c>
      <c r="P13" s="162" t="e">
        <v>#REF!</v>
      </c>
      <c r="Q13" s="162" t="e">
        <v>#REF!</v>
      </c>
      <c r="R13" s="162" t="e">
        <v>#REF!</v>
      </c>
      <c r="S13" s="162" t="e">
        <v>#REF!</v>
      </c>
      <c r="T13" s="162" t="e">
        <v>#REF!</v>
      </c>
      <c r="U13" s="180" t="str">
        <f>IFERROR(T13/S13-1,"-")</f>
        <v>-</v>
      </c>
      <c r="V13" s="161" t="e">
        <f t="shared" si="5"/>
        <v>#REF!</v>
      </c>
      <c r="W13" s="163" t="e">
        <f t="shared" si="4"/>
        <v>#REF!</v>
      </c>
    </row>
    <row r="14" spans="1:23" s="57" customFormat="1" x14ac:dyDescent="0.25">
      <c r="B14" s="165" t="s">
        <v>112</v>
      </c>
      <c r="C14" s="166">
        <v>94398</v>
      </c>
      <c r="D14" s="166">
        <v>9673</v>
      </c>
      <c r="E14" s="166">
        <v>214283</v>
      </c>
      <c r="F14" s="166">
        <v>267481</v>
      </c>
      <c r="G14" s="166">
        <v>314197</v>
      </c>
      <c r="H14" s="166">
        <v>325418</v>
      </c>
      <c r="I14" s="181">
        <f t="shared" ref="I14:I21" si="6">IFERROR(H14/G14-1,"-")</f>
        <v>3.5713262698243486E-2</v>
      </c>
      <c r="J14" s="165">
        <f t="shared" si="1"/>
        <v>11221</v>
      </c>
      <c r="K14" s="167">
        <f t="shared" si="2"/>
        <v>0.45104480259911628</v>
      </c>
      <c r="N14" s="165" t="s">
        <v>112</v>
      </c>
      <c r="O14" s="166" t="e">
        <v>#REF!</v>
      </c>
      <c r="P14" s="166" t="e">
        <v>#REF!</v>
      </c>
      <c r="Q14" s="166" t="e">
        <v>#REF!</v>
      </c>
      <c r="R14" s="166" t="e">
        <v>#REF!</v>
      </c>
      <c r="S14" s="166" t="e">
        <v>#REF!</v>
      </c>
      <c r="T14" s="166" t="e">
        <v>#REF!</v>
      </c>
      <c r="U14" s="181" t="str">
        <f t="shared" ref="U14:U21" si="7">IFERROR(T14/S14-1,"-")</f>
        <v>-</v>
      </c>
      <c r="V14" s="165" t="e">
        <f t="shared" si="5"/>
        <v>#REF!</v>
      </c>
      <c r="W14" s="167" t="e">
        <f t="shared" si="4"/>
        <v>#REF!</v>
      </c>
    </row>
    <row r="15" spans="1:23" x14ac:dyDescent="0.25">
      <c r="A15" s="1"/>
      <c r="B15" s="165" t="s">
        <v>115</v>
      </c>
      <c r="C15" s="166">
        <v>16513</v>
      </c>
      <c r="D15" s="166">
        <v>8763</v>
      </c>
      <c r="E15" s="166">
        <v>26316</v>
      </c>
      <c r="F15" s="166">
        <v>28035</v>
      </c>
      <c r="G15" s="166">
        <v>31614</v>
      </c>
      <c r="H15" s="166">
        <v>33381</v>
      </c>
      <c r="I15" s="181">
        <f t="shared" si="6"/>
        <v>5.5892958815714655E-2</v>
      </c>
      <c r="J15" s="165">
        <f t="shared" si="1"/>
        <v>1767</v>
      </c>
      <c r="K15" s="167">
        <f t="shared" si="2"/>
        <v>4.6267651314804648E-2</v>
      </c>
      <c r="N15" s="165" t="s">
        <v>115</v>
      </c>
      <c r="O15" s="166" t="e">
        <v>#REF!</v>
      </c>
      <c r="P15" s="166" t="e">
        <v>#REF!</v>
      </c>
      <c r="Q15" s="166" t="e">
        <v>#REF!</v>
      </c>
      <c r="R15" s="166" t="e">
        <v>#REF!</v>
      </c>
      <c r="S15" s="166" t="e">
        <v>#REF!</v>
      </c>
      <c r="T15" s="166" t="e">
        <v>#REF!</v>
      </c>
      <c r="U15" s="181" t="str">
        <f t="shared" si="7"/>
        <v>-</v>
      </c>
      <c r="V15" s="165" t="e">
        <f t="shared" si="5"/>
        <v>#REF!</v>
      </c>
      <c r="W15" s="167" t="e">
        <f t="shared" si="4"/>
        <v>#REF!</v>
      </c>
    </row>
    <row r="16" spans="1:23" x14ac:dyDescent="0.25">
      <c r="A16" s="1"/>
      <c r="B16" s="165" t="s">
        <v>118</v>
      </c>
      <c r="C16" s="166">
        <v>5757</v>
      </c>
      <c r="D16" s="166">
        <v>11730</v>
      </c>
      <c r="E16" s="166">
        <v>17536</v>
      </c>
      <c r="F16" s="166">
        <v>21487</v>
      </c>
      <c r="G16" s="166">
        <v>23055</v>
      </c>
      <c r="H16" s="166">
        <v>23899</v>
      </c>
      <c r="I16" s="181">
        <f t="shared" si="6"/>
        <v>3.6608111038820113E-2</v>
      </c>
      <c r="J16" s="165">
        <f t="shared" si="1"/>
        <v>844</v>
      </c>
      <c r="K16" s="167">
        <f t="shared" si="2"/>
        <v>3.3125149000105339E-2</v>
      </c>
      <c r="N16" s="165" t="s">
        <v>118</v>
      </c>
      <c r="O16" s="166" t="e">
        <v>#REF!</v>
      </c>
      <c r="P16" s="166" t="e">
        <v>#REF!</v>
      </c>
      <c r="Q16" s="166" t="e">
        <v>#REF!</v>
      </c>
      <c r="R16" s="166" t="e">
        <v>#REF!</v>
      </c>
      <c r="S16" s="166" t="e">
        <v>#REF!</v>
      </c>
      <c r="T16" s="166" t="e">
        <v>#REF!</v>
      </c>
      <c r="U16" s="181" t="str">
        <f t="shared" si="7"/>
        <v>-</v>
      </c>
      <c r="V16" s="165" t="e">
        <f t="shared" si="5"/>
        <v>#REF!</v>
      </c>
      <c r="W16" s="167" t="e">
        <f t="shared" si="4"/>
        <v>#REF!</v>
      </c>
    </row>
    <row r="17" spans="1:23" x14ac:dyDescent="0.25">
      <c r="A17" s="1"/>
      <c r="B17" s="165" t="s">
        <v>125</v>
      </c>
      <c r="C17" s="166">
        <v>9418</v>
      </c>
      <c r="D17" s="166">
        <v>5592</v>
      </c>
      <c r="E17" s="166">
        <v>28778</v>
      </c>
      <c r="F17" s="166">
        <v>25724</v>
      </c>
      <c r="G17" s="166">
        <v>26908</v>
      </c>
      <c r="H17" s="166">
        <v>24719</v>
      </c>
      <c r="I17" s="181">
        <f t="shared" si="6"/>
        <v>-8.1351270997472858E-2</v>
      </c>
      <c r="J17" s="165">
        <f t="shared" si="1"/>
        <v>-2189</v>
      </c>
      <c r="K17" s="167">
        <f t="shared" si="2"/>
        <v>3.4261707943160961E-2</v>
      </c>
      <c r="N17" s="165" t="s">
        <v>125</v>
      </c>
      <c r="O17" s="166" t="e">
        <v>#REF!</v>
      </c>
      <c r="P17" s="166" t="e">
        <v>#REF!</v>
      </c>
      <c r="Q17" s="166" t="e">
        <v>#REF!</v>
      </c>
      <c r="R17" s="166" t="e">
        <v>#REF!</v>
      </c>
      <c r="S17" s="166" t="e">
        <v>#REF!</v>
      </c>
      <c r="T17" s="166" t="e">
        <v>#REF!</v>
      </c>
      <c r="U17" s="181" t="str">
        <f t="shared" si="7"/>
        <v>-</v>
      </c>
      <c r="V17" s="165" t="e">
        <f t="shared" si="5"/>
        <v>#REF!</v>
      </c>
      <c r="W17" s="167" t="e">
        <f t="shared" si="4"/>
        <v>#REF!</v>
      </c>
    </row>
    <row r="18" spans="1:23" x14ac:dyDescent="0.25">
      <c r="A18" s="1"/>
      <c r="B18" s="165" t="s">
        <v>121</v>
      </c>
      <c r="C18" s="166">
        <v>3867</v>
      </c>
      <c r="D18" s="166">
        <v>3332</v>
      </c>
      <c r="E18" s="166">
        <v>8863</v>
      </c>
      <c r="F18" s="166">
        <v>9003</v>
      </c>
      <c r="G18" s="166">
        <v>10114</v>
      </c>
      <c r="H18" s="166">
        <v>9079</v>
      </c>
      <c r="I18" s="181">
        <f t="shared" si="6"/>
        <v>-0.10233339924856633</v>
      </c>
      <c r="J18" s="165">
        <f t="shared" si="1"/>
        <v>-1035</v>
      </c>
      <c r="K18" s="167">
        <f t="shared" si="2"/>
        <v>1.2583925175612217E-2</v>
      </c>
      <c r="N18" s="165" t="s">
        <v>121</v>
      </c>
      <c r="O18" s="166" t="e">
        <v>#REF!</v>
      </c>
      <c r="P18" s="166" t="e">
        <v>#REF!</v>
      </c>
      <c r="Q18" s="166" t="e">
        <v>#REF!</v>
      </c>
      <c r="R18" s="166" t="e">
        <v>#REF!</v>
      </c>
      <c r="S18" s="166" t="e">
        <v>#REF!</v>
      </c>
      <c r="T18" s="166" t="e">
        <v>#REF!</v>
      </c>
      <c r="U18" s="181" t="str">
        <f t="shared" si="7"/>
        <v>-</v>
      </c>
      <c r="V18" s="165" t="e">
        <f t="shared" si="5"/>
        <v>#REF!</v>
      </c>
      <c r="W18" s="167" t="e">
        <f t="shared" si="4"/>
        <v>#REF!</v>
      </c>
    </row>
    <row r="19" spans="1:23" x14ac:dyDescent="0.25">
      <c r="A19" s="164" t="s">
        <v>146</v>
      </c>
      <c r="B19" s="165" t="s">
        <v>130</v>
      </c>
      <c r="C19" s="166">
        <v>10387</v>
      </c>
      <c r="D19" s="166">
        <v>1010</v>
      </c>
      <c r="E19" s="166">
        <v>12195</v>
      </c>
      <c r="F19" s="166">
        <v>14737</v>
      </c>
      <c r="G19" s="166">
        <v>13310</v>
      </c>
      <c r="H19" s="166">
        <v>13477</v>
      </c>
      <c r="I19" s="181">
        <f t="shared" si="6"/>
        <v>1.2546957175056273E-2</v>
      </c>
      <c r="J19" s="165">
        <f t="shared" si="1"/>
        <v>167</v>
      </c>
      <c r="K19" s="167">
        <f t="shared" si="2"/>
        <v>1.8679762043366653E-2</v>
      </c>
      <c r="N19" s="165" t="s">
        <v>130</v>
      </c>
      <c r="O19" s="166" t="e">
        <v>#REF!</v>
      </c>
      <c r="P19" s="166" t="e">
        <v>#REF!</v>
      </c>
      <c r="Q19" s="166" t="e">
        <v>#REF!</v>
      </c>
      <c r="R19" s="166" t="e">
        <v>#REF!</v>
      </c>
      <c r="S19" s="166" t="e">
        <v>#REF!</v>
      </c>
      <c r="T19" s="166" t="e">
        <v>#REF!</v>
      </c>
      <c r="U19" s="181" t="str">
        <f t="shared" si="7"/>
        <v>-</v>
      </c>
      <c r="V19" s="165" t="e">
        <f t="shared" si="5"/>
        <v>#REF!</v>
      </c>
      <c r="W19" s="167" t="e">
        <f t="shared" si="4"/>
        <v>#REF!</v>
      </c>
    </row>
    <row r="20" spans="1:23" x14ac:dyDescent="0.25">
      <c r="A20" s="169" t="s">
        <v>147</v>
      </c>
      <c r="B20" s="165" t="s">
        <v>133</v>
      </c>
      <c r="C20" s="166">
        <v>16011</v>
      </c>
      <c r="D20" s="166">
        <v>1347</v>
      </c>
      <c r="E20" s="166">
        <v>10703</v>
      </c>
      <c r="F20" s="166">
        <v>14289</v>
      </c>
      <c r="G20" s="166">
        <v>16752</v>
      </c>
      <c r="H20" s="166">
        <v>12005</v>
      </c>
      <c r="I20" s="181">
        <f t="shared" si="6"/>
        <v>-0.28336914995224449</v>
      </c>
      <c r="J20" s="165">
        <f t="shared" si="1"/>
        <v>-4747</v>
      </c>
      <c r="K20" s="167">
        <f t="shared" si="2"/>
        <v>1.6639500135832656E-2</v>
      </c>
      <c r="N20" s="165" t="s">
        <v>133</v>
      </c>
      <c r="O20" s="166" t="e">
        <v>#REF!</v>
      </c>
      <c r="P20" s="166" t="e">
        <v>#REF!</v>
      </c>
      <c r="Q20" s="166" t="e">
        <v>#REF!</v>
      </c>
      <c r="R20" s="166" t="e">
        <v>#REF!</v>
      </c>
      <c r="S20" s="166" t="e">
        <v>#REF!</v>
      </c>
      <c r="T20" s="166" t="e">
        <v>#REF!</v>
      </c>
      <c r="U20" s="181" t="str">
        <f t="shared" si="7"/>
        <v>-</v>
      </c>
      <c r="V20" s="165" t="e">
        <f t="shared" si="5"/>
        <v>#REF!</v>
      </c>
      <c r="W20" s="167" t="e">
        <f t="shared" si="4"/>
        <v>#REF!</v>
      </c>
    </row>
    <row r="21" spans="1:23" x14ac:dyDescent="0.25">
      <c r="B21" s="170" t="s">
        <v>147</v>
      </c>
      <c r="C21" s="171">
        <f t="shared" ref="C21" si="8">C13-SUM(C14:C20)</f>
        <v>64189</v>
      </c>
      <c r="D21" s="171">
        <f t="shared" ref="D21:H21" si="9">D13-SUM(D14:D20)</f>
        <v>51393</v>
      </c>
      <c r="E21" s="171">
        <f t="shared" si="9"/>
        <v>139866</v>
      </c>
      <c r="F21" s="171">
        <f t="shared" si="9"/>
        <v>153430</v>
      </c>
      <c r="G21" s="171">
        <f t="shared" si="9"/>
        <v>160197</v>
      </c>
      <c r="H21" s="171">
        <f t="shared" si="9"/>
        <v>175746</v>
      </c>
      <c r="I21" s="182">
        <f t="shared" si="6"/>
        <v>9.70617427292646E-2</v>
      </c>
      <c r="J21" s="170">
        <f t="shared" si="1"/>
        <v>15549</v>
      </c>
      <c r="K21" s="172">
        <f t="shared" si="2"/>
        <v>0.24359230244665103</v>
      </c>
      <c r="N21" s="170" t="s">
        <v>147</v>
      </c>
      <c r="O21" s="171" t="e">
        <f t="shared" ref="O21:T21" si="10">O13-SUM(O14:O20)</f>
        <v>#REF!</v>
      </c>
      <c r="P21" s="171" t="e">
        <f t="shared" si="10"/>
        <v>#REF!</v>
      </c>
      <c r="Q21" s="171" t="e">
        <f t="shared" si="10"/>
        <v>#REF!</v>
      </c>
      <c r="R21" s="171" t="e">
        <f t="shared" si="10"/>
        <v>#REF!</v>
      </c>
      <c r="S21" s="171" t="e">
        <f t="shared" si="10"/>
        <v>#REF!</v>
      </c>
      <c r="T21" s="171" t="e">
        <f t="shared" si="10"/>
        <v>#REF!</v>
      </c>
      <c r="U21" s="182" t="str">
        <f t="shared" si="7"/>
        <v>-</v>
      </c>
      <c r="V21" s="170" t="e">
        <f>T21-S21</f>
        <v>#REF!</v>
      </c>
      <c r="W21" s="172" t="e">
        <f t="shared" si="4"/>
        <v>#REF!</v>
      </c>
    </row>
    <row r="22" spans="1:23" x14ac:dyDescent="0.25">
      <c r="B22" s="157" t="s">
        <v>46</v>
      </c>
      <c r="C22" s="155"/>
      <c r="D22" s="155"/>
      <c r="E22" s="155"/>
      <c r="F22" s="155"/>
      <c r="G22" s="155"/>
      <c r="H22" s="155"/>
      <c r="I22" s="156"/>
      <c r="J22" s="156"/>
      <c r="K22" s="155"/>
    </row>
    <row r="23" spans="1:23" x14ac:dyDescent="0.25">
      <c r="B23" s="158" t="s">
        <v>70</v>
      </c>
      <c r="C23" s="178">
        <f t="shared" ref="C23:H23" si="11">C24+C27</f>
        <v>64346</v>
      </c>
      <c r="D23" s="178">
        <f t="shared" si="11"/>
        <v>49886</v>
      </c>
      <c r="E23" s="178">
        <f t="shared" si="11"/>
        <v>140724</v>
      </c>
      <c r="F23" s="178">
        <f t="shared" si="11"/>
        <v>195215</v>
      </c>
      <c r="G23" s="178">
        <f t="shared" si="11"/>
        <v>210028</v>
      </c>
      <c r="H23" s="178">
        <f t="shared" si="11"/>
        <v>213012</v>
      </c>
      <c r="I23" s="179">
        <f>IFERROR(H23/G23-1,"-")</f>
        <v>1.4207629458929283E-2</v>
      </c>
      <c r="J23" s="178">
        <f>H23-G23</f>
        <v>2984</v>
      </c>
      <c r="K23" s="179">
        <f t="shared" ref="K23:K35" si="12">H23/H$9</f>
        <v>0.29524474826605457</v>
      </c>
    </row>
    <row r="24" spans="1:23" x14ac:dyDescent="0.25">
      <c r="B24" s="161" t="s">
        <v>99</v>
      </c>
      <c r="C24" s="162">
        <v>3630</v>
      </c>
      <c r="D24" s="162">
        <v>25712</v>
      </c>
      <c r="E24" s="162">
        <v>17849</v>
      </c>
      <c r="F24" s="162">
        <v>22297</v>
      </c>
      <c r="G24" s="162">
        <v>19552</v>
      </c>
      <c r="H24" s="162">
        <v>18619</v>
      </c>
      <c r="I24" s="180">
        <f>IFERROR(H24/G24-1,"-")</f>
        <v>-4.7718903436988591E-2</v>
      </c>
      <c r="J24" s="161">
        <f t="shared" ref="J24:J34" si="13">H24-G24</f>
        <v>-933</v>
      </c>
      <c r="K24" s="163">
        <f t="shared" si="12"/>
        <v>2.580681824482034E-2</v>
      </c>
    </row>
    <row r="25" spans="1:23" x14ac:dyDescent="0.25">
      <c r="B25" s="165" t="s">
        <v>105</v>
      </c>
      <c r="C25" s="166">
        <v>2906</v>
      </c>
      <c r="D25" s="166">
        <v>19878</v>
      </c>
      <c r="E25" s="166">
        <v>10152</v>
      </c>
      <c r="F25" s="166">
        <v>11519</v>
      </c>
      <c r="G25" s="166">
        <v>9751</v>
      </c>
      <c r="H25" s="166">
        <v>7987</v>
      </c>
      <c r="I25" s="181">
        <f>IFERROR(H25/G25-1,"-")</f>
        <v>-0.18090452261306533</v>
      </c>
      <c r="J25" s="165">
        <f t="shared" si="13"/>
        <v>-1764</v>
      </c>
      <c r="K25" s="167">
        <f t="shared" si="12"/>
        <v>1.1070361314860092E-2</v>
      </c>
    </row>
    <row r="26" spans="1:23" x14ac:dyDescent="0.25">
      <c r="B26" s="165" t="s">
        <v>102</v>
      </c>
      <c r="C26" s="166">
        <v>724</v>
      </c>
      <c r="D26" s="166">
        <v>5834</v>
      </c>
      <c r="E26" s="166">
        <v>7697</v>
      </c>
      <c r="F26" s="166">
        <v>10778</v>
      </c>
      <c r="G26" s="166">
        <v>9801</v>
      </c>
      <c r="H26" s="166">
        <v>10632</v>
      </c>
      <c r="I26" s="181">
        <f>IFERROR(H26/G26-1,"-")</f>
        <v>8.478726660544833E-2</v>
      </c>
      <c r="J26" s="165">
        <f t="shared" si="13"/>
        <v>831</v>
      </c>
      <c r="K26" s="167">
        <f t="shared" si="12"/>
        <v>1.4736456929960248E-2</v>
      </c>
    </row>
    <row r="27" spans="1:23" x14ac:dyDescent="0.25">
      <c r="B27" s="161" t="s">
        <v>109</v>
      </c>
      <c r="C27" s="162">
        <v>60716</v>
      </c>
      <c r="D27" s="162">
        <v>24174</v>
      </c>
      <c r="E27" s="162">
        <v>122875</v>
      </c>
      <c r="F27" s="162">
        <v>172918</v>
      </c>
      <c r="G27" s="162">
        <v>190476</v>
      </c>
      <c r="H27" s="162">
        <v>194393</v>
      </c>
      <c r="I27" s="180">
        <f>IFERROR(H27/G27-1,"-")</f>
        <v>2.056427056427057E-2</v>
      </c>
      <c r="J27" s="161">
        <f t="shared" si="13"/>
        <v>3917</v>
      </c>
      <c r="K27" s="163">
        <f t="shared" si="12"/>
        <v>0.26943793002123423</v>
      </c>
    </row>
    <row r="28" spans="1:23" x14ac:dyDescent="0.25">
      <c r="B28" s="165" t="s">
        <v>112</v>
      </c>
      <c r="C28" s="166">
        <v>32787</v>
      </c>
      <c r="D28" s="166">
        <v>4154</v>
      </c>
      <c r="E28" s="166">
        <v>61983</v>
      </c>
      <c r="F28" s="166">
        <v>95863</v>
      </c>
      <c r="G28" s="166">
        <v>111835</v>
      </c>
      <c r="H28" s="166">
        <v>117241</v>
      </c>
      <c r="I28" s="181">
        <f t="shared" ref="I28:I35" si="14">IFERROR(H28/G28-1,"-")</f>
        <v>4.8339070952742924E-2</v>
      </c>
      <c r="J28" s="165">
        <f t="shared" si="13"/>
        <v>5406</v>
      </c>
      <c r="K28" s="167">
        <f t="shared" si="12"/>
        <v>0.16250159395461525</v>
      </c>
    </row>
    <row r="29" spans="1:23" x14ac:dyDescent="0.25">
      <c r="B29" s="165" t="s">
        <v>115</v>
      </c>
      <c r="C29" s="166">
        <v>5288</v>
      </c>
      <c r="D29" s="166">
        <v>2705</v>
      </c>
      <c r="E29" s="166">
        <v>7674</v>
      </c>
      <c r="F29" s="166">
        <v>8713</v>
      </c>
      <c r="G29" s="166">
        <v>9531</v>
      </c>
      <c r="H29" s="166">
        <v>8647</v>
      </c>
      <c r="I29" s="181">
        <f t="shared" si="14"/>
        <v>-9.2749973769803762E-2</v>
      </c>
      <c r="J29" s="165">
        <f t="shared" si="13"/>
        <v>-884</v>
      </c>
      <c r="K29" s="167">
        <f t="shared" si="12"/>
        <v>1.1985152659270717E-2</v>
      </c>
    </row>
    <row r="30" spans="1:23" x14ac:dyDescent="0.25">
      <c r="B30" s="165" t="s">
        <v>118</v>
      </c>
      <c r="C30" s="166">
        <v>1832</v>
      </c>
      <c r="D30" s="166">
        <v>3210</v>
      </c>
      <c r="E30" s="166">
        <v>5912</v>
      </c>
      <c r="F30" s="166">
        <v>9315</v>
      </c>
      <c r="G30" s="166">
        <v>10298</v>
      </c>
      <c r="H30" s="166">
        <v>6727</v>
      </c>
      <c r="I30" s="181">
        <f t="shared" si="14"/>
        <v>-0.3467663624004661</v>
      </c>
      <c r="J30" s="165">
        <f t="shared" si="13"/>
        <v>-3571</v>
      </c>
      <c r="K30" s="167">
        <f t="shared" si="12"/>
        <v>9.3239414755307178E-3</v>
      </c>
    </row>
    <row r="31" spans="1:23" x14ac:dyDescent="0.25">
      <c r="B31" s="165" t="s">
        <v>125</v>
      </c>
      <c r="C31" s="166">
        <v>2275</v>
      </c>
      <c r="D31" s="166">
        <v>1234</v>
      </c>
      <c r="E31" s="166">
        <v>7086</v>
      </c>
      <c r="F31" s="166">
        <v>7810</v>
      </c>
      <c r="G31" s="166">
        <v>6314</v>
      </c>
      <c r="H31" s="166">
        <v>5795</v>
      </c>
      <c r="I31" s="181">
        <f t="shared" si="14"/>
        <v>-8.2198289515362677E-2</v>
      </c>
      <c r="J31" s="165">
        <f t="shared" si="13"/>
        <v>-519</v>
      </c>
      <c r="K31" s="167">
        <f t="shared" si="12"/>
        <v>8.0321452134235923E-3</v>
      </c>
    </row>
    <row r="32" spans="1:23" x14ac:dyDescent="0.25">
      <c r="B32" s="165" t="s">
        <v>121</v>
      </c>
      <c r="C32" s="166">
        <v>1200</v>
      </c>
      <c r="D32" s="166">
        <v>1310</v>
      </c>
      <c r="E32" s="166">
        <v>3026</v>
      </c>
      <c r="F32" s="166">
        <v>3180</v>
      </c>
      <c r="G32" s="166">
        <v>3167</v>
      </c>
      <c r="H32" s="166">
        <v>2763</v>
      </c>
      <c r="I32" s="181">
        <f t="shared" si="14"/>
        <v>-0.12756551941900851</v>
      </c>
      <c r="J32" s="165">
        <f t="shared" si="13"/>
        <v>-404</v>
      </c>
      <c r="K32" s="167">
        <f t="shared" si="12"/>
        <v>3.8296492191008434E-3</v>
      </c>
    </row>
    <row r="33" spans="2:11" x14ac:dyDescent="0.25">
      <c r="B33" s="165" t="s">
        <v>130</v>
      </c>
      <c r="C33" s="166">
        <v>1994</v>
      </c>
      <c r="D33" s="166">
        <v>86</v>
      </c>
      <c r="E33" s="166">
        <v>1563</v>
      </c>
      <c r="F33" s="166">
        <v>2431</v>
      </c>
      <c r="G33" s="166">
        <v>1870</v>
      </c>
      <c r="H33" s="166">
        <v>2213</v>
      </c>
      <c r="I33" s="181">
        <f t="shared" si="14"/>
        <v>0.18342245989304806</v>
      </c>
      <c r="J33" s="165">
        <f t="shared" si="13"/>
        <v>343</v>
      </c>
      <c r="K33" s="167">
        <f t="shared" si="12"/>
        <v>3.067323098758656E-3</v>
      </c>
    </row>
    <row r="34" spans="2:11" x14ac:dyDescent="0.25">
      <c r="B34" s="165" t="s">
        <v>133</v>
      </c>
      <c r="C34" s="166">
        <v>1701</v>
      </c>
      <c r="D34" s="166">
        <v>157</v>
      </c>
      <c r="E34" s="166">
        <v>871</v>
      </c>
      <c r="F34" s="166">
        <v>1965</v>
      </c>
      <c r="G34" s="166">
        <v>2200</v>
      </c>
      <c r="H34" s="166">
        <v>1238</v>
      </c>
      <c r="I34" s="181">
        <f t="shared" si="14"/>
        <v>-0.43727272727272726</v>
      </c>
      <c r="J34" s="165">
        <f t="shared" si="13"/>
        <v>-962</v>
      </c>
      <c r="K34" s="167">
        <f t="shared" si="12"/>
        <v>1.7159267945156872E-3</v>
      </c>
    </row>
    <row r="35" spans="2:11" x14ac:dyDescent="0.25">
      <c r="B35" s="170" t="s">
        <v>147</v>
      </c>
      <c r="C35" s="171">
        <f t="shared" ref="C35" si="15">C27-SUM(C28:C34)</f>
        <v>13639</v>
      </c>
      <c r="D35" s="171">
        <f t="shared" ref="D35:H35" si="16">D27-SUM(D28:D34)</f>
        <v>11318</v>
      </c>
      <c r="E35" s="171">
        <f t="shared" si="16"/>
        <v>34760</v>
      </c>
      <c r="F35" s="171">
        <f t="shared" si="16"/>
        <v>43641</v>
      </c>
      <c r="G35" s="171">
        <f t="shared" si="16"/>
        <v>45261</v>
      </c>
      <c r="H35" s="171">
        <f t="shared" si="16"/>
        <v>49769</v>
      </c>
      <c r="I35" s="182">
        <f t="shared" si="14"/>
        <v>9.9600097213937033E-2</v>
      </c>
      <c r="J35" s="170">
        <f>H35-G35</f>
        <v>4508</v>
      </c>
      <c r="K35" s="172">
        <f t="shared" si="12"/>
        <v>6.8982197606018772E-2</v>
      </c>
    </row>
    <row r="36" spans="2:11" x14ac:dyDescent="0.25">
      <c r="B36" s="157" t="s">
        <v>47</v>
      </c>
      <c r="C36" s="155"/>
      <c r="D36" s="155"/>
      <c r="E36" s="155"/>
      <c r="F36" s="155"/>
      <c r="G36" s="155"/>
      <c r="H36" s="155"/>
      <c r="I36" s="156"/>
      <c r="J36" s="156"/>
      <c r="K36" s="155"/>
    </row>
    <row r="37" spans="2:11" x14ac:dyDescent="0.25">
      <c r="B37" s="158" t="s">
        <v>70</v>
      </c>
      <c r="C37" s="178">
        <f t="shared" ref="C37:H37" si="17">C38+C41</f>
        <v>102171</v>
      </c>
      <c r="D37" s="178">
        <f t="shared" si="17"/>
        <v>80916</v>
      </c>
      <c r="E37" s="178">
        <f t="shared" si="17"/>
        <v>281837</v>
      </c>
      <c r="F37" s="178">
        <f t="shared" si="17"/>
        <v>289323</v>
      </c>
      <c r="G37" s="178">
        <f t="shared" si="17"/>
        <v>306892</v>
      </c>
      <c r="H37" s="178">
        <f t="shared" si="17"/>
        <v>317040</v>
      </c>
      <c r="I37" s="179">
        <f>IFERROR(H37/G37-1,"-")</f>
        <v>3.3067007285950689E-2</v>
      </c>
      <c r="J37" s="178">
        <f>H37-G37</f>
        <v>10148</v>
      </c>
      <c r="K37" s="179">
        <f t="shared" ref="K37:K49" si="18">H37/H$9</f>
        <v>0.43943249671506746</v>
      </c>
    </row>
    <row r="38" spans="2:11" x14ac:dyDescent="0.25">
      <c r="B38" s="161" t="s">
        <v>99</v>
      </c>
      <c r="C38" s="162">
        <v>4287</v>
      </c>
      <c r="D38" s="162">
        <v>28063</v>
      </c>
      <c r="E38" s="162">
        <v>24222</v>
      </c>
      <c r="F38" s="162">
        <v>19294</v>
      </c>
      <c r="G38" s="162">
        <v>18141</v>
      </c>
      <c r="H38" s="162">
        <v>20151</v>
      </c>
      <c r="I38" s="180">
        <f>IFERROR(H38/G38-1,"-")</f>
        <v>0.11079874317843563</v>
      </c>
      <c r="J38" s="161">
        <f t="shared" ref="J38:J48" si="19">H38-G38</f>
        <v>2010</v>
      </c>
      <c r="K38" s="163">
        <f t="shared" si="18"/>
        <v>2.7930243001846215E-2</v>
      </c>
    </row>
    <row r="39" spans="2:11" x14ac:dyDescent="0.25">
      <c r="B39" s="165" t="s">
        <v>105</v>
      </c>
      <c r="C39" s="166">
        <v>3014</v>
      </c>
      <c r="D39" s="166">
        <v>24429</v>
      </c>
      <c r="E39" s="166">
        <v>17998</v>
      </c>
      <c r="F39" s="166">
        <v>12087</v>
      </c>
      <c r="G39" s="166">
        <v>9826</v>
      </c>
      <c r="H39" s="166">
        <v>10596</v>
      </c>
      <c r="I39" s="181">
        <f>IFERROR(H39/G39-1,"-")</f>
        <v>7.8363525340932272E-2</v>
      </c>
      <c r="J39" s="165">
        <f t="shared" si="19"/>
        <v>770</v>
      </c>
      <c r="K39" s="167">
        <f t="shared" si="18"/>
        <v>1.4686559220265124E-2</v>
      </c>
    </row>
    <row r="40" spans="2:11" x14ac:dyDescent="0.25">
      <c r="B40" s="165" t="s">
        <v>102</v>
      </c>
      <c r="C40" s="166">
        <v>1273</v>
      </c>
      <c r="D40" s="166">
        <v>3634</v>
      </c>
      <c r="E40" s="166">
        <v>6224</v>
      </c>
      <c r="F40" s="166">
        <v>7207</v>
      </c>
      <c r="G40" s="166">
        <v>8315</v>
      </c>
      <c r="H40" s="166">
        <v>9555</v>
      </c>
      <c r="I40" s="181">
        <f>IFERROR(H40/G40-1,"-")</f>
        <v>0.14912808177991588</v>
      </c>
      <c r="J40" s="165">
        <f t="shared" si="19"/>
        <v>1240</v>
      </c>
      <c r="K40" s="167">
        <f t="shared" si="18"/>
        <v>1.3243683781581092E-2</v>
      </c>
    </row>
    <row r="41" spans="2:11" x14ac:dyDescent="0.25">
      <c r="B41" s="161" t="s">
        <v>109</v>
      </c>
      <c r="C41" s="162">
        <v>97884</v>
      </c>
      <c r="D41" s="162">
        <v>52853</v>
      </c>
      <c r="E41" s="162">
        <v>257615</v>
      </c>
      <c r="F41" s="162">
        <v>270029</v>
      </c>
      <c r="G41" s="162">
        <v>288751</v>
      </c>
      <c r="H41" s="162">
        <v>296889</v>
      </c>
      <c r="I41" s="180">
        <f>IFERROR(H41/G41-1,"-")</f>
        <v>2.8183452178520696E-2</v>
      </c>
      <c r="J41" s="161">
        <f t="shared" si="19"/>
        <v>8138</v>
      </c>
      <c r="K41" s="163">
        <f t="shared" si="18"/>
        <v>0.41150225371322124</v>
      </c>
    </row>
    <row r="42" spans="2:11" x14ac:dyDescent="0.25">
      <c r="B42" s="165" t="s">
        <v>112</v>
      </c>
      <c r="C42" s="166">
        <v>40531</v>
      </c>
      <c r="D42" s="166">
        <v>4699</v>
      </c>
      <c r="E42" s="166">
        <v>130042</v>
      </c>
      <c r="F42" s="166">
        <v>146540</v>
      </c>
      <c r="G42" s="166">
        <v>159176</v>
      </c>
      <c r="H42" s="166">
        <v>164054</v>
      </c>
      <c r="I42" s="181">
        <f t="shared" ref="I42:I49" si="20">IFERROR(H42/G42-1,"-")</f>
        <v>3.0645323415590342E-2</v>
      </c>
      <c r="J42" s="165">
        <f t="shared" si="19"/>
        <v>4878</v>
      </c>
      <c r="K42" s="167">
        <f t="shared" si="18"/>
        <v>0.22738663517566765</v>
      </c>
    </row>
    <row r="43" spans="2:11" x14ac:dyDescent="0.25">
      <c r="B43" s="165" t="s">
        <v>115</v>
      </c>
      <c r="C43" s="166">
        <v>3224</v>
      </c>
      <c r="D43" s="166">
        <v>3112</v>
      </c>
      <c r="E43" s="166">
        <v>6637</v>
      </c>
      <c r="F43" s="166">
        <v>6184</v>
      </c>
      <c r="G43" s="166">
        <v>7088</v>
      </c>
      <c r="H43" s="166">
        <v>8399</v>
      </c>
      <c r="I43" s="181">
        <f t="shared" si="20"/>
        <v>0.1849604966139955</v>
      </c>
      <c r="J43" s="165">
        <f t="shared" si="19"/>
        <v>1311</v>
      </c>
      <c r="K43" s="167">
        <f t="shared" si="18"/>
        <v>1.1641412881370968E-2</v>
      </c>
    </row>
    <row r="44" spans="2:11" x14ac:dyDescent="0.25">
      <c r="B44" s="165" t="s">
        <v>118</v>
      </c>
      <c r="C44" s="166">
        <v>1607</v>
      </c>
      <c r="D44" s="166">
        <v>5649</v>
      </c>
      <c r="E44" s="166">
        <v>5542</v>
      </c>
      <c r="F44" s="166">
        <v>5329</v>
      </c>
      <c r="G44" s="166">
        <v>5706</v>
      </c>
      <c r="H44" s="166">
        <v>6041</v>
      </c>
      <c r="I44" s="181">
        <f t="shared" si="20"/>
        <v>5.8710129688047674E-2</v>
      </c>
      <c r="J44" s="165">
        <f t="shared" si="19"/>
        <v>335</v>
      </c>
      <c r="K44" s="167">
        <f t="shared" si="18"/>
        <v>8.37311289634028E-3</v>
      </c>
    </row>
    <row r="45" spans="2:11" x14ac:dyDescent="0.25">
      <c r="B45" s="165" t="s">
        <v>125</v>
      </c>
      <c r="C45" s="166">
        <v>5044</v>
      </c>
      <c r="D45" s="166">
        <v>3828</v>
      </c>
      <c r="E45" s="166">
        <v>16942</v>
      </c>
      <c r="F45" s="166">
        <v>13856</v>
      </c>
      <c r="G45" s="166">
        <v>14990</v>
      </c>
      <c r="H45" s="166">
        <v>13952</v>
      </c>
      <c r="I45" s="181">
        <f t="shared" si="20"/>
        <v>-6.9246164109406316E-2</v>
      </c>
      <c r="J45" s="165">
        <f t="shared" si="19"/>
        <v>-1038</v>
      </c>
      <c r="K45" s="167">
        <f t="shared" si="18"/>
        <v>1.9338134601843998E-2</v>
      </c>
    </row>
    <row r="46" spans="2:11" x14ac:dyDescent="0.25">
      <c r="B46" s="165" t="s">
        <v>121</v>
      </c>
      <c r="C46" s="166">
        <v>1457</v>
      </c>
      <c r="D46" s="166">
        <v>1735</v>
      </c>
      <c r="E46" s="166">
        <v>4362</v>
      </c>
      <c r="F46" s="166">
        <v>4336</v>
      </c>
      <c r="G46" s="166">
        <v>5322</v>
      </c>
      <c r="H46" s="166">
        <v>4903</v>
      </c>
      <c r="I46" s="181">
        <f t="shared" si="20"/>
        <v>-7.8729800826756846E-2</v>
      </c>
      <c r="J46" s="165">
        <f t="shared" si="19"/>
        <v>-419</v>
      </c>
      <c r="K46" s="167">
        <f t="shared" si="18"/>
        <v>6.7957908509777183E-3</v>
      </c>
    </row>
    <row r="47" spans="2:11" x14ac:dyDescent="0.25">
      <c r="B47" s="165" t="s">
        <v>130</v>
      </c>
      <c r="C47" s="166">
        <v>6272</v>
      </c>
      <c r="D47" s="166">
        <v>747</v>
      </c>
      <c r="E47" s="166">
        <v>8244</v>
      </c>
      <c r="F47" s="166">
        <v>8819</v>
      </c>
      <c r="G47" s="166">
        <v>8511</v>
      </c>
      <c r="H47" s="166">
        <v>7792</v>
      </c>
      <c r="I47" s="181">
        <f t="shared" si="20"/>
        <v>-8.4478909646340083E-2</v>
      </c>
      <c r="J47" s="165">
        <f t="shared" si="19"/>
        <v>-719</v>
      </c>
      <c r="K47" s="167">
        <f t="shared" si="18"/>
        <v>1.0800082054011499E-2</v>
      </c>
    </row>
    <row r="48" spans="2:11" x14ac:dyDescent="0.25">
      <c r="B48" s="165" t="s">
        <v>133</v>
      </c>
      <c r="C48" s="166">
        <v>10629</v>
      </c>
      <c r="D48" s="166">
        <v>950</v>
      </c>
      <c r="E48" s="166">
        <v>7661</v>
      </c>
      <c r="F48" s="166">
        <v>8640</v>
      </c>
      <c r="G48" s="166">
        <v>9534</v>
      </c>
      <c r="H48" s="166">
        <v>6987</v>
      </c>
      <c r="I48" s="181">
        <f t="shared" si="20"/>
        <v>-0.26714915040906229</v>
      </c>
      <c r="J48" s="165">
        <f t="shared" si="19"/>
        <v>-2547</v>
      </c>
      <c r="K48" s="167">
        <f t="shared" si="18"/>
        <v>9.6843138233288426E-3</v>
      </c>
    </row>
    <row r="49" spans="2:11" x14ac:dyDescent="0.25">
      <c r="B49" s="170" t="s">
        <v>147</v>
      </c>
      <c r="C49" s="171">
        <f t="shared" ref="C49" si="21">C41-SUM(C42:C48)</f>
        <v>29120</v>
      </c>
      <c r="D49" s="171">
        <f t="shared" ref="D49:H49" si="22">D41-SUM(D42:D48)</f>
        <v>32133</v>
      </c>
      <c r="E49" s="171">
        <f t="shared" si="22"/>
        <v>78185</v>
      </c>
      <c r="F49" s="171">
        <f t="shared" si="22"/>
        <v>76325</v>
      </c>
      <c r="G49" s="171">
        <f t="shared" si="22"/>
        <v>78424</v>
      </c>
      <c r="H49" s="171">
        <f t="shared" si="22"/>
        <v>84761</v>
      </c>
      <c r="I49" s="182">
        <f t="shared" si="20"/>
        <v>8.080434560848726E-2</v>
      </c>
      <c r="J49" s="170">
        <f>H49-G49</f>
        <v>6337</v>
      </c>
      <c r="K49" s="172">
        <f t="shared" si="18"/>
        <v>0.11748277142968026</v>
      </c>
    </row>
    <row r="50" spans="2:11" x14ac:dyDescent="0.25">
      <c r="B50" s="157" t="s">
        <v>48</v>
      </c>
      <c r="C50" s="155"/>
      <c r="D50" s="155"/>
      <c r="E50" s="155"/>
      <c r="F50" s="155"/>
      <c r="G50" s="155"/>
      <c r="H50" s="155"/>
      <c r="I50" s="156"/>
      <c r="J50" s="156"/>
      <c r="K50" s="155"/>
    </row>
    <row r="51" spans="2:11" x14ac:dyDescent="0.25">
      <c r="B51" s="158" t="s">
        <v>70</v>
      </c>
      <c r="C51" s="178">
        <f t="shared" ref="C51:H51" si="23">IFERROR(C52+C55,"nd")</f>
        <v>1878</v>
      </c>
      <c r="D51" s="178">
        <f t="shared" si="23"/>
        <v>0</v>
      </c>
      <c r="E51" s="178">
        <f t="shared" si="23"/>
        <v>0</v>
      </c>
      <c r="F51" s="178">
        <f t="shared" si="23"/>
        <v>0</v>
      </c>
      <c r="G51" s="178">
        <f t="shared" si="23"/>
        <v>0</v>
      </c>
      <c r="H51" s="178">
        <f t="shared" si="23"/>
        <v>0</v>
      </c>
      <c r="I51" s="179" t="str">
        <f>IFERROR(H51/G51-1,"-")</f>
        <v>-</v>
      </c>
      <c r="J51" s="178">
        <f>H51-G51</f>
        <v>0</v>
      </c>
      <c r="K51" s="179">
        <f t="shared" ref="K51:K63" si="24">H51/H$9</f>
        <v>0</v>
      </c>
    </row>
    <row r="52" spans="2:11" x14ac:dyDescent="0.25">
      <c r="B52" s="161" t="s">
        <v>99</v>
      </c>
      <c r="C52" s="162">
        <v>350</v>
      </c>
      <c r="D52" s="162">
        <v>0</v>
      </c>
      <c r="E52" s="162">
        <v>0</v>
      </c>
      <c r="F52" s="162">
        <v>0</v>
      </c>
      <c r="G52" s="162">
        <v>0</v>
      </c>
      <c r="H52" s="162">
        <v>0</v>
      </c>
      <c r="I52" s="180" t="str">
        <f>IFERROR(H52/G52-1,"-")</f>
        <v>-</v>
      </c>
      <c r="J52" s="161">
        <f t="shared" ref="J52:J62" si="25">H52-G52</f>
        <v>0</v>
      </c>
      <c r="K52" s="163">
        <f t="shared" si="24"/>
        <v>0</v>
      </c>
    </row>
    <row r="53" spans="2:11" x14ac:dyDescent="0.25">
      <c r="B53" s="165" t="s">
        <v>105</v>
      </c>
      <c r="C53" s="166">
        <v>171</v>
      </c>
      <c r="D53" s="166">
        <v>0</v>
      </c>
      <c r="E53" s="166">
        <v>0</v>
      </c>
      <c r="F53" s="166">
        <v>0</v>
      </c>
      <c r="G53" s="166">
        <v>0</v>
      </c>
      <c r="H53" s="166">
        <v>0</v>
      </c>
      <c r="I53" s="181" t="str">
        <f>IFERROR(H53/G53-1,"-")</f>
        <v>-</v>
      </c>
      <c r="J53" s="165">
        <f t="shared" si="25"/>
        <v>0</v>
      </c>
      <c r="K53" s="167">
        <f t="shared" si="24"/>
        <v>0</v>
      </c>
    </row>
    <row r="54" spans="2:11" x14ac:dyDescent="0.25">
      <c r="B54" s="165" t="s">
        <v>102</v>
      </c>
      <c r="C54" s="166">
        <v>179</v>
      </c>
      <c r="D54" s="166">
        <v>0</v>
      </c>
      <c r="E54" s="166">
        <v>0</v>
      </c>
      <c r="F54" s="166">
        <v>0</v>
      </c>
      <c r="G54" s="166">
        <v>0</v>
      </c>
      <c r="H54" s="166">
        <v>0</v>
      </c>
      <c r="I54" s="181" t="str">
        <f>IFERROR(H54/G54-1,"-")</f>
        <v>-</v>
      </c>
      <c r="J54" s="165">
        <f t="shared" si="25"/>
        <v>0</v>
      </c>
      <c r="K54" s="167">
        <f t="shared" si="24"/>
        <v>0</v>
      </c>
    </row>
    <row r="55" spans="2:11" x14ac:dyDescent="0.25">
      <c r="B55" s="161" t="s">
        <v>109</v>
      </c>
      <c r="C55" s="162">
        <v>1528</v>
      </c>
      <c r="D55" s="162">
        <v>0</v>
      </c>
      <c r="E55" s="162">
        <v>0</v>
      </c>
      <c r="F55" s="162">
        <v>0</v>
      </c>
      <c r="G55" s="162">
        <v>0</v>
      </c>
      <c r="H55" s="162">
        <v>0</v>
      </c>
      <c r="I55" s="180" t="str">
        <f>IFERROR(H55/G55-1,"-")</f>
        <v>-</v>
      </c>
      <c r="J55" s="161">
        <f t="shared" si="25"/>
        <v>0</v>
      </c>
      <c r="K55" s="163">
        <f t="shared" si="24"/>
        <v>0</v>
      </c>
    </row>
    <row r="56" spans="2:11" x14ac:dyDescent="0.25">
      <c r="B56" s="165" t="s">
        <v>112</v>
      </c>
      <c r="C56" s="166">
        <v>596</v>
      </c>
      <c r="D56" s="166">
        <v>0</v>
      </c>
      <c r="E56" s="166">
        <v>0</v>
      </c>
      <c r="F56" s="166">
        <v>0</v>
      </c>
      <c r="G56" s="166">
        <v>0</v>
      </c>
      <c r="H56" s="166">
        <v>0</v>
      </c>
      <c r="I56" s="181" t="str">
        <f t="shared" ref="I56:I63" si="26">IFERROR(H56/G56-1,"-")</f>
        <v>-</v>
      </c>
      <c r="J56" s="165">
        <f t="shared" si="25"/>
        <v>0</v>
      </c>
      <c r="K56" s="167">
        <f t="shared" si="24"/>
        <v>0</v>
      </c>
    </row>
    <row r="57" spans="2:11" x14ac:dyDescent="0.25">
      <c r="B57" s="165" t="s">
        <v>115</v>
      </c>
      <c r="C57" s="166">
        <v>89</v>
      </c>
      <c r="D57" s="166">
        <v>0</v>
      </c>
      <c r="E57" s="166">
        <v>0</v>
      </c>
      <c r="F57" s="166">
        <v>0</v>
      </c>
      <c r="G57" s="166">
        <v>0</v>
      </c>
      <c r="H57" s="166">
        <v>0</v>
      </c>
      <c r="I57" s="181" t="str">
        <f t="shared" si="26"/>
        <v>-</v>
      </c>
      <c r="J57" s="165">
        <f t="shared" si="25"/>
        <v>0</v>
      </c>
      <c r="K57" s="167">
        <f t="shared" si="24"/>
        <v>0</v>
      </c>
    </row>
    <row r="58" spans="2:11" x14ac:dyDescent="0.25">
      <c r="B58" s="165" t="s">
        <v>118</v>
      </c>
      <c r="C58" s="166">
        <v>56</v>
      </c>
      <c r="D58" s="166">
        <v>0</v>
      </c>
      <c r="E58" s="166">
        <v>0</v>
      </c>
      <c r="F58" s="166">
        <v>0</v>
      </c>
      <c r="G58" s="166">
        <v>0</v>
      </c>
      <c r="H58" s="166">
        <v>0</v>
      </c>
      <c r="I58" s="181" t="str">
        <f t="shared" si="26"/>
        <v>-</v>
      </c>
      <c r="J58" s="165">
        <f t="shared" si="25"/>
        <v>0</v>
      </c>
      <c r="K58" s="167">
        <f t="shared" si="24"/>
        <v>0</v>
      </c>
    </row>
    <row r="59" spans="2:11" x14ac:dyDescent="0.25">
      <c r="B59" s="165" t="s">
        <v>125</v>
      </c>
      <c r="C59" s="166">
        <v>13</v>
      </c>
      <c r="D59" s="166">
        <v>0</v>
      </c>
      <c r="E59" s="166">
        <v>0</v>
      </c>
      <c r="F59" s="166">
        <v>0</v>
      </c>
      <c r="G59" s="166">
        <v>0</v>
      </c>
      <c r="H59" s="166">
        <v>0</v>
      </c>
      <c r="I59" s="181" t="str">
        <f t="shared" si="26"/>
        <v>-</v>
      </c>
      <c r="J59" s="165">
        <f t="shared" si="25"/>
        <v>0</v>
      </c>
      <c r="K59" s="167">
        <f t="shared" si="24"/>
        <v>0</v>
      </c>
    </row>
    <row r="60" spans="2:11" x14ac:dyDescent="0.25">
      <c r="B60" s="165" t="s">
        <v>121</v>
      </c>
      <c r="C60" s="166">
        <v>52</v>
      </c>
      <c r="D60" s="166">
        <v>0</v>
      </c>
      <c r="E60" s="166">
        <v>0</v>
      </c>
      <c r="F60" s="166">
        <v>0</v>
      </c>
      <c r="G60" s="166">
        <v>0</v>
      </c>
      <c r="H60" s="166">
        <v>0</v>
      </c>
      <c r="I60" s="181" t="str">
        <f t="shared" si="26"/>
        <v>-</v>
      </c>
      <c r="J60" s="165">
        <f t="shared" si="25"/>
        <v>0</v>
      </c>
      <c r="K60" s="167">
        <f t="shared" si="24"/>
        <v>0</v>
      </c>
    </row>
    <row r="61" spans="2:11" x14ac:dyDescent="0.25">
      <c r="B61" s="165" t="s">
        <v>130</v>
      </c>
      <c r="C61" s="166">
        <v>60</v>
      </c>
      <c r="D61" s="166">
        <v>0</v>
      </c>
      <c r="E61" s="166">
        <v>0</v>
      </c>
      <c r="F61" s="166">
        <v>0</v>
      </c>
      <c r="G61" s="166">
        <v>0</v>
      </c>
      <c r="H61" s="166">
        <v>0</v>
      </c>
      <c r="I61" s="181" t="str">
        <f t="shared" si="26"/>
        <v>-</v>
      </c>
      <c r="J61" s="165">
        <f t="shared" si="25"/>
        <v>0</v>
      </c>
      <c r="K61" s="167">
        <f t="shared" si="24"/>
        <v>0</v>
      </c>
    </row>
    <row r="62" spans="2:11" x14ac:dyDescent="0.25">
      <c r="B62" s="165" t="s">
        <v>133</v>
      </c>
      <c r="C62" s="166">
        <v>96</v>
      </c>
      <c r="D62" s="166">
        <v>0</v>
      </c>
      <c r="E62" s="166">
        <v>0</v>
      </c>
      <c r="F62" s="166">
        <v>0</v>
      </c>
      <c r="G62" s="166">
        <v>0</v>
      </c>
      <c r="H62" s="166">
        <v>0</v>
      </c>
      <c r="I62" s="181" t="str">
        <f t="shared" si="26"/>
        <v>-</v>
      </c>
      <c r="J62" s="165">
        <f t="shared" si="25"/>
        <v>0</v>
      </c>
      <c r="K62" s="167">
        <f t="shared" si="24"/>
        <v>0</v>
      </c>
    </row>
    <row r="63" spans="2:11" x14ac:dyDescent="0.25">
      <c r="B63" s="170" t="s">
        <v>147</v>
      </c>
      <c r="C63" s="171">
        <f t="shared" ref="C63:H63" si="27">IFERROR(C55-SUM(C56:C62),"nd")</f>
        <v>566</v>
      </c>
      <c r="D63" s="171">
        <f t="shared" si="27"/>
        <v>0</v>
      </c>
      <c r="E63" s="171">
        <f t="shared" si="27"/>
        <v>0</v>
      </c>
      <c r="F63" s="171">
        <f t="shared" si="27"/>
        <v>0</v>
      </c>
      <c r="G63" s="171">
        <f t="shared" si="27"/>
        <v>0</v>
      </c>
      <c r="H63" s="171">
        <f t="shared" si="27"/>
        <v>0</v>
      </c>
      <c r="I63" s="182" t="str">
        <f t="shared" si="26"/>
        <v>-</v>
      </c>
      <c r="J63" s="170">
        <f>H63-G63</f>
        <v>0</v>
      </c>
      <c r="K63" s="172">
        <f t="shared" si="24"/>
        <v>0</v>
      </c>
    </row>
    <row r="64" spans="2:11" x14ac:dyDescent="0.25">
      <c r="B64" s="157" t="s">
        <v>49</v>
      </c>
      <c r="C64" s="155"/>
      <c r="D64" s="155"/>
      <c r="E64" s="155"/>
      <c r="F64" s="155"/>
      <c r="G64" s="155"/>
      <c r="H64" s="155"/>
      <c r="I64" s="156"/>
      <c r="J64" s="156"/>
      <c r="K64" s="155"/>
    </row>
    <row r="65" spans="2:11" x14ac:dyDescent="0.25">
      <c r="B65" s="158" t="s">
        <v>70</v>
      </c>
      <c r="C65" s="178" t="str">
        <f t="shared" ref="C65:H65" si="28">IFERROR(C66+C69,"nd")</f>
        <v>nd</v>
      </c>
      <c r="D65" s="178" t="str">
        <f t="shared" si="28"/>
        <v>nd</v>
      </c>
      <c r="E65" s="178" t="str">
        <f t="shared" si="28"/>
        <v>nd</v>
      </c>
      <c r="F65" s="178" t="str">
        <f t="shared" si="28"/>
        <v>nd</v>
      </c>
      <c r="G65" s="178" t="str">
        <f t="shared" si="28"/>
        <v>nd</v>
      </c>
      <c r="H65" s="178" t="str">
        <f t="shared" si="28"/>
        <v>nd</v>
      </c>
      <c r="I65" s="179" t="str">
        <f>IFERROR(H65/G65-1,"-")</f>
        <v>-</v>
      </c>
      <c r="J65" s="178" t="str">
        <f>IFERROR(H65-G65,"-")</f>
        <v>-</v>
      </c>
      <c r="K65" s="179" t="str">
        <f>IFERROR(H65/H$9,"-")</f>
        <v>-</v>
      </c>
    </row>
    <row r="66" spans="2:11" x14ac:dyDescent="0.25">
      <c r="B66" s="161" t="s">
        <v>99</v>
      </c>
      <c r="C66" s="162" t="s">
        <v>321</v>
      </c>
      <c r="D66" s="162" t="s">
        <v>321</v>
      </c>
      <c r="E66" s="162" t="s">
        <v>321</v>
      </c>
      <c r="F66" s="162" t="s">
        <v>321</v>
      </c>
      <c r="G66" s="162" t="s">
        <v>321</v>
      </c>
      <c r="H66" s="162" t="s">
        <v>321</v>
      </c>
      <c r="I66" s="180" t="str">
        <f>IFERROR(H66/G66-1,"-")</f>
        <v>-</v>
      </c>
      <c r="J66" s="183" t="str">
        <f t="shared" ref="J66:J77" si="29">IFERROR(H66-G66,"-")</f>
        <v>-</v>
      </c>
      <c r="K66" s="163" t="str">
        <f t="shared" ref="K66:K77" si="30">IFERROR(H66/H$9,"-")</f>
        <v>-</v>
      </c>
    </row>
    <row r="67" spans="2:11" x14ac:dyDescent="0.25">
      <c r="B67" s="165" t="s">
        <v>105</v>
      </c>
      <c r="C67" s="166" t="s">
        <v>321</v>
      </c>
      <c r="D67" s="166" t="s">
        <v>321</v>
      </c>
      <c r="E67" s="166" t="s">
        <v>321</v>
      </c>
      <c r="F67" s="166" t="s">
        <v>321</v>
      </c>
      <c r="G67" s="166" t="s">
        <v>321</v>
      </c>
      <c r="H67" s="166" t="s">
        <v>321</v>
      </c>
      <c r="I67" s="181" t="str">
        <f>IFERROR(H67/G67-1,"-")</f>
        <v>-</v>
      </c>
      <c r="J67" s="184" t="str">
        <f t="shared" si="29"/>
        <v>-</v>
      </c>
      <c r="K67" s="167" t="str">
        <f t="shared" si="30"/>
        <v>-</v>
      </c>
    </row>
    <row r="68" spans="2:11" x14ac:dyDescent="0.25">
      <c r="B68" s="165" t="s">
        <v>102</v>
      </c>
      <c r="C68" s="166" t="s">
        <v>321</v>
      </c>
      <c r="D68" s="166" t="s">
        <v>321</v>
      </c>
      <c r="E68" s="166" t="s">
        <v>321</v>
      </c>
      <c r="F68" s="166" t="s">
        <v>321</v>
      </c>
      <c r="G68" s="166" t="s">
        <v>321</v>
      </c>
      <c r="H68" s="166" t="s">
        <v>321</v>
      </c>
      <c r="I68" s="181" t="str">
        <f>IFERROR(H68/G68-1,"-")</f>
        <v>-</v>
      </c>
      <c r="J68" s="184" t="str">
        <f t="shared" si="29"/>
        <v>-</v>
      </c>
      <c r="K68" s="167" t="str">
        <f t="shared" si="30"/>
        <v>-</v>
      </c>
    </row>
    <row r="69" spans="2:11" x14ac:dyDescent="0.25">
      <c r="B69" s="161" t="s">
        <v>109</v>
      </c>
      <c r="C69" s="162" t="s">
        <v>321</v>
      </c>
      <c r="D69" s="162" t="s">
        <v>321</v>
      </c>
      <c r="E69" s="162" t="s">
        <v>321</v>
      </c>
      <c r="F69" s="162" t="s">
        <v>321</v>
      </c>
      <c r="G69" s="162" t="s">
        <v>321</v>
      </c>
      <c r="H69" s="162" t="s">
        <v>321</v>
      </c>
      <c r="I69" s="180" t="str">
        <f>IFERROR(H69/G69-1,"-")</f>
        <v>-</v>
      </c>
      <c r="J69" s="183" t="str">
        <f t="shared" si="29"/>
        <v>-</v>
      </c>
      <c r="K69" s="163" t="str">
        <f t="shared" si="30"/>
        <v>-</v>
      </c>
    </row>
    <row r="70" spans="2:11" x14ac:dyDescent="0.25">
      <c r="B70" s="165" t="s">
        <v>112</v>
      </c>
      <c r="C70" s="166" t="s">
        <v>321</v>
      </c>
      <c r="D70" s="166" t="s">
        <v>321</v>
      </c>
      <c r="E70" s="166" t="s">
        <v>321</v>
      </c>
      <c r="F70" s="166" t="s">
        <v>321</v>
      </c>
      <c r="G70" s="166" t="s">
        <v>321</v>
      </c>
      <c r="H70" s="166" t="s">
        <v>321</v>
      </c>
      <c r="I70" s="181" t="str">
        <f t="shared" ref="I70:I77" si="31">IFERROR(H70/G70-1,"-")</f>
        <v>-</v>
      </c>
      <c r="J70" s="184" t="str">
        <f t="shared" si="29"/>
        <v>-</v>
      </c>
      <c r="K70" s="167" t="str">
        <f t="shared" si="30"/>
        <v>-</v>
      </c>
    </row>
    <row r="71" spans="2:11" x14ac:dyDescent="0.25">
      <c r="B71" s="165" t="s">
        <v>115</v>
      </c>
      <c r="C71" s="166" t="s">
        <v>321</v>
      </c>
      <c r="D71" s="166" t="s">
        <v>321</v>
      </c>
      <c r="E71" s="166" t="s">
        <v>321</v>
      </c>
      <c r="F71" s="166" t="s">
        <v>321</v>
      </c>
      <c r="G71" s="166" t="s">
        <v>321</v>
      </c>
      <c r="H71" s="166" t="s">
        <v>321</v>
      </c>
      <c r="I71" s="181" t="str">
        <f t="shared" si="31"/>
        <v>-</v>
      </c>
      <c r="J71" s="184" t="str">
        <f t="shared" si="29"/>
        <v>-</v>
      </c>
      <c r="K71" s="167" t="str">
        <f t="shared" si="30"/>
        <v>-</v>
      </c>
    </row>
    <row r="72" spans="2:11" x14ac:dyDescent="0.25">
      <c r="B72" s="165" t="s">
        <v>118</v>
      </c>
      <c r="C72" s="166" t="s">
        <v>321</v>
      </c>
      <c r="D72" s="166" t="s">
        <v>321</v>
      </c>
      <c r="E72" s="166" t="s">
        <v>321</v>
      </c>
      <c r="F72" s="166" t="s">
        <v>321</v>
      </c>
      <c r="G72" s="166" t="s">
        <v>321</v>
      </c>
      <c r="H72" s="166" t="s">
        <v>321</v>
      </c>
      <c r="I72" s="181" t="str">
        <f t="shared" si="31"/>
        <v>-</v>
      </c>
      <c r="J72" s="184" t="str">
        <f t="shared" si="29"/>
        <v>-</v>
      </c>
      <c r="K72" s="167" t="str">
        <f t="shared" si="30"/>
        <v>-</v>
      </c>
    </row>
    <row r="73" spans="2:11" x14ac:dyDescent="0.25">
      <c r="B73" s="165" t="s">
        <v>125</v>
      </c>
      <c r="C73" s="166" t="s">
        <v>321</v>
      </c>
      <c r="D73" s="166" t="s">
        <v>321</v>
      </c>
      <c r="E73" s="166" t="s">
        <v>321</v>
      </c>
      <c r="F73" s="166" t="s">
        <v>321</v>
      </c>
      <c r="G73" s="166" t="s">
        <v>321</v>
      </c>
      <c r="H73" s="166" t="s">
        <v>321</v>
      </c>
      <c r="I73" s="181" t="str">
        <f t="shared" si="31"/>
        <v>-</v>
      </c>
      <c r="J73" s="184" t="str">
        <f t="shared" si="29"/>
        <v>-</v>
      </c>
      <c r="K73" s="167" t="str">
        <f t="shared" si="30"/>
        <v>-</v>
      </c>
    </row>
    <row r="74" spans="2:11" x14ac:dyDescent="0.25">
      <c r="B74" s="165" t="s">
        <v>121</v>
      </c>
      <c r="C74" s="166" t="s">
        <v>321</v>
      </c>
      <c r="D74" s="166" t="s">
        <v>321</v>
      </c>
      <c r="E74" s="166" t="s">
        <v>321</v>
      </c>
      <c r="F74" s="166" t="s">
        <v>321</v>
      </c>
      <c r="G74" s="166" t="s">
        <v>321</v>
      </c>
      <c r="H74" s="166" t="s">
        <v>321</v>
      </c>
      <c r="I74" s="181" t="str">
        <f t="shared" si="31"/>
        <v>-</v>
      </c>
      <c r="J74" s="184" t="str">
        <f t="shared" si="29"/>
        <v>-</v>
      </c>
      <c r="K74" s="167" t="str">
        <f t="shared" si="30"/>
        <v>-</v>
      </c>
    </row>
    <row r="75" spans="2:11" x14ac:dyDescent="0.25">
      <c r="B75" s="165" t="s">
        <v>130</v>
      </c>
      <c r="C75" s="166" t="s">
        <v>321</v>
      </c>
      <c r="D75" s="166" t="s">
        <v>321</v>
      </c>
      <c r="E75" s="166" t="s">
        <v>321</v>
      </c>
      <c r="F75" s="166" t="s">
        <v>321</v>
      </c>
      <c r="G75" s="166" t="s">
        <v>321</v>
      </c>
      <c r="H75" s="166" t="s">
        <v>321</v>
      </c>
      <c r="I75" s="181" t="str">
        <f t="shared" si="31"/>
        <v>-</v>
      </c>
      <c r="J75" s="184" t="str">
        <f t="shared" si="29"/>
        <v>-</v>
      </c>
      <c r="K75" s="167" t="str">
        <f t="shared" si="30"/>
        <v>-</v>
      </c>
    </row>
    <row r="76" spans="2:11" x14ac:dyDescent="0.25">
      <c r="B76" s="165" t="s">
        <v>133</v>
      </c>
      <c r="C76" s="166" t="s">
        <v>321</v>
      </c>
      <c r="D76" s="166" t="s">
        <v>321</v>
      </c>
      <c r="E76" s="166" t="s">
        <v>321</v>
      </c>
      <c r="F76" s="166" t="s">
        <v>321</v>
      </c>
      <c r="G76" s="166" t="s">
        <v>321</v>
      </c>
      <c r="H76" s="166" t="s">
        <v>321</v>
      </c>
      <c r="I76" s="181" t="str">
        <f t="shared" si="31"/>
        <v>-</v>
      </c>
      <c r="J76" s="184" t="str">
        <f t="shared" si="29"/>
        <v>-</v>
      </c>
      <c r="K76" s="167" t="str">
        <f t="shared" si="30"/>
        <v>-</v>
      </c>
    </row>
    <row r="77" spans="2:11" x14ac:dyDescent="0.25">
      <c r="B77" s="170" t="s">
        <v>147</v>
      </c>
      <c r="C77" s="171" t="str">
        <f t="shared" ref="C77:H77" si="32">IFERROR(C69-SUM(C70:C76),"nd")</f>
        <v>nd</v>
      </c>
      <c r="D77" s="171" t="str">
        <f t="shared" si="32"/>
        <v>nd</v>
      </c>
      <c r="E77" s="171" t="str">
        <f t="shared" si="32"/>
        <v>nd</v>
      </c>
      <c r="F77" s="171" t="str">
        <f t="shared" si="32"/>
        <v>nd</v>
      </c>
      <c r="G77" s="171" t="str">
        <f t="shared" si="32"/>
        <v>nd</v>
      </c>
      <c r="H77" s="171" t="str">
        <f t="shared" si="32"/>
        <v>nd</v>
      </c>
      <c r="I77" s="182" t="str">
        <f t="shared" si="31"/>
        <v>-</v>
      </c>
      <c r="J77" s="185" t="str">
        <f t="shared" si="29"/>
        <v>-</v>
      </c>
      <c r="K77" s="172" t="str">
        <f t="shared" si="30"/>
        <v>-</v>
      </c>
    </row>
    <row r="78" spans="2:11" x14ac:dyDescent="0.25">
      <c r="B78" s="157" t="s">
        <v>50</v>
      </c>
      <c r="C78" s="155"/>
      <c r="D78" s="155"/>
      <c r="E78" s="155"/>
      <c r="F78" s="155"/>
      <c r="G78" s="155"/>
      <c r="H78" s="155"/>
      <c r="I78" s="156"/>
      <c r="J78" s="156"/>
      <c r="K78" s="155"/>
    </row>
    <row r="79" spans="2:11" x14ac:dyDescent="0.25">
      <c r="B79" s="158" t="s">
        <v>70</v>
      </c>
      <c r="C79" s="178">
        <f t="shared" ref="C79:H79" si="33">IFERROR(C80+C83,"nd")</f>
        <v>26023</v>
      </c>
      <c r="D79" s="178">
        <f t="shared" si="33"/>
        <v>26357</v>
      </c>
      <c r="E79" s="178">
        <f t="shared" si="33"/>
        <v>75897</v>
      </c>
      <c r="F79" s="178">
        <f t="shared" si="33"/>
        <v>85480</v>
      </c>
      <c r="G79" s="178">
        <f t="shared" si="33"/>
        <v>99662</v>
      </c>
      <c r="H79" s="178">
        <f t="shared" si="33"/>
        <v>112305</v>
      </c>
      <c r="I79" s="179">
        <f>IFERROR(H79/G79-1,"-")</f>
        <v>0.12685878268547701</v>
      </c>
      <c r="J79" s="178">
        <f>IFERROR(H79-G79,"-")</f>
        <v>12643</v>
      </c>
      <c r="K79" s="179">
        <f>IFERROR(H79/H$9,"-")</f>
        <v>0.15566006353641701</v>
      </c>
    </row>
    <row r="80" spans="2:11" x14ac:dyDescent="0.25">
      <c r="B80" s="161" t="s">
        <v>99</v>
      </c>
      <c r="C80" s="162">
        <v>6348</v>
      </c>
      <c r="D80" s="162">
        <v>15318</v>
      </c>
      <c r="E80" s="162">
        <v>37020</v>
      </c>
      <c r="F80" s="162">
        <v>38724</v>
      </c>
      <c r="G80" s="162">
        <v>48784</v>
      </c>
      <c r="H80" s="162">
        <v>53287</v>
      </c>
      <c r="I80" s="180">
        <f>IFERROR(H80/G80-1,"-")</f>
        <v>9.2304854050508256E-2</v>
      </c>
      <c r="J80" s="183">
        <f t="shared" ref="J80:J91" si="34">IFERROR(H80-G80,"-")</f>
        <v>4503</v>
      </c>
      <c r="K80" s="163">
        <f t="shared" ref="K80:K91" si="35">IFERROR(H80/H$9,"-")</f>
        <v>7.385831268122571E-2</v>
      </c>
    </row>
    <row r="81" spans="2:11" x14ac:dyDescent="0.25">
      <c r="B81" s="165" t="s">
        <v>105</v>
      </c>
      <c r="C81" s="166">
        <v>1948</v>
      </c>
      <c r="D81" s="166">
        <v>8262</v>
      </c>
      <c r="E81" s="166">
        <v>18325</v>
      </c>
      <c r="F81" s="166">
        <v>20720</v>
      </c>
      <c r="G81" s="166">
        <v>21206</v>
      </c>
      <c r="H81" s="166">
        <v>16438</v>
      </c>
      <c r="I81" s="181">
        <f>IFERROR(H81/G81-1,"-")</f>
        <v>-0.22484202584174295</v>
      </c>
      <c r="J81" s="184">
        <f t="shared" si="34"/>
        <v>-4768</v>
      </c>
      <c r="K81" s="167">
        <f t="shared" si="35"/>
        <v>2.2783848665790685E-2</v>
      </c>
    </row>
    <row r="82" spans="2:11" x14ac:dyDescent="0.25">
      <c r="B82" s="165" t="s">
        <v>102</v>
      </c>
      <c r="C82" s="166">
        <v>4400</v>
      </c>
      <c r="D82" s="166">
        <v>7056</v>
      </c>
      <c r="E82" s="166">
        <v>18695</v>
      </c>
      <c r="F82" s="166">
        <v>18004</v>
      </c>
      <c r="G82" s="166">
        <v>27578</v>
      </c>
      <c r="H82" s="166">
        <v>36849</v>
      </c>
      <c r="I82" s="181">
        <f>IFERROR(H82/G82-1,"-")</f>
        <v>0.33617376169410407</v>
      </c>
      <c r="J82" s="184">
        <f t="shared" si="34"/>
        <v>9271</v>
      </c>
      <c r="K82" s="167">
        <f t="shared" si="35"/>
        <v>5.1074464015435028E-2</v>
      </c>
    </row>
    <row r="83" spans="2:11" x14ac:dyDescent="0.25">
      <c r="B83" s="161" t="s">
        <v>109</v>
      </c>
      <c r="C83" s="162">
        <v>19675</v>
      </c>
      <c r="D83" s="162">
        <v>11039</v>
      </c>
      <c r="E83" s="162">
        <v>38877</v>
      </c>
      <c r="F83" s="162">
        <v>46756</v>
      </c>
      <c r="G83" s="162">
        <v>50878</v>
      </c>
      <c r="H83" s="162">
        <v>59018</v>
      </c>
      <c r="I83" s="180">
        <f>IFERROR(H83/G83-1,"-")</f>
        <v>0.15999056566688941</v>
      </c>
      <c r="J83" s="183">
        <f t="shared" si="34"/>
        <v>8140</v>
      </c>
      <c r="K83" s="163">
        <f t="shared" si="35"/>
        <v>8.1801750855191299E-2</v>
      </c>
    </row>
    <row r="84" spans="2:11" x14ac:dyDescent="0.25">
      <c r="B84" s="165" t="s">
        <v>112</v>
      </c>
      <c r="C84" s="166">
        <v>1812</v>
      </c>
      <c r="D84" s="166">
        <v>443</v>
      </c>
      <c r="E84" s="166">
        <v>5286</v>
      </c>
      <c r="F84" s="166">
        <v>6342</v>
      </c>
      <c r="G84" s="166">
        <v>7933</v>
      </c>
      <c r="H84" s="166">
        <v>7684</v>
      </c>
      <c r="I84" s="181">
        <f t="shared" ref="I84:I91" si="36">IFERROR(H84/G84-1,"-")</f>
        <v>-3.1387873440060554E-2</v>
      </c>
      <c r="J84" s="184">
        <f t="shared" si="34"/>
        <v>-249</v>
      </c>
      <c r="K84" s="167">
        <f t="shared" si="35"/>
        <v>1.0650388924926124E-2</v>
      </c>
    </row>
    <row r="85" spans="2:11" x14ac:dyDescent="0.25">
      <c r="B85" s="165" t="s">
        <v>115</v>
      </c>
      <c r="C85" s="166">
        <v>4471</v>
      </c>
      <c r="D85" s="166">
        <v>2445</v>
      </c>
      <c r="E85" s="166">
        <v>8622</v>
      </c>
      <c r="F85" s="166">
        <v>9175</v>
      </c>
      <c r="G85" s="166">
        <v>10395</v>
      </c>
      <c r="H85" s="166">
        <v>12072</v>
      </c>
      <c r="I85" s="181">
        <f t="shared" si="36"/>
        <v>0.16132756132756132</v>
      </c>
      <c r="J85" s="184">
        <f t="shared" si="34"/>
        <v>1677</v>
      </c>
      <c r="K85" s="167">
        <f t="shared" si="35"/>
        <v>1.6732365317765247E-2</v>
      </c>
    </row>
    <row r="86" spans="2:11" x14ac:dyDescent="0.25">
      <c r="B86" s="165" t="s">
        <v>118</v>
      </c>
      <c r="C86" s="166">
        <v>798</v>
      </c>
      <c r="D86" s="166">
        <v>1787</v>
      </c>
      <c r="E86" s="166">
        <v>2912</v>
      </c>
      <c r="F86" s="166">
        <v>2859</v>
      </c>
      <c r="G86" s="166">
        <v>3249</v>
      </c>
      <c r="H86" s="166">
        <v>6864</v>
      </c>
      <c r="I86" s="181">
        <f t="shared" si="36"/>
        <v>1.1126500461680515</v>
      </c>
      <c r="J86" s="184">
        <f t="shared" si="34"/>
        <v>3615</v>
      </c>
      <c r="K86" s="167">
        <f t="shared" si="35"/>
        <v>9.5138299818704995E-3</v>
      </c>
    </row>
    <row r="87" spans="2:11" x14ac:dyDescent="0.25">
      <c r="B87" s="165" t="s">
        <v>125</v>
      </c>
      <c r="C87" s="166">
        <v>290</v>
      </c>
      <c r="D87" s="166">
        <v>415</v>
      </c>
      <c r="E87" s="166">
        <v>2579</v>
      </c>
      <c r="F87" s="166">
        <v>2372</v>
      </c>
      <c r="G87" s="166">
        <v>2998</v>
      </c>
      <c r="H87" s="166">
        <v>1854</v>
      </c>
      <c r="I87" s="181">
        <f t="shared" si="36"/>
        <v>-0.38158772515010009</v>
      </c>
      <c r="J87" s="184">
        <f t="shared" si="34"/>
        <v>-1144</v>
      </c>
      <c r="K87" s="167">
        <f t="shared" si="35"/>
        <v>2.5697320492989372E-3</v>
      </c>
    </row>
    <row r="88" spans="2:11" x14ac:dyDescent="0.25">
      <c r="B88" s="165" t="s">
        <v>121</v>
      </c>
      <c r="C88" s="166">
        <v>94</v>
      </c>
      <c r="D88" s="166">
        <v>181</v>
      </c>
      <c r="E88" s="166">
        <v>476</v>
      </c>
      <c r="F88" s="166">
        <v>362</v>
      </c>
      <c r="G88" s="166">
        <v>514</v>
      </c>
      <c r="H88" s="166">
        <v>537</v>
      </c>
      <c r="I88" s="181">
        <f t="shared" si="36"/>
        <v>4.474708171206232E-2</v>
      </c>
      <c r="J88" s="184">
        <f t="shared" si="34"/>
        <v>23</v>
      </c>
      <c r="K88" s="167">
        <f t="shared" si="35"/>
        <v>7.4430750295228121E-4</v>
      </c>
    </row>
    <row r="89" spans="2:11" x14ac:dyDescent="0.25">
      <c r="B89" s="165" t="s">
        <v>130</v>
      </c>
      <c r="C89" s="166">
        <v>1314</v>
      </c>
      <c r="D89" s="166">
        <v>137</v>
      </c>
      <c r="E89" s="166">
        <v>1917</v>
      </c>
      <c r="F89" s="166">
        <v>2893</v>
      </c>
      <c r="G89" s="166">
        <v>2073</v>
      </c>
      <c r="H89" s="166">
        <v>2315</v>
      </c>
      <c r="I89" s="181">
        <f t="shared" si="36"/>
        <v>0.11673902556681148</v>
      </c>
      <c r="J89" s="184">
        <f t="shared" si="34"/>
        <v>242</v>
      </c>
      <c r="K89" s="167">
        <f t="shared" si="35"/>
        <v>3.2086999428948436E-3</v>
      </c>
    </row>
    <row r="90" spans="2:11" x14ac:dyDescent="0.25">
      <c r="B90" s="165" t="s">
        <v>133</v>
      </c>
      <c r="C90" s="166">
        <v>2383</v>
      </c>
      <c r="D90" s="166">
        <v>226</v>
      </c>
      <c r="E90" s="166">
        <v>1764</v>
      </c>
      <c r="F90" s="166">
        <v>3260</v>
      </c>
      <c r="G90" s="166">
        <v>3058</v>
      </c>
      <c r="H90" s="166">
        <v>1964</v>
      </c>
      <c r="I90" s="181">
        <f t="shared" si="36"/>
        <v>-0.35775016350555922</v>
      </c>
      <c r="J90" s="184">
        <f t="shared" si="34"/>
        <v>-1094</v>
      </c>
      <c r="K90" s="167">
        <f t="shared" si="35"/>
        <v>2.7221972733673747E-3</v>
      </c>
    </row>
    <row r="91" spans="2:11" x14ac:dyDescent="0.25">
      <c r="B91" s="170" t="s">
        <v>147</v>
      </c>
      <c r="C91" s="171">
        <f t="shared" ref="C91:H91" si="37">IFERROR(C83-SUM(C84:C90),"nd")</f>
        <v>8513</v>
      </c>
      <c r="D91" s="171">
        <f t="shared" si="37"/>
        <v>5405</v>
      </c>
      <c r="E91" s="171">
        <f t="shared" si="37"/>
        <v>15321</v>
      </c>
      <c r="F91" s="171">
        <f t="shared" si="37"/>
        <v>19493</v>
      </c>
      <c r="G91" s="171">
        <f t="shared" si="37"/>
        <v>20658</v>
      </c>
      <c r="H91" s="171">
        <f t="shared" si="37"/>
        <v>25728</v>
      </c>
      <c r="I91" s="182">
        <f t="shared" si="36"/>
        <v>0.24542550101655536</v>
      </c>
      <c r="J91" s="185">
        <f t="shared" si="34"/>
        <v>5070</v>
      </c>
      <c r="K91" s="172">
        <f t="shared" si="35"/>
        <v>3.5660229862115998E-2</v>
      </c>
    </row>
    <row r="92" spans="2:11" x14ac:dyDescent="0.25">
      <c r="B92" s="157" t="s">
        <v>51</v>
      </c>
      <c r="C92" s="155"/>
      <c r="D92" s="155"/>
      <c r="E92" s="155"/>
      <c r="F92" s="155"/>
      <c r="G92" s="155"/>
      <c r="H92" s="155"/>
      <c r="I92" s="156"/>
      <c r="J92" s="156"/>
      <c r="K92" s="155"/>
    </row>
    <row r="93" spans="2:11" x14ac:dyDescent="0.25">
      <c r="B93" s="158" t="s">
        <v>70</v>
      </c>
      <c r="C93" s="178" t="str">
        <f t="shared" ref="C93:H93" si="38">IFERROR(C94+C97,"nd")</f>
        <v>nd</v>
      </c>
      <c r="D93" s="178" t="str">
        <f t="shared" si="38"/>
        <v>nd</v>
      </c>
      <c r="E93" s="178" t="str">
        <f t="shared" si="38"/>
        <v>nd</v>
      </c>
      <c r="F93" s="178" t="str">
        <f t="shared" si="38"/>
        <v>nd</v>
      </c>
      <c r="G93" s="178" t="str">
        <f t="shared" si="38"/>
        <v>nd</v>
      </c>
      <c r="H93" s="178" t="str">
        <f t="shared" si="38"/>
        <v>nd</v>
      </c>
      <c r="I93" s="179" t="str">
        <f>IFERROR(H93/G93-1,"-")</f>
        <v>-</v>
      </c>
      <c r="J93" s="178" t="str">
        <f>IFERROR(H93-G93,"-")</f>
        <v>-</v>
      </c>
      <c r="K93" s="179" t="str">
        <f>IFERROR(H93/H$9,"-")</f>
        <v>-</v>
      </c>
    </row>
    <row r="94" spans="2:11" x14ac:dyDescent="0.25">
      <c r="B94" s="161" t="s">
        <v>99</v>
      </c>
      <c r="C94" s="162" t="s">
        <v>321</v>
      </c>
      <c r="D94" s="162" t="s">
        <v>321</v>
      </c>
      <c r="E94" s="162" t="s">
        <v>321</v>
      </c>
      <c r="F94" s="162" t="s">
        <v>321</v>
      </c>
      <c r="G94" s="162" t="s">
        <v>321</v>
      </c>
      <c r="H94" s="162" t="s">
        <v>321</v>
      </c>
      <c r="I94" s="180" t="str">
        <f>IFERROR(H94/G94-1,"-")</f>
        <v>-</v>
      </c>
      <c r="J94" s="183" t="str">
        <f t="shared" ref="J94:J105" si="39">IFERROR(H94-G94,"-")</f>
        <v>-</v>
      </c>
      <c r="K94" s="163" t="str">
        <f t="shared" ref="K94:K105" si="40">IFERROR(H94/H$9,"-")</f>
        <v>-</v>
      </c>
    </row>
    <row r="95" spans="2:11" x14ac:dyDescent="0.25">
      <c r="B95" s="165" t="s">
        <v>105</v>
      </c>
      <c r="C95" s="166" t="s">
        <v>321</v>
      </c>
      <c r="D95" s="166" t="s">
        <v>321</v>
      </c>
      <c r="E95" s="166" t="s">
        <v>321</v>
      </c>
      <c r="F95" s="166" t="s">
        <v>321</v>
      </c>
      <c r="G95" s="166" t="s">
        <v>321</v>
      </c>
      <c r="H95" s="166" t="s">
        <v>321</v>
      </c>
      <c r="I95" s="181" t="str">
        <f>IFERROR(H95/G95-1,"-")</f>
        <v>-</v>
      </c>
      <c r="J95" s="184" t="str">
        <f t="shared" si="39"/>
        <v>-</v>
      </c>
      <c r="K95" s="167" t="str">
        <f t="shared" si="40"/>
        <v>-</v>
      </c>
    </row>
    <row r="96" spans="2:11" x14ac:dyDescent="0.25">
      <c r="B96" s="165" t="s">
        <v>102</v>
      </c>
      <c r="C96" s="166" t="s">
        <v>321</v>
      </c>
      <c r="D96" s="166" t="s">
        <v>321</v>
      </c>
      <c r="E96" s="166" t="s">
        <v>321</v>
      </c>
      <c r="F96" s="166" t="s">
        <v>321</v>
      </c>
      <c r="G96" s="166" t="s">
        <v>321</v>
      </c>
      <c r="H96" s="166" t="s">
        <v>321</v>
      </c>
      <c r="I96" s="181" t="str">
        <f>IFERROR(H96/G96-1,"-")</f>
        <v>-</v>
      </c>
      <c r="J96" s="184" t="str">
        <f t="shared" si="39"/>
        <v>-</v>
      </c>
      <c r="K96" s="167" t="str">
        <f t="shared" si="40"/>
        <v>-</v>
      </c>
    </row>
    <row r="97" spans="2:11" x14ac:dyDescent="0.25">
      <c r="B97" s="161" t="s">
        <v>109</v>
      </c>
      <c r="C97" s="162" t="s">
        <v>321</v>
      </c>
      <c r="D97" s="162" t="s">
        <v>321</v>
      </c>
      <c r="E97" s="162" t="s">
        <v>321</v>
      </c>
      <c r="F97" s="162" t="s">
        <v>321</v>
      </c>
      <c r="G97" s="162" t="s">
        <v>321</v>
      </c>
      <c r="H97" s="162" t="s">
        <v>321</v>
      </c>
      <c r="I97" s="180" t="str">
        <f>IFERROR(H97/G97-1,"-")</f>
        <v>-</v>
      </c>
      <c r="J97" s="183" t="str">
        <f t="shared" si="39"/>
        <v>-</v>
      </c>
      <c r="K97" s="163" t="str">
        <f t="shared" si="40"/>
        <v>-</v>
      </c>
    </row>
    <row r="98" spans="2:11" x14ac:dyDescent="0.25">
      <c r="B98" s="165" t="s">
        <v>112</v>
      </c>
      <c r="C98" s="166" t="s">
        <v>321</v>
      </c>
      <c r="D98" s="166" t="s">
        <v>321</v>
      </c>
      <c r="E98" s="166" t="s">
        <v>321</v>
      </c>
      <c r="F98" s="166" t="s">
        <v>321</v>
      </c>
      <c r="G98" s="166" t="s">
        <v>321</v>
      </c>
      <c r="H98" s="166" t="s">
        <v>321</v>
      </c>
      <c r="I98" s="181" t="str">
        <f t="shared" ref="I98:I105" si="41">IFERROR(H98/G98-1,"-")</f>
        <v>-</v>
      </c>
      <c r="J98" s="184" t="str">
        <f t="shared" si="39"/>
        <v>-</v>
      </c>
      <c r="K98" s="167" t="str">
        <f t="shared" si="40"/>
        <v>-</v>
      </c>
    </row>
    <row r="99" spans="2:11" x14ac:dyDescent="0.25">
      <c r="B99" s="165" t="s">
        <v>115</v>
      </c>
      <c r="C99" s="166" t="s">
        <v>321</v>
      </c>
      <c r="D99" s="166" t="s">
        <v>321</v>
      </c>
      <c r="E99" s="166" t="s">
        <v>321</v>
      </c>
      <c r="F99" s="166" t="s">
        <v>321</v>
      </c>
      <c r="G99" s="166" t="s">
        <v>321</v>
      </c>
      <c r="H99" s="166" t="s">
        <v>321</v>
      </c>
      <c r="I99" s="181" t="str">
        <f t="shared" si="41"/>
        <v>-</v>
      </c>
      <c r="J99" s="184" t="str">
        <f t="shared" si="39"/>
        <v>-</v>
      </c>
      <c r="K99" s="167" t="str">
        <f t="shared" si="40"/>
        <v>-</v>
      </c>
    </row>
    <row r="100" spans="2:11" x14ac:dyDescent="0.25">
      <c r="B100" s="165" t="s">
        <v>118</v>
      </c>
      <c r="C100" s="166" t="s">
        <v>321</v>
      </c>
      <c r="D100" s="166" t="s">
        <v>321</v>
      </c>
      <c r="E100" s="166" t="s">
        <v>321</v>
      </c>
      <c r="F100" s="166" t="s">
        <v>321</v>
      </c>
      <c r="G100" s="166" t="s">
        <v>321</v>
      </c>
      <c r="H100" s="166" t="s">
        <v>321</v>
      </c>
      <c r="I100" s="181" t="str">
        <f t="shared" si="41"/>
        <v>-</v>
      </c>
      <c r="J100" s="184" t="str">
        <f t="shared" si="39"/>
        <v>-</v>
      </c>
      <c r="K100" s="167" t="str">
        <f t="shared" si="40"/>
        <v>-</v>
      </c>
    </row>
    <row r="101" spans="2:11" x14ac:dyDescent="0.25">
      <c r="B101" s="165" t="s">
        <v>125</v>
      </c>
      <c r="C101" s="166" t="s">
        <v>321</v>
      </c>
      <c r="D101" s="166" t="s">
        <v>321</v>
      </c>
      <c r="E101" s="166" t="s">
        <v>321</v>
      </c>
      <c r="F101" s="166" t="s">
        <v>321</v>
      </c>
      <c r="G101" s="166" t="s">
        <v>321</v>
      </c>
      <c r="H101" s="166" t="s">
        <v>321</v>
      </c>
      <c r="I101" s="181" t="str">
        <f t="shared" si="41"/>
        <v>-</v>
      </c>
      <c r="J101" s="184" t="str">
        <f t="shared" si="39"/>
        <v>-</v>
      </c>
      <c r="K101" s="167" t="str">
        <f t="shared" si="40"/>
        <v>-</v>
      </c>
    </row>
    <row r="102" spans="2:11" x14ac:dyDescent="0.25">
      <c r="B102" s="165" t="s">
        <v>121</v>
      </c>
      <c r="C102" s="166" t="s">
        <v>321</v>
      </c>
      <c r="D102" s="166" t="s">
        <v>321</v>
      </c>
      <c r="E102" s="166" t="s">
        <v>321</v>
      </c>
      <c r="F102" s="166" t="s">
        <v>321</v>
      </c>
      <c r="G102" s="166" t="s">
        <v>321</v>
      </c>
      <c r="H102" s="166" t="s">
        <v>321</v>
      </c>
      <c r="I102" s="181" t="str">
        <f t="shared" si="41"/>
        <v>-</v>
      </c>
      <c r="J102" s="184" t="str">
        <f t="shared" si="39"/>
        <v>-</v>
      </c>
      <c r="K102" s="167" t="str">
        <f t="shared" si="40"/>
        <v>-</v>
      </c>
    </row>
    <row r="103" spans="2:11" x14ac:dyDescent="0.25">
      <c r="B103" s="165" t="s">
        <v>130</v>
      </c>
      <c r="C103" s="166" t="s">
        <v>321</v>
      </c>
      <c r="D103" s="166" t="s">
        <v>321</v>
      </c>
      <c r="E103" s="166" t="s">
        <v>321</v>
      </c>
      <c r="F103" s="166" t="s">
        <v>321</v>
      </c>
      <c r="G103" s="166" t="s">
        <v>321</v>
      </c>
      <c r="H103" s="166" t="s">
        <v>321</v>
      </c>
      <c r="I103" s="181" t="str">
        <f t="shared" si="41"/>
        <v>-</v>
      </c>
      <c r="J103" s="184" t="str">
        <f t="shared" si="39"/>
        <v>-</v>
      </c>
      <c r="K103" s="167" t="str">
        <f t="shared" si="40"/>
        <v>-</v>
      </c>
    </row>
    <row r="104" spans="2:11" x14ac:dyDescent="0.25">
      <c r="B104" s="165" t="s">
        <v>133</v>
      </c>
      <c r="C104" s="166" t="s">
        <v>321</v>
      </c>
      <c r="D104" s="166" t="s">
        <v>321</v>
      </c>
      <c r="E104" s="166" t="s">
        <v>321</v>
      </c>
      <c r="F104" s="166" t="s">
        <v>321</v>
      </c>
      <c r="G104" s="166" t="s">
        <v>321</v>
      </c>
      <c r="H104" s="166" t="s">
        <v>321</v>
      </c>
      <c r="I104" s="181" t="str">
        <f t="shared" si="41"/>
        <v>-</v>
      </c>
      <c r="J104" s="184" t="str">
        <f t="shared" si="39"/>
        <v>-</v>
      </c>
      <c r="K104" s="167" t="str">
        <f t="shared" si="40"/>
        <v>-</v>
      </c>
    </row>
    <row r="105" spans="2:11" x14ac:dyDescent="0.25">
      <c r="B105" s="170" t="s">
        <v>147</v>
      </c>
      <c r="C105" s="171" t="str">
        <f t="shared" ref="C105:H105" si="42">IFERROR(C97-SUM(C98:C104),"nd")</f>
        <v>nd</v>
      </c>
      <c r="D105" s="171" t="str">
        <f t="shared" si="42"/>
        <v>nd</v>
      </c>
      <c r="E105" s="171" t="str">
        <f t="shared" si="42"/>
        <v>nd</v>
      </c>
      <c r="F105" s="171" t="str">
        <f t="shared" si="42"/>
        <v>nd</v>
      </c>
      <c r="G105" s="171" t="str">
        <f t="shared" si="42"/>
        <v>nd</v>
      </c>
      <c r="H105" s="171" t="str">
        <f t="shared" si="42"/>
        <v>nd</v>
      </c>
      <c r="I105" s="182" t="str">
        <f t="shared" si="41"/>
        <v>-</v>
      </c>
      <c r="J105" s="185" t="str">
        <f t="shared" si="39"/>
        <v>-</v>
      </c>
      <c r="K105" s="172" t="str">
        <f t="shared" si="40"/>
        <v>-</v>
      </c>
    </row>
    <row r="106" spans="2:11" x14ac:dyDescent="0.25">
      <c r="B106" s="157" t="s">
        <v>52</v>
      </c>
      <c r="C106" s="155"/>
      <c r="D106" s="155"/>
      <c r="E106" s="155"/>
      <c r="F106" s="155"/>
      <c r="G106" s="155"/>
      <c r="H106" s="155"/>
      <c r="I106" s="156"/>
      <c r="J106" s="156"/>
      <c r="K106" s="155"/>
    </row>
    <row r="107" spans="2:11" x14ac:dyDescent="0.25">
      <c r="B107" s="158" t="s">
        <v>70</v>
      </c>
      <c r="C107" s="178">
        <f t="shared" ref="C107:H107" si="43">IFERROR(C108+C111,"nd")</f>
        <v>13382</v>
      </c>
      <c r="D107" s="178">
        <f t="shared" si="43"/>
        <v>1292</v>
      </c>
      <c r="E107" s="178">
        <f t="shared" si="43"/>
        <v>15703</v>
      </c>
      <c r="F107" s="178">
        <f t="shared" si="43"/>
        <v>18325</v>
      </c>
      <c r="G107" s="178">
        <f t="shared" si="43"/>
        <v>17901</v>
      </c>
      <c r="H107" s="178">
        <f t="shared" si="43"/>
        <v>19287</v>
      </c>
      <c r="I107" s="179">
        <f>IFERROR(H107/G107-1,"-")</f>
        <v>7.7425842131724432E-2</v>
      </c>
      <c r="J107" s="178">
        <f>IFERROR(H107-G107,"-")</f>
        <v>1386</v>
      </c>
      <c r="K107" s="179">
        <f>IFERROR(H107/H$9,"-")</f>
        <v>2.6732697969163215E-2</v>
      </c>
    </row>
    <row r="108" spans="2:11" x14ac:dyDescent="0.25">
      <c r="B108" s="161" t="s">
        <v>99</v>
      </c>
      <c r="C108" s="162">
        <v>1767</v>
      </c>
      <c r="D108" s="162">
        <v>931</v>
      </c>
      <c r="E108" s="162">
        <v>4339</v>
      </c>
      <c r="F108" s="162">
        <v>4018</v>
      </c>
      <c r="G108" s="162">
        <v>3129</v>
      </c>
      <c r="H108" s="162">
        <v>3725</v>
      </c>
      <c r="I108" s="180">
        <f>IFERROR(H108/G108-1,"-")</f>
        <v>0.19047619047619047</v>
      </c>
      <c r="J108" s="183">
        <f t="shared" ref="J108:J119" si="44">IFERROR(H108-G108,"-")</f>
        <v>596</v>
      </c>
      <c r="K108" s="163">
        <f t="shared" ref="K108:K119" si="45">IFERROR(H108/H$9,"-")</f>
        <v>5.1630269059539059E-3</v>
      </c>
    </row>
    <row r="109" spans="2:11" x14ac:dyDescent="0.25">
      <c r="B109" s="165" t="s">
        <v>105</v>
      </c>
      <c r="C109" s="166">
        <v>1178</v>
      </c>
      <c r="D109" s="166">
        <v>718</v>
      </c>
      <c r="E109" s="166">
        <v>3252</v>
      </c>
      <c r="F109" s="166">
        <v>2845</v>
      </c>
      <c r="G109" s="166">
        <v>1788</v>
      </c>
      <c r="H109" s="166">
        <v>2177</v>
      </c>
      <c r="I109" s="181">
        <f>IFERROR(H109/G109-1,"-")</f>
        <v>0.21756152125279637</v>
      </c>
      <c r="J109" s="184">
        <f t="shared" si="44"/>
        <v>389</v>
      </c>
      <c r="K109" s="167">
        <f t="shared" si="45"/>
        <v>3.0174253890635308E-3</v>
      </c>
    </row>
    <row r="110" spans="2:11" x14ac:dyDescent="0.25">
      <c r="B110" s="165" t="s">
        <v>102</v>
      </c>
      <c r="C110" s="166">
        <v>589</v>
      </c>
      <c r="D110" s="166">
        <v>213</v>
      </c>
      <c r="E110" s="166">
        <v>1087</v>
      </c>
      <c r="F110" s="166">
        <v>1173</v>
      </c>
      <c r="G110" s="166">
        <v>1341</v>
      </c>
      <c r="H110" s="166">
        <v>1548</v>
      </c>
      <c r="I110" s="181">
        <f>IFERROR(H110/G110-1,"-")</f>
        <v>0.15436241610738266</v>
      </c>
      <c r="J110" s="184">
        <f t="shared" si="44"/>
        <v>207</v>
      </c>
      <c r="K110" s="167">
        <f t="shared" si="45"/>
        <v>2.1456015168903747E-3</v>
      </c>
    </row>
    <row r="111" spans="2:11" x14ac:dyDescent="0.25">
      <c r="B111" s="161" t="s">
        <v>109</v>
      </c>
      <c r="C111" s="162">
        <v>11615</v>
      </c>
      <c r="D111" s="162">
        <v>361</v>
      </c>
      <c r="E111" s="162">
        <v>11364</v>
      </c>
      <c r="F111" s="162">
        <v>14307</v>
      </c>
      <c r="G111" s="162">
        <v>14772</v>
      </c>
      <c r="H111" s="162">
        <v>15562</v>
      </c>
      <c r="I111" s="180">
        <f>IFERROR(H111/G111-1,"-")</f>
        <v>5.3479555916599031E-2</v>
      </c>
      <c r="J111" s="183">
        <f t="shared" si="44"/>
        <v>790</v>
      </c>
      <c r="K111" s="163">
        <f t="shared" si="45"/>
        <v>2.1569671063209311E-2</v>
      </c>
    </row>
    <row r="112" spans="2:11" x14ac:dyDescent="0.25">
      <c r="B112" s="165" t="s">
        <v>112</v>
      </c>
      <c r="C112" s="166">
        <v>6038</v>
      </c>
      <c r="D112" s="166">
        <v>105</v>
      </c>
      <c r="E112" s="166">
        <v>6928</v>
      </c>
      <c r="F112" s="166">
        <v>8513</v>
      </c>
      <c r="G112" s="166">
        <v>8358</v>
      </c>
      <c r="H112" s="166">
        <v>8711</v>
      </c>
      <c r="I112" s="181">
        <f t="shared" ref="I112:I119" si="46">IFERROR(H112/G112-1,"-")</f>
        <v>4.2234984446039681E-2</v>
      </c>
      <c r="J112" s="184">
        <f t="shared" si="44"/>
        <v>353</v>
      </c>
      <c r="K112" s="167">
        <f t="shared" si="45"/>
        <v>1.2073859698728717E-2</v>
      </c>
    </row>
    <row r="113" spans="2:11" x14ac:dyDescent="0.25">
      <c r="B113" s="165" t="s">
        <v>115</v>
      </c>
      <c r="C113" s="166">
        <v>474</v>
      </c>
      <c r="D113" s="166">
        <v>30</v>
      </c>
      <c r="E113" s="166">
        <v>425</v>
      </c>
      <c r="F113" s="166">
        <v>737</v>
      </c>
      <c r="G113" s="166">
        <v>718</v>
      </c>
      <c r="H113" s="166">
        <v>871</v>
      </c>
      <c r="I113" s="181">
        <f t="shared" si="46"/>
        <v>0.21309192200557092</v>
      </c>
      <c r="J113" s="184">
        <f t="shared" si="44"/>
        <v>153</v>
      </c>
      <c r="K113" s="167">
        <f t="shared" si="45"/>
        <v>1.2072473651237186E-3</v>
      </c>
    </row>
    <row r="114" spans="2:11" x14ac:dyDescent="0.25">
      <c r="B114" s="165" t="s">
        <v>118</v>
      </c>
      <c r="C114" s="166">
        <v>623</v>
      </c>
      <c r="D114" s="166">
        <v>63</v>
      </c>
      <c r="E114" s="166">
        <v>577</v>
      </c>
      <c r="F114" s="166">
        <v>819</v>
      </c>
      <c r="G114" s="166">
        <v>834</v>
      </c>
      <c r="H114" s="166">
        <v>907</v>
      </c>
      <c r="I114" s="181">
        <f t="shared" si="46"/>
        <v>8.7529976019184552E-2</v>
      </c>
      <c r="J114" s="184">
        <f t="shared" si="44"/>
        <v>73</v>
      </c>
      <c r="K114" s="167">
        <f t="shared" si="45"/>
        <v>1.2571450748188435E-3</v>
      </c>
    </row>
    <row r="115" spans="2:11" x14ac:dyDescent="0.25">
      <c r="B115" s="165" t="s">
        <v>125</v>
      </c>
      <c r="C115" s="166">
        <v>157</v>
      </c>
      <c r="D115" s="166">
        <v>1</v>
      </c>
      <c r="E115" s="166">
        <v>226</v>
      </c>
      <c r="F115" s="166">
        <v>295</v>
      </c>
      <c r="G115" s="166">
        <v>316</v>
      </c>
      <c r="H115" s="166">
        <v>356</v>
      </c>
      <c r="I115" s="181">
        <f t="shared" si="46"/>
        <v>0.12658227848101267</v>
      </c>
      <c r="J115" s="184">
        <f t="shared" si="44"/>
        <v>40</v>
      </c>
      <c r="K115" s="167">
        <f t="shared" si="45"/>
        <v>4.9343290698512495E-4</v>
      </c>
    </row>
    <row r="116" spans="2:11" x14ac:dyDescent="0.25">
      <c r="B116" s="165" t="s">
        <v>121</v>
      </c>
      <c r="C116" s="166">
        <v>252</v>
      </c>
      <c r="D116" s="166">
        <v>11</v>
      </c>
      <c r="E116" s="166">
        <v>234</v>
      </c>
      <c r="F116" s="166">
        <v>293</v>
      </c>
      <c r="G116" s="166">
        <v>249</v>
      </c>
      <c r="H116" s="166">
        <v>297</v>
      </c>
      <c r="I116" s="181">
        <f t="shared" si="46"/>
        <v>0.19277108433734935</v>
      </c>
      <c r="J116" s="184">
        <f t="shared" si="44"/>
        <v>48</v>
      </c>
      <c r="K116" s="167">
        <f t="shared" si="45"/>
        <v>4.1165610498478122E-4</v>
      </c>
    </row>
    <row r="117" spans="2:11" x14ac:dyDescent="0.25">
      <c r="B117" s="165" t="s">
        <v>130</v>
      </c>
      <c r="C117" s="166">
        <v>180</v>
      </c>
      <c r="D117" s="166">
        <v>9</v>
      </c>
      <c r="E117" s="166">
        <v>62</v>
      </c>
      <c r="F117" s="166">
        <v>114</v>
      </c>
      <c r="G117" s="166">
        <v>72</v>
      </c>
      <c r="H117" s="166">
        <v>66</v>
      </c>
      <c r="I117" s="181">
        <f t="shared" si="46"/>
        <v>-8.333333333333337E-2</v>
      </c>
      <c r="J117" s="184">
        <f t="shared" si="44"/>
        <v>-6</v>
      </c>
      <c r="K117" s="167">
        <f t="shared" si="45"/>
        <v>9.1479134441062486E-5</v>
      </c>
    </row>
    <row r="118" spans="2:11" x14ac:dyDescent="0.25">
      <c r="B118" s="165" t="s">
        <v>133</v>
      </c>
      <c r="C118" s="166">
        <v>383</v>
      </c>
      <c r="D118" s="166">
        <v>4</v>
      </c>
      <c r="E118" s="166">
        <v>80</v>
      </c>
      <c r="F118" s="166">
        <v>72</v>
      </c>
      <c r="G118" s="166">
        <v>90</v>
      </c>
      <c r="H118" s="166">
        <v>68</v>
      </c>
      <c r="I118" s="181">
        <f t="shared" si="46"/>
        <v>-0.24444444444444446</v>
      </c>
      <c r="J118" s="184">
        <f t="shared" si="44"/>
        <v>-22</v>
      </c>
      <c r="K118" s="167">
        <f t="shared" si="45"/>
        <v>9.4251229424124991E-5</v>
      </c>
    </row>
    <row r="119" spans="2:11" x14ac:dyDescent="0.25">
      <c r="B119" s="170" t="s">
        <v>147</v>
      </c>
      <c r="C119" s="171">
        <f t="shared" ref="C119:H119" si="47">IFERROR(C111-SUM(C112:C118),"nd")</f>
        <v>3508</v>
      </c>
      <c r="D119" s="171">
        <f t="shared" si="47"/>
        <v>138</v>
      </c>
      <c r="E119" s="171">
        <f t="shared" si="47"/>
        <v>2832</v>
      </c>
      <c r="F119" s="171">
        <f t="shared" si="47"/>
        <v>3464</v>
      </c>
      <c r="G119" s="171">
        <f t="shared" si="47"/>
        <v>4135</v>
      </c>
      <c r="H119" s="171">
        <f t="shared" si="47"/>
        <v>4286</v>
      </c>
      <c r="I119" s="182">
        <f t="shared" si="46"/>
        <v>3.651753325272078E-2</v>
      </c>
      <c r="J119" s="185">
        <f t="shared" si="44"/>
        <v>151</v>
      </c>
      <c r="K119" s="172">
        <f t="shared" si="45"/>
        <v>5.9405995487029368E-3</v>
      </c>
    </row>
    <row r="120" spans="2:11" x14ac:dyDescent="0.25">
      <c r="B120" s="157" t="s">
        <v>53</v>
      </c>
      <c r="C120" s="155"/>
      <c r="D120" s="155"/>
      <c r="E120" s="155"/>
      <c r="F120" s="155"/>
      <c r="G120" s="155"/>
      <c r="H120" s="155"/>
      <c r="I120" s="156"/>
      <c r="J120" s="156"/>
      <c r="K120" s="155"/>
    </row>
    <row r="121" spans="2:11" x14ac:dyDescent="0.25">
      <c r="B121" s="158" t="s">
        <v>70</v>
      </c>
      <c r="C121" s="178" t="str">
        <f t="shared" ref="C121:H121" si="48">IFERROR(C122+C125,"nd")</f>
        <v>nd</v>
      </c>
      <c r="D121" s="178" t="str">
        <f t="shared" si="48"/>
        <v>nd</v>
      </c>
      <c r="E121" s="178" t="str">
        <f t="shared" si="48"/>
        <v>nd</v>
      </c>
      <c r="F121" s="178" t="str">
        <f t="shared" si="48"/>
        <v>nd</v>
      </c>
      <c r="G121" s="178" t="str">
        <f t="shared" si="48"/>
        <v>nd</v>
      </c>
      <c r="H121" s="178" t="str">
        <f t="shared" si="48"/>
        <v>nd</v>
      </c>
      <c r="I121" s="179" t="str">
        <f>IFERROR(H121/G121-1,"-")</f>
        <v>-</v>
      </c>
      <c r="J121" s="178" t="str">
        <f>IFERROR(H121-G121,"-")</f>
        <v>-</v>
      </c>
      <c r="K121" s="179" t="str">
        <f>IFERROR(H121/H$9,"-")</f>
        <v>-</v>
      </c>
    </row>
    <row r="122" spans="2:11" x14ac:dyDescent="0.25">
      <c r="B122" s="161" t="s">
        <v>99</v>
      </c>
      <c r="C122" s="162" t="s">
        <v>321</v>
      </c>
      <c r="D122" s="162" t="s">
        <v>321</v>
      </c>
      <c r="E122" s="162" t="s">
        <v>321</v>
      </c>
      <c r="F122" s="162" t="s">
        <v>321</v>
      </c>
      <c r="G122" s="162" t="s">
        <v>321</v>
      </c>
      <c r="H122" s="162" t="s">
        <v>321</v>
      </c>
      <c r="I122" s="180" t="str">
        <f>IFERROR(H122/G122-1,"-")</f>
        <v>-</v>
      </c>
      <c r="J122" s="183" t="str">
        <f t="shared" ref="J122:J133" si="49">IFERROR(H122-G122,"-")</f>
        <v>-</v>
      </c>
      <c r="K122" s="163" t="str">
        <f t="shared" ref="K122:K133" si="50">IFERROR(H122/H$9,"-")</f>
        <v>-</v>
      </c>
    </row>
    <row r="123" spans="2:11" x14ac:dyDescent="0.25">
      <c r="B123" s="165" t="s">
        <v>105</v>
      </c>
      <c r="C123" s="166" t="s">
        <v>321</v>
      </c>
      <c r="D123" s="166" t="s">
        <v>321</v>
      </c>
      <c r="E123" s="166" t="s">
        <v>321</v>
      </c>
      <c r="F123" s="166" t="s">
        <v>321</v>
      </c>
      <c r="G123" s="166" t="s">
        <v>321</v>
      </c>
      <c r="H123" s="166" t="s">
        <v>321</v>
      </c>
      <c r="I123" s="181" t="str">
        <f>IFERROR(H123/G123-1,"-")</f>
        <v>-</v>
      </c>
      <c r="J123" s="184" t="str">
        <f t="shared" si="49"/>
        <v>-</v>
      </c>
      <c r="K123" s="167" t="str">
        <f t="shared" si="50"/>
        <v>-</v>
      </c>
    </row>
    <row r="124" spans="2:11" x14ac:dyDescent="0.25">
      <c r="B124" s="165" t="s">
        <v>102</v>
      </c>
      <c r="C124" s="166" t="s">
        <v>321</v>
      </c>
      <c r="D124" s="166" t="s">
        <v>321</v>
      </c>
      <c r="E124" s="166" t="s">
        <v>321</v>
      </c>
      <c r="F124" s="166" t="s">
        <v>321</v>
      </c>
      <c r="G124" s="166" t="s">
        <v>321</v>
      </c>
      <c r="H124" s="166" t="s">
        <v>321</v>
      </c>
      <c r="I124" s="181" t="str">
        <f>IFERROR(H124/G124-1,"-")</f>
        <v>-</v>
      </c>
      <c r="J124" s="184" t="str">
        <f t="shared" si="49"/>
        <v>-</v>
      </c>
      <c r="K124" s="167" t="str">
        <f t="shared" si="50"/>
        <v>-</v>
      </c>
    </row>
    <row r="125" spans="2:11" x14ac:dyDescent="0.25">
      <c r="B125" s="161" t="s">
        <v>109</v>
      </c>
      <c r="C125" s="162" t="s">
        <v>321</v>
      </c>
      <c r="D125" s="162" t="s">
        <v>321</v>
      </c>
      <c r="E125" s="162" t="s">
        <v>321</v>
      </c>
      <c r="F125" s="162" t="s">
        <v>321</v>
      </c>
      <c r="G125" s="162" t="s">
        <v>321</v>
      </c>
      <c r="H125" s="162" t="s">
        <v>321</v>
      </c>
      <c r="I125" s="180" t="str">
        <f>IFERROR(H125/G125-1,"-")</f>
        <v>-</v>
      </c>
      <c r="J125" s="183" t="str">
        <f t="shared" si="49"/>
        <v>-</v>
      </c>
      <c r="K125" s="163" t="str">
        <f t="shared" si="50"/>
        <v>-</v>
      </c>
    </row>
    <row r="126" spans="2:11" x14ac:dyDescent="0.25">
      <c r="B126" s="165" t="s">
        <v>112</v>
      </c>
      <c r="C126" s="166" t="s">
        <v>321</v>
      </c>
      <c r="D126" s="166" t="s">
        <v>321</v>
      </c>
      <c r="E126" s="166" t="s">
        <v>321</v>
      </c>
      <c r="F126" s="166" t="s">
        <v>321</v>
      </c>
      <c r="G126" s="166" t="s">
        <v>321</v>
      </c>
      <c r="H126" s="166" t="s">
        <v>321</v>
      </c>
      <c r="I126" s="181" t="str">
        <f t="shared" ref="I126:I133" si="51">IFERROR(H126/G126-1,"-")</f>
        <v>-</v>
      </c>
      <c r="J126" s="184" t="str">
        <f t="shared" si="49"/>
        <v>-</v>
      </c>
      <c r="K126" s="167" t="str">
        <f t="shared" si="50"/>
        <v>-</v>
      </c>
    </row>
    <row r="127" spans="2:11" x14ac:dyDescent="0.25">
      <c r="B127" s="165" t="s">
        <v>115</v>
      </c>
      <c r="C127" s="166" t="s">
        <v>321</v>
      </c>
      <c r="D127" s="166" t="s">
        <v>321</v>
      </c>
      <c r="E127" s="166" t="s">
        <v>321</v>
      </c>
      <c r="F127" s="166" t="s">
        <v>321</v>
      </c>
      <c r="G127" s="166" t="s">
        <v>321</v>
      </c>
      <c r="H127" s="166" t="s">
        <v>321</v>
      </c>
      <c r="I127" s="181" t="str">
        <f t="shared" si="51"/>
        <v>-</v>
      </c>
      <c r="J127" s="184" t="str">
        <f t="shared" si="49"/>
        <v>-</v>
      </c>
      <c r="K127" s="167" t="str">
        <f t="shared" si="50"/>
        <v>-</v>
      </c>
    </row>
    <row r="128" spans="2:11" x14ac:dyDescent="0.25">
      <c r="B128" s="165" t="s">
        <v>118</v>
      </c>
      <c r="C128" s="166" t="s">
        <v>321</v>
      </c>
      <c r="D128" s="166" t="s">
        <v>321</v>
      </c>
      <c r="E128" s="166" t="s">
        <v>321</v>
      </c>
      <c r="F128" s="166" t="s">
        <v>321</v>
      </c>
      <c r="G128" s="166" t="s">
        <v>321</v>
      </c>
      <c r="H128" s="166" t="s">
        <v>321</v>
      </c>
      <c r="I128" s="181" t="str">
        <f t="shared" si="51"/>
        <v>-</v>
      </c>
      <c r="J128" s="184" t="str">
        <f t="shared" si="49"/>
        <v>-</v>
      </c>
      <c r="K128" s="167" t="str">
        <f t="shared" si="50"/>
        <v>-</v>
      </c>
    </row>
    <row r="129" spans="2:11" x14ac:dyDescent="0.25">
      <c r="B129" s="165" t="s">
        <v>125</v>
      </c>
      <c r="C129" s="166" t="s">
        <v>321</v>
      </c>
      <c r="D129" s="166" t="s">
        <v>321</v>
      </c>
      <c r="E129" s="166" t="s">
        <v>321</v>
      </c>
      <c r="F129" s="166" t="s">
        <v>321</v>
      </c>
      <c r="G129" s="166" t="s">
        <v>321</v>
      </c>
      <c r="H129" s="166" t="s">
        <v>321</v>
      </c>
      <c r="I129" s="181" t="str">
        <f t="shared" si="51"/>
        <v>-</v>
      </c>
      <c r="J129" s="184" t="str">
        <f t="shared" si="49"/>
        <v>-</v>
      </c>
      <c r="K129" s="167" t="str">
        <f t="shared" si="50"/>
        <v>-</v>
      </c>
    </row>
    <row r="130" spans="2:11" x14ac:dyDescent="0.25">
      <c r="B130" s="165" t="s">
        <v>121</v>
      </c>
      <c r="C130" s="166" t="s">
        <v>321</v>
      </c>
      <c r="D130" s="166" t="s">
        <v>321</v>
      </c>
      <c r="E130" s="166" t="s">
        <v>321</v>
      </c>
      <c r="F130" s="166" t="s">
        <v>321</v>
      </c>
      <c r="G130" s="166" t="s">
        <v>321</v>
      </c>
      <c r="H130" s="166" t="s">
        <v>321</v>
      </c>
      <c r="I130" s="181" t="str">
        <f t="shared" si="51"/>
        <v>-</v>
      </c>
      <c r="J130" s="184" t="str">
        <f t="shared" si="49"/>
        <v>-</v>
      </c>
      <c r="K130" s="167" t="str">
        <f t="shared" si="50"/>
        <v>-</v>
      </c>
    </row>
    <row r="131" spans="2:11" x14ac:dyDescent="0.25">
      <c r="B131" s="165" t="s">
        <v>130</v>
      </c>
      <c r="C131" s="166" t="s">
        <v>321</v>
      </c>
      <c r="D131" s="166" t="s">
        <v>321</v>
      </c>
      <c r="E131" s="166" t="s">
        <v>321</v>
      </c>
      <c r="F131" s="166" t="s">
        <v>321</v>
      </c>
      <c r="G131" s="166" t="s">
        <v>321</v>
      </c>
      <c r="H131" s="166" t="s">
        <v>321</v>
      </c>
      <c r="I131" s="181" t="str">
        <f t="shared" si="51"/>
        <v>-</v>
      </c>
      <c r="J131" s="184" t="str">
        <f t="shared" si="49"/>
        <v>-</v>
      </c>
      <c r="K131" s="167" t="str">
        <f t="shared" si="50"/>
        <v>-</v>
      </c>
    </row>
    <row r="132" spans="2:11" x14ac:dyDescent="0.25">
      <c r="B132" s="165" t="s">
        <v>133</v>
      </c>
      <c r="C132" s="166" t="s">
        <v>321</v>
      </c>
      <c r="D132" s="166" t="s">
        <v>321</v>
      </c>
      <c r="E132" s="166" t="s">
        <v>321</v>
      </c>
      <c r="F132" s="166" t="s">
        <v>321</v>
      </c>
      <c r="G132" s="166" t="s">
        <v>321</v>
      </c>
      <c r="H132" s="166" t="s">
        <v>321</v>
      </c>
      <c r="I132" s="181" t="str">
        <f t="shared" si="51"/>
        <v>-</v>
      </c>
      <c r="J132" s="184" t="str">
        <f t="shared" si="49"/>
        <v>-</v>
      </c>
      <c r="K132" s="167" t="str">
        <f t="shared" si="50"/>
        <v>-</v>
      </c>
    </row>
    <row r="133" spans="2:11" x14ac:dyDescent="0.25">
      <c r="B133" s="170" t="s">
        <v>147</v>
      </c>
      <c r="C133" s="171" t="str">
        <f t="shared" ref="C133:H133" si="52">IFERROR(C125-SUM(C126:C132),"nd")</f>
        <v>nd</v>
      </c>
      <c r="D133" s="171" t="str">
        <f t="shared" si="52"/>
        <v>nd</v>
      </c>
      <c r="E133" s="171" t="str">
        <f t="shared" si="52"/>
        <v>nd</v>
      </c>
      <c r="F133" s="171" t="str">
        <f t="shared" si="52"/>
        <v>nd</v>
      </c>
      <c r="G133" s="171" t="str">
        <f t="shared" si="52"/>
        <v>nd</v>
      </c>
      <c r="H133" s="171" t="str">
        <f t="shared" si="52"/>
        <v>nd</v>
      </c>
      <c r="I133" s="182" t="str">
        <f t="shared" si="51"/>
        <v>-</v>
      </c>
      <c r="J133" s="185" t="str">
        <f t="shared" si="49"/>
        <v>-</v>
      </c>
      <c r="K133" s="172" t="str">
        <f t="shared" si="50"/>
        <v>-</v>
      </c>
    </row>
    <row r="134" spans="2:11" x14ac:dyDescent="0.25">
      <c r="B134" s="157" t="s">
        <v>54</v>
      </c>
      <c r="C134" s="155"/>
      <c r="D134" s="155"/>
      <c r="E134" s="155"/>
      <c r="F134" s="155"/>
      <c r="G134" s="155"/>
      <c r="H134" s="155"/>
      <c r="I134" s="156"/>
      <c r="J134" s="156"/>
      <c r="K134" s="155"/>
    </row>
    <row r="135" spans="2:11" x14ac:dyDescent="0.25">
      <c r="B135" s="158" t="s">
        <v>70</v>
      </c>
      <c r="C135" s="178">
        <f t="shared" ref="C135:H135" si="53">IFERROR(C136+C139,"nd")</f>
        <v>13012</v>
      </c>
      <c r="D135" s="178">
        <f t="shared" si="53"/>
        <v>8196</v>
      </c>
      <c r="E135" s="178">
        <f t="shared" si="53"/>
        <v>25747</v>
      </c>
      <c r="F135" s="178">
        <f t="shared" si="53"/>
        <v>27187</v>
      </c>
      <c r="G135" s="178">
        <f t="shared" si="53"/>
        <v>28802</v>
      </c>
      <c r="H135" s="178">
        <f t="shared" si="53"/>
        <v>30661</v>
      </c>
      <c r="I135" s="179">
        <f>IFERROR(H135/G135-1,"-")</f>
        <v>6.4544128879938878E-2</v>
      </c>
      <c r="J135" s="178">
        <f>IFERROR(H135-G135,"-")</f>
        <v>1859</v>
      </c>
      <c r="K135" s="179">
        <f>IFERROR(H135/H$9,"-")</f>
        <v>4.2497602137839652E-2</v>
      </c>
    </row>
    <row r="136" spans="2:11" x14ac:dyDescent="0.25">
      <c r="B136" s="161" t="s">
        <v>99</v>
      </c>
      <c r="C136" s="162">
        <v>742</v>
      </c>
      <c r="D136" s="162">
        <v>4201</v>
      </c>
      <c r="E136" s="162">
        <v>4344</v>
      </c>
      <c r="F136" s="162">
        <v>5028</v>
      </c>
      <c r="G136" s="162">
        <v>4139</v>
      </c>
      <c r="H136" s="162">
        <v>4480</v>
      </c>
      <c r="I136" s="180">
        <f>IFERROR(H136/G136-1,"-")</f>
        <v>8.2387050012080243E-2</v>
      </c>
      <c r="J136" s="183">
        <f t="shared" ref="J136:J147" si="54">IFERROR(H136-G136,"-")</f>
        <v>341</v>
      </c>
      <c r="K136" s="163">
        <f t="shared" ref="K136:K147" si="55">IFERROR(H136/H$9,"-")</f>
        <v>6.2094927620599989E-3</v>
      </c>
    </row>
    <row r="137" spans="2:11" x14ac:dyDescent="0.25">
      <c r="B137" s="165" t="s">
        <v>105</v>
      </c>
      <c r="C137" s="166">
        <v>617</v>
      </c>
      <c r="D137" s="166">
        <v>2763</v>
      </c>
      <c r="E137" s="166">
        <v>3031</v>
      </c>
      <c r="F137" s="166">
        <v>3466</v>
      </c>
      <c r="G137" s="166">
        <v>2932</v>
      </c>
      <c r="H137" s="166">
        <v>2829</v>
      </c>
      <c r="I137" s="181">
        <f>IFERROR(H137/G137-1,"-")</f>
        <v>-3.5129604365620737E-2</v>
      </c>
      <c r="J137" s="184">
        <f t="shared" si="54"/>
        <v>-103</v>
      </c>
      <c r="K137" s="167">
        <f t="shared" si="55"/>
        <v>3.9211283535419061E-3</v>
      </c>
    </row>
    <row r="138" spans="2:11" x14ac:dyDescent="0.25">
      <c r="B138" s="165" t="s">
        <v>102</v>
      </c>
      <c r="C138" s="166">
        <v>125</v>
      </c>
      <c r="D138" s="166">
        <v>1438</v>
      </c>
      <c r="E138" s="166">
        <v>1313</v>
      </c>
      <c r="F138" s="166">
        <v>1562</v>
      </c>
      <c r="G138" s="166">
        <v>1207</v>
      </c>
      <c r="H138" s="166">
        <v>1651</v>
      </c>
      <c r="I138" s="181">
        <f>IFERROR(H138/G138-1,"-")</f>
        <v>0.3678541839270919</v>
      </c>
      <c r="J138" s="184">
        <f t="shared" si="54"/>
        <v>444</v>
      </c>
      <c r="K138" s="167">
        <f t="shared" si="55"/>
        <v>2.2883644085180932E-3</v>
      </c>
    </row>
    <row r="139" spans="2:11" x14ac:dyDescent="0.25">
      <c r="B139" s="161" t="s">
        <v>109</v>
      </c>
      <c r="C139" s="162">
        <v>12270</v>
      </c>
      <c r="D139" s="162">
        <v>3995</v>
      </c>
      <c r="E139" s="162">
        <v>21403</v>
      </c>
      <c r="F139" s="162">
        <v>22159</v>
      </c>
      <c r="G139" s="162">
        <v>24663</v>
      </c>
      <c r="H139" s="162">
        <v>26181</v>
      </c>
      <c r="I139" s="180">
        <f>IFERROR(H139/G139-1,"-")</f>
        <v>6.1549689818756859E-2</v>
      </c>
      <c r="J139" s="183">
        <f t="shared" si="54"/>
        <v>1518</v>
      </c>
      <c r="K139" s="163">
        <f t="shared" si="55"/>
        <v>3.6288109375779649E-2</v>
      </c>
    </row>
    <row r="140" spans="2:11" x14ac:dyDescent="0.25">
      <c r="B140" s="165" t="s">
        <v>112</v>
      </c>
      <c r="C140" s="166">
        <v>6096</v>
      </c>
      <c r="D140" s="166">
        <v>264</v>
      </c>
      <c r="E140" s="166">
        <v>7784</v>
      </c>
      <c r="F140" s="166">
        <v>8638</v>
      </c>
      <c r="G140" s="166">
        <v>10525</v>
      </c>
      <c r="H140" s="166">
        <v>11641</v>
      </c>
      <c r="I140" s="181">
        <f t="shared" ref="I140:I147" si="56">IFERROR(H140/G140-1,"-")</f>
        <v>0.10603325415676967</v>
      </c>
      <c r="J140" s="184">
        <f t="shared" si="54"/>
        <v>1116</v>
      </c>
      <c r="K140" s="167">
        <f t="shared" si="55"/>
        <v>1.613497884891528E-2</v>
      </c>
    </row>
    <row r="141" spans="2:11" x14ac:dyDescent="0.25">
      <c r="B141" s="165" t="s">
        <v>115</v>
      </c>
      <c r="C141" s="166">
        <v>664</v>
      </c>
      <c r="D141" s="166">
        <v>350</v>
      </c>
      <c r="E141" s="166">
        <v>1817</v>
      </c>
      <c r="F141" s="166">
        <v>1432</v>
      </c>
      <c r="G141" s="166">
        <v>1629</v>
      </c>
      <c r="H141" s="166">
        <v>1605</v>
      </c>
      <c r="I141" s="181">
        <f t="shared" si="56"/>
        <v>-1.4732965009208066E-2</v>
      </c>
      <c r="J141" s="184">
        <f t="shared" si="54"/>
        <v>-24</v>
      </c>
      <c r="K141" s="167">
        <f t="shared" si="55"/>
        <v>2.2246062239076559E-3</v>
      </c>
    </row>
    <row r="142" spans="2:11" x14ac:dyDescent="0.25">
      <c r="B142" s="165" t="s">
        <v>118</v>
      </c>
      <c r="C142" s="166">
        <v>466</v>
      </c>
      <c r="D142" s="166">
        <v>950</v>
      </c>
      <c r="E142" s="166">
        <v>2321</v>
      </c>
      <c r="F142" s="166">
        <v>2327</v>
      </c>
      <c r="G142" s="166">
        <v>2257</v>
      </c>
      <c r="H142" s="166">
        <v>2538</v>
      </c>
      <c r="I142" s="181">
        <f t="shared" si="56"/>
        <v>0.12450155073105895</v>
      </c>
      <c r="J142" s="184">
        <f t="shared" si="54"/>
        <v>281</v>
      </c>
      <c r="K142" s="167">
        <f t="shared" si="55"/>
        <v>3.517788533506312E-3</v>
      </c>
    </row>
    <row r="143" spans="2:11" x14ac:dyDescent="0.25">
      <c r="B143" s="165" t="s">
        <v>125</v>
      </c>
      <c r="C143" s="166">
        <v>359</v>
      </c>
      <c r="D143" s="166">
        <v>104</v>
      </c>
      <c r="E143" s="166">
        <v>1111</v>
      </c>
      <c r="F143" s="166">
        <v>847</v>
      </c>
      <c r="G143" s="166">
        <v>722</v>
      </c>
      <c r="H143" s="166">
        <v>835</v>
      </c>
      <c r="I143" s="181">
        <f t="shared" si="56"/>
        <v>0.15650969529085867</v>
      </c>
      <c r="J143" s="184">
        <f t="shared" si="54"/>
        <v>113</v>
      </c>
      <c r="K143" s="167">
        <f t="shared" si="55"/>
        <v>1.1573496554285936E-3</v>
      </c>
    </row>
    <row r="144" spans="2:11" x14ac:dyDescent="0.25">
      <c r="B144" s="165" t="s">
        <v>121</v>
      </c>
      <c r="C144" s="166">
        <v>190</v>
      </c>
      <c r="D144" s="166">
        <v>71</v>
      </c>
      <c r="E144" s="166">
        <v>557</v>
      </c>
      <c r="F144" s="166">
        <v>406</v>
      </c>
      <c r="G144" s="166">
        <v>471</v>
      </c>
      <c r="H144" s="166">
        <v>494</v>
      </c>
      <c r="I144" s="181">
        <f t="shared" si="56"/>
        <v>4.8832271762208057E-2</v>
      </c>
      <c r="J144" s="184">
        <f t="shared" si="54"/>
        <v>23</v>
      </c>
      <c r="K144" s="167">
        <f t="shared" si="55"/>
        <v>6.8470746081643742E-4</v>
      </c>
    </row>
    <row r="145" spans="2:11" x14ac:dyDescent="0.25">
      <c r="B145" s="165" t="s">
        <v>130</v>
      </c>
      <c r="C145" s="166">
        <v>380</v>
      </c>
      <c r="D145" s="166">
        <v>30</v>
      </c>
      <c r="E145" s="166">
        <v>230</v>
      </c>
      <c r="F145" s="166">
        <v>294</v>
      </c>
      <c r="G145" s="166">
        <v>188</v>
      </c>
      <c r="H145" s="166">
        <v>283</v>
      </c>
      <c r="I145" s="181">
        <f t="shared" si="56"/>
        <v>0.50531914893617014</v>
      </c>
      <c r="J145" s="184">
        <f t="shared" si="54"/>
        <v>95</v>
      </c>
      <c r="K145" s="167">
        <f t="shared" si="55"/>
        <v>3.9225144010334372E-4</v>
      </c>
    </row>
    <row r="146" spans="2:11" x14ac:dyDescent="0.25">
      <c r="B146" s="165" t="s">
        <v>133</v>
      </c>
      <c r="C146" s="166">
        <v>656</v>
      </c>
      <c r="D146" s="166">
        <v>10</v>
      </c>
      <c r="E146" s="166">
        <v>182</v>
      </c>
      <c r="F146" s="166">
        <v>293</v>
      </c>
      <c r="G146" s="166">
        <v>322</v>
      </c>
      <c r="H146" s="166">
        <v>295</v>
      </c>
      <c r="I146" s="181">
        <f t="shared" si="56"/>
        <v>-8.3850931677018625E-2</v>
      </c>
      <c r="J146" s="184">
        <f t="shared" si="54"/>
        <v>-27</v>
      </c>
      <c r="K146" s="167">
        <f t="shared" si="55"/>
        <v>4.0888401000171868E-4</v>
      </c>
    </row>
    <row r="147" spans="2:11" x14ac:dyDescent="0.25">
      <c r="B147" s="170" t="s">
        <v>147</v>
      </c>
      <c r="C147" s="171">
        <f t="shared" ref="C147:H147" si="57">IFERROR(C139-SUM(C140:C146),"nd")</f>
        <v>3459</v>
      </c>
      <c r="D147" s="171">
        <f t="shared" si="57"/>
        <v>2216</v>
      </c>
      <c r="E147" s="171">
        <f t="shared" si="57"/>
        <v>7401</v>
      </c>
      <c r="F147" s="171">
        <f t="shared" si="57"/>
        <v>7922</v>
      </c>
      <c r="G147" s="171">
        <f t="shared" si="57"/>
        <v>8549</v>
      </c>
      <c r="H147" s="171">
        <f t="shared" si="57"/>
        <v>8490</v>
      </c>
      <c r="I147" s="182">
        <f t="shared" si="56"/>
        <v>-6.9013919756696351E-3</v>
      </c>
      <c r="J147" s="185">
        <f t="shared" si="54"/>
        <v>-59</v>
      </c>
      <c r="K147" s="172">
        <f t="shared" si="55"/>
        <v>1.1767543203100311E-2</v>
      </c>
    </row>
    <row r="148" spans="2:11" x14ac:dyDescent="0.25">
      <c r="B148" s="157" t="s">
        <v>55</v>
      </c>
      <c r="C148" s="155"/>
      <c r="D148" s="155"/>
      <c r="E148" s="155"/>
      <c r="F148" s="155"/>
      <c r="G148" s="155"/>
      <c r="H148" s="155"/>
      <c r="I148" s="156"/>
      <c r="J148" s="156"/>
      <c r="K148" s="155"/>
    </row>
    <row r="149" spans="2:11" x14ac:dyDescent="0.25">
      <c r="B149" s="158" t="s">
        <v>70</v>
      </c>
      <c r="C149" s="178">
        <f t="shared" ref="C149:H149" si="58">IFERROR(C150+C153,"nd")</f>
        <v>1913</v>
      </c>
      <c r="D149" s="178">
        <f t="shared" si="58"/>
        <v>687</v>
      </c>
      <c r="E149" s="178">
        <f t="shared" si="58"/>
        <v>7811</v>
      </c>
      <c r="F149" s="178">
        <f t="shared" si="58"/>
        <v>10193</v>
      </c>
      <c r="G149" s="178">
        <f t="shared" si="58"/>
        <v>29712</v>
      </c>
      <c r="H149" s="178">
        <f t="shared" si="58"/>
        <v>28810</v>
      </c>
      <c r="I149" s="179">
        <f>IFERROR(H149/G149-1,"-")</f>
        <v>-3.0358104469574543E-2</v>
      </c>
      <c r="J149" s="178">
        <f>IFERROR(H149-G149,"-")</f>
        <v>-902</v>
      </c>
      <c r="K149" s="179">
        <f>IFERROR(H149/H$9,"-")</f>
        <v>3.9932028231015305E-2</v>
      </c>
    </row>
    <row r="150" spans="2:11" x14ac:dyDescent="0.25">
      <c r="B150" s="161" t="s">
        <v>99</v>
      </c>
      <c r="C150" s="162">
        <v>287</v>
      </c>
      <c r="D150" s="162">
        <v>269</v>
      </c>
      <c r="E150" s="162">
        <v>1405</v>
      </c>
      <c r="F150" s="162">
        <v>2448</v>
      </c>
      <c r="G150" s="162">
        <v>3381</v>
      </c>
      <c r="H150" s="162">
        <v>3416</v>
      </c>
      <c r="I150" s="180">
        <f>IFERROR(H150/G150-1,"-")</f>
        <v>1.0351966873705987E-2</v>
      </c>
      <c r="J150" s="183">
        <f t="shared" ref="J150:J161" si="59">IFERROR(H150-G150,"-")</f>
        <v>35</v>
      </c>
      <c r="K150" s="163">
        <f t="shared" ref="K150:K161" si="60">IFERROR(H150/H$9,"-")</f>
        <v>4.7347382310707498E-3</v>
      </c>
    </row>
    <row r="151" spans="2:11" x14ac:dyDescent="0.25">
      <c r="B151" s="165" t="s">
        <v>105</v>
      </c>
      <c r="C151" s="166">
        <v>245</v>
      </c>
      <c r="D151" s="166">
        <v>85</v>
      </c>
      <c r="E151" s="166">
        <v>477</v>
      </c>
      <c r="F151" s="166">
        <v>947</v>
      </c>
      <c r="G151" s="166">
        <v>2198</v>
      </c>
      <c r="H151" s="166">
        <v>1835</v>
      </c>
      <c r="I151" s="181">
        <f>IFERROR(H151/G151-1,"-")</f>
        <v>-0.16515013648771615</v>
      </c>
      <c r="J151" s="184">
        <f t="shared" si="59"/>
        <v>-363</v>
      </c>
      <c r="K151" s="167">
        <f t="shared" si="60"/>
        <v>2.5433971469598434E-3</v>
      </c>
    </row>
    <row r="152" spans="2:11" x14ac:dyDescent="0.25">
      <c r="B152" s="165" t="s">
        <v>102</v>
      </c>
      <c r="C152" s="166">
        <v>42</v>
      </c>
      <c r="D152" s="166">
        <v>184</v>
      </c>
      <c r="E152" s="166">
        <v>928</v>
      </c>
      <c r="F152" s="166">
        <v>1501</v>
      </c>
      <c r="G152" s="166">
        <v>1183</v>
      </c>
      <c r="H152" s="166">
        <v>1581</v>
      </c>
      <c r="I152" s="181">
        <f>IFERROR(H152/G152-1,"-")</f>
        <v>0.33643279797125958</v>
      </c>
      <c r="J152" s="184">
        <f t="shared" si="59"/>
        <v>398</v>
      </c>
      <c r="K152" s="167">
        <f t="shared" si="60"/>
        <v>2.191341084110906E-3</v>
      </c>
    </row>
    <row r="153" spans="2:11" x14ac:dyDescent="0.25">
      <c r="B153" s="161" t="s">
        <v>109</v>
      </c>
      <c r="C153" s="162">
        <v>1626</v>
      </c>
      <c r="D153" s="162">
        <v>418</v>
      </c>
      <c r="E153" s="162">
        <v>6406</v>
      </c>
      <c r="F153" s="162">
        <v>7745</v>
      </c>
      <c r="G153" s="162">
        <v>26331</v>
      </c>
      <c r="H153" s="162">
        <v>25394</v>
      </c>
      <c r="I153" s="180">
        <f>IFERROR(H153/G153-1,"-")</f>
        <v>-3.55854316205233E-2</v>
      </c>
      <c r="J153" s="183">
        <f t="shared" si="59"/>
        <v>-937</v>
      </c>
      <c r="K153" s="163">
        <f t="shared" si="60"/>
        <v>3.5197289999944557E-2</v>
      </c>
    </row>
    <row r="154" spans="2:11" x14ac:dyDescent="0.25">
      <c r="B154" s="165" t="s">
        <v>112</v>
      </c>
      <c r="C154" s="166">
        <v>279</v>
      </c>
      <c r="D154" s="166">
        <v>8</v>
      </c>
      <c r="E154" s="166">
        <v>2260</v>
      </c>
      <c r="F154" s="166">
        <v>1551</v>
      </c>
      <c r="G154" s="166">
        <v>16315</v>
      </c>
      <c r="H154" s="166">
        <v>16048</v>
      </c>
      <c r="I154" s="181">
        <f t="shared" ref="I154:I161" si="61">IFERROR(H154/G154-1,"-")</f>
        <v>-1.6365307998774115E-2</v>
      </c>
      <c r="J154" s="184">
        <f t="shared" si="59"/>
        <v>-267</v>
      </c>
      <c r="K154" s="167">
        <f t="shared" si="60"/>
        <v>2.2243290144093496E-2</v>
      </c>
    </row>
    <row r="155" spans="2:11" x14ac:dyDescent="0.25">
      <c r="B155" s="165" t="s">
        <v>115</v>
      </c>
      <c r="C155" s="166">
        <v>422</v>
      </c>
      <c r="D155" s="166">
        <v>121</v>
      </c>
      <c r="E155" s="166">
        <v>1141</v>
      </c>
      <c r="F155" s="166">
        <v>1711</v>
      </c>
      <c r="G155" s="166">
        <v>2150</v>
      </c>
      <c r="H155" s="166">
        <v>1663</v>
      </c>
      <c r="I155" s="181">
        <f t="shared" si="61"/>
        <v>-0.22651162790697676</v>
      </c>
      <c r="J155" s="184">
        <f t="shared" si="59"/>
        <v>-487</v>
      </c>
      <c r="K155" s="167">
        <f t="shared" si="60"/>
        <v>2.3049969784164686E-3</v>
      </c>
    </row>
    <row r="156" spans="2:11" x14ac:dyDescent="0.25">
      <c r="B156" s="165" t="s">
        <v>118</v>
      </c>
      <c r="C156" s="166">
        <v>56</v>
      </c>
      <c r="D156" s="166">
        <v>71</v>
      </c>
      <c r="E156" s="166">
        <v>272</v>
      </c>
      <c r="F156" s="166">
        <v>809</v>
      </c>
      <c r="G156" s="166">
        <v>700</v>
      </c>
      <c r="H156" s="166">
        <v>815</v>
      </c>
      <c r="I156" s="181">
        <f t="shared" si="61"/>
        <v>0.16428571428571437</v>
      </c>
      <c r="J156" s="184">
        <f t="shared" si="59"/>
        <v>115</v>
      </c>
      <c r="K156" s="167">
        <f t="shared" si="60"/>
        <v>1.1296287055979687E-3</v>
      </c>
    </row>
    <row r="157" spans="2:11" x14ac:dyDescent="0.25">
      <c r="B157" s="165" t="s">
        <v>125</v>
      </c>
      <c r="C157" s="166">
        <v>28</v>
      </c>
      <c r="D157" s="166">
        <v>10</v>
      </c>
      <c r="E157" s="166">
        <v>834</v>
      </c>
      <c r="F157" s="166">
        <v>528</v>
      </c>
      <c r="G157" s="166">
        <v>1553</v>
      </c>
      <c r="H157" s="166">
        <v>1901</v>
      </c>
      <c r="I157" s="181">
        <f t="shared" si="61"/>
        <v>0.22408242112041221</v>
      </c>
      <c r="J157" s="184">
        <f t="shared" si="59"/>
        <v>348</v>
      </c>
      <c r="K157" s="167">
        <f t="shared" si="60"/>
        <v>2.634876281400906E-3</v>
      </c>
    </row>
    <row r="158" spans="2:11" x14ac:dyDescent="0.25">
      <c r="B158" s="165" t="s">
        <v>121</v>
      </c>
      <c r="C158" s="166">
        <v>37</v>
      </c>
      <c r="D158" s="166">
        <v>24</v>
      </c>
      <c r="E158" s="166">
        <v>208</v>
      </c>
      <c r="F158" s="166">
        <v>400</v>
      </c>
      <c r="G158" s="166">
        <v>387</v>
      </c>
      <c r="H158" s="166">
        <v>79</v>
      </c>
      <c r="I158" s="181">
        <f t="shared" si="61"/>
        <v>-0.79586563307493541</v>
      </c>
      <c r="J158" s="184">
        <f t="shared" si="59"/>
        <v>-308</v>
      </c>
      <c r="K158" s="167">
        <f t="shared" si="60"/>
        <v>1.0949775183096874E-4</v>
      </c>
    </row>
    <row r="159" spans="2:11" x14ac:dyDescent="0.25">
      <c r="B159" s="165" t="s">
        <v>130</v>
      </c>
      <c r="C159" s="166">
        <v>152</v>
      </c>
      <c r="D159" s="166">
        <v>1</v>
      </c>
      <c r="E159" s="166">
        <v>179</v>
      </c>
      <c r="F159" s="166">
        <v>184</v>
      </c>
      <c r="G159" s="166">
        <v>596</v>
      </c>
      <c r="H159" s="166">
        <v>806</v>
      </c>
      <c r="I159" s="181">
        <f t="shared" si="61"/>
        <v>0.3523489932885906</v>
      </c>
      <c r="J159" s="184">
        <f t="shared" si="59"/>
        <v>210</v>
      </c>
      <c r="K159" s="167">
        <f t="shared" si="60"/>
        <v>1.1171542781741874E-3</v>
      </c>
    </row>
    <row r="160" spans="2:11" x14ac:dyDescent="0.25">
      <c r="B160" s="165" t="s">
        <v>133</v>
      </c>
      <c r="C160" s="166">
        <v>158</v>
      </c>
      <c r="D160" s="166">
        <v>0</v>
      </c>
      <c r="E160" s="166">
        <v>145</v>
      </c>
      <c r="F160" s="166">
        <v>59</v>
      </c>
      <c r="G160" s="166">
        <v>1546</v>
      </c>
      <c r="H160" s="166">
        <v>1450</v>
      </c>
      <c r="I160" s="181">
        <f t="shared" si="61"/>
        <v>-6.2095730918499403E-2</v>
      </c>
      <c r="J160" s="184">
        <f t="shared" si="59"/>
        <v>-96</v>
      </c>
      <c r="K160" s="167">
        <f t="shared" si="60"/>
        <v>2.0097688627203122E-3</v>
      </c>
    </row>
    <row r="161" spans="2:11" x14ac:dyDescent="0.25">
      <c r="B161" s="170" t="s">
        <v>147</v>
      </c>
      <c r="C161" s="171">
        <f t="shared" ref="C161:H161" si="62">IFERROR(C153-SUM(C154:C160),"nd")</f>
        <v>494</v>
      </c>
      <c r="D161" s="171">
        <f t="shared" si="62"/>
        <v>183</v>
      </c>
      <c r="E161" s="171">
        <f t="shared" si="62"/>
        <v>1367</v>
      </c>
      <c r="F161" s="171">
        <f t="shared" si="62"/>
        <v>2503</v>
      </c>
      <c r="G161" s="171">
        <f t="shared" si="62"/>
        <v>3084</v>
      </c>
      <c r="H161" s="171">
        <f t="shared" si="62"/>
        <v>2632</v>
      </c>
      <c r="I161" s="182">
        <f t="shared" si="61"/>
        <v>-0.14656290531776917</v>
      </c>
      <c r="J161" s="185">
        <f t="shared" si="59"/>
        <v>-452</v>
      </c>
      <c r="K161" s="172">
        <f t="shared" si="60"/>
        <v>3.6480769977102496E-3</v>
      </c>
    </row>
    <row r="162" spans="2:11" x14ac:dyDescent="0.25">
      <c r="C162" s="81"/>
      <c r="D162" s="81"/>
      <c r="E162" s="81"/>
      <c r="F162" s="81"/>
      <c r="G162" s="81"/>
      <c r="H162" s="81"/>
      <c r="I162" s="81"/>
    </row>
    <row r="163" spans="2:11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8D6BB2-6F54-4E94-8746-A7765CD55486}">
  <sheetPr>
    <tabColor theme="7" tint="0.79998168889431442"/>
    <pageSetUpPr fitToPage="1"/>
  </sheetPr>
  <dimension ref="A1:Y163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0" width="10.5703125" customWidth="1"/>
    <col min="11" max="14" width="11.7109375" customWidth="1"/>
    <col min="15" max="16" width="11" customWidth="1"/>
    <col min="17" max="18" width="10.5703125" customWidth="1"/>
    <col min="19" max="21" width="11.7109375" customWidth="1"/>
    <col min="22" max="23" width="11" customWidth="1"/>
    <col min="24" max="25" width="10.5703125" customWidth="1"/>
  </cols>
  <sheetData>
    <row r="1" spans="1:25" ht="42.75" customHeight="1" x14ac:dyDescent="0.25"/>
    <row r="3" spans="1:25" ht="42" customHeight="1" thickBot="1" x14ac:dyDescent="0.3">
      <c r="B3" s="145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</row>
    <row r="4" spans="1:25" ht="6" customHeight="1" x14ac:dyDescent="0.25"/>
    <row r="5" spans="1:25" ht="15.75" x14ac:dyDescent="0.25">
      <c r="B5" s="186"/>
      <c r="C5" s="313" t="s">
        <v>64</v>
      </c>
      <c r="D5" s="314"/>
      <c r="E5" s="314"/>
      <c r="F5" s="314"/>
      <c r="G5" s="314"/>
      <c r="H5" s="314"/>
      <c r="I5" s="314"/>
      <c r="J5" s="314"/>
      <c r="K5" s="313" t="s">
        <v>63</v>
      </c>
      <c r="L5" s="314"/>
      <c r="M5" s="314"/>
      <c r="N5" s="314"/>
      <c r="O5" s="314"/>
      <c r="P5" s="314"/>
      <c r="Q5" s="314"/>
      <c r="R5" s="314"/>
      <c r="S5" s="313" t="s">
        <v>139</v>
      </c>
      <c r="T5" s="314"/>
      <c r="U5" s="314"/>
      <c r="V5" s="314"/>
      <c r="W5" s="314"/>
      <c r="X5" s="314"/>
      <c r="Y5" s="314"/>
    </row>
    <row r="6" spans="1:25" s="148" customFormat="1" ht="72" customHeight="1" x14ac:dyDescent="0.25">
      <c r="B6" s="149"/>
      <c r="C6" s="174" t="s">
        <v>265</v>
      </c>
      <c r="D6" s="174" t="s">
        <v>266</v>
      </c>
      <c r="E6" s="174" t="s">
        <v>267</v>
      </c>
      <c r="F6" s="174" t="s">
        <v>268</v>
      </c>
      <c r="G6" s="174" t="s">
        <v>269</v>
      </c>
      <c r="H6" s="174" t="s">
        <v>270</v>
      </c>
      <c r="I6" s="175" t="str">
        <f>CONCATENATE("var. ",RIGHT(H6,2),"/",RIGHT(G6,2))</f>
        <v>var. 25/24</v>
      </c>
      <c r="J6" s="175" t="str">
        <f>CONCATENATE("Cuota s/ total lugares de residencia ",RIGHT(H6,4))</f>
        <v>Cuota s/ total lugares de residencia 2025</v>
      </c>
      <c r="K6" s="174" t="s">
        <v>265</v>
      </c>
      <c r="L6" s="174" t="s">
        <v>266</v>
      </c>
      <c r="M6" s="174" t="s">
        <v>267</v>
      </c>
      <c r="N6" s="174" t="s">
        <v>268</v>
      </c>
      <c r="O6" s="174" t="s">
        <v>269</v>
      </c>
      <c r="P6" s="174" t="s">
        <v>270</v>
      </c>
      <c r="Q6" s="175" t="str">
        <f>CONCATENATE("var. ",RIGHT(P6,2),"/",RIGHT(O6,2))</f>
        <v>var. 25/24</v>
      </c>
      <c r="R6" s="175" t="str">
        <f>CONCATENATE("Cuota s/ total lugares de residencia ",RIGHT(P6,4))</f>
        <v>Cuota s/ total lugares de residencia 2025</v>
      </c>
      <c r="S6" s="174" t="s">
        <v>265</v>
      </c>
      <c r="T6" s="174" t="s">
        <v>267</v>
      </c>
      <c r="U6" s="174" t="s">
        <v>268</v>
      </c>
      <c r="V6" s="174" t="s">
        <v>269</v>
      </c>
      <c r="W6" s="174" t="s">
        <v>270</v>
      </c>
      <c r="X6" s="175" t="str">
        <f>CONCATENATE("var. ",RIGHT(W6,2),"/",RIGHT(V6,2))</f>
        <v>var. 25/24</v>
      </c>
      <c r="Y6" s="175" t="str">
        <f>CONCATENATE("Cuota s/ total lugares de residencia ",RIGHT(W6,4))</f>
        <v>Cuota s/ total lugares de residencia 2025</v>
      </c>
    </row>
    <row r="7" spans="1:25" x14ac:dyDescent="0.25">
      <c r="A7" s="1"/>
      <c r="B7" s="154" t="s">
        <v>45</v>
      </c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</row>
    <row r="8" spans="1:25" x14ac:dyDescent="0.25">
      <c r="A8" s="1"/>
      <c r="B8" s="158" t="s">
        <v>70</v>
      </c>
      <c r="C8" s="178">
        <f t="shared" ref="C8:H8" si="0">C9+C12</f>
        <v>161878</v>
      </c>
      <c r="D8" s="178">
        <f t="shared" si="0"/>
        <v>107769</v>
      </c>
      <c r="E8" s="178">
        <f t="shared" si="0"/>
        <v>373231</v>
      </c>
      <c r="F8" s="178">
        <f t="shared" si="0"/>
        <v>432875</v>
      </c>
      <c r="G8" s="178">
        <f t="shared" si="0"/>
        <v>440406</v>
      </c>
      <c r="H8" s="178">
        <f t="shared" si="0"/>
        <v>438988</v>
      </c>
      <c r="I8" s="179">
        <f>IFERROR(H8/G8-1,"-")</f>
        <v>-3.2197563157632114E-3</v>
      </c>
      <c r="J8" s="179">
        <f t="shared" ref="J8:J20" si="1">H8/H$8</f>
        <v>1</v>
      </c>
      <c r="K8" s="178">
        <f t="shared" ref="K8:P8" si="2">K9+K12</f>
        <v>632997</v>
      </c>
      <c r="L8" s="178">
        <f t="shared" si="2"/>
        <v>470647</v>
      </c>
      <c r="M8" s="178">
        <f t="shared" si="2"/>
        <v>1737868</v>
      </c>
      <c r="N8" s="178">
        <f t="shared" si="2"/>
        <v>1918328</v>
      </c>
      <c r="O8" s="178">
        <f t="shared" si="2"/>
        <v>2032671</v>
      </c>
      <c r="P8" s="178">
        <f t="shared" si="2"/>
        <v>1993559</v>
      </c>
      <c r="Q8" s="179">
        <f>IFERROR(P8/O8-1,"-")</f>
        <v>-1.9241677575957961E-2</v>
      </c>
      <c r="R8" s="179">
        <f t="shared" ref="R8:R20" si="3">P8/P$8</f>
        <v>1</v>
      </c>
      <c r="S8" s="178">
        <f>S9+S12</f>
        <v>794875</v>
      </c>
      <c r="T8" s="178">
        <f>T9+T12</f>
        <v>2111099</v>
      </c>
      <c r="U8" s="178">
        <f>U9+U12</f>
        <v>2351203</v>
      </c>
      <c r="V8" s="178">
        <f>V9+V12</f>
        <v>2473077</v>
      </c>
      <c r="W8" s="178">
        <f>W9+W12</f>
        <v>2432547</v>
      </c>
      <c r="X8" s="179">
        <f>IFERROR(W8/V8-1,"-")</f>
        <v>-1.6388490936594335E-2</v>
      </c>
      <c r="Y8" s="179">
        <f>W8/W$8</f>
        <v>1</v>
      </c>
    </row>
    <row r="9" spans="1:25" x14ac:dyDescent="0.25">
      <c r="A9" s="1"/>
      <c r="B9" s="161" t="s">
        <v>99</v>
      </c>
      <c r="C9" s="162">
        <v>36105</v>
      </c>
      <c r="D9" s="162">
        <v>56472</v>
      </c>
      <c r="E9" s="162">
        <v>99146</v>
      </c>
      <c r="F9" s="162">
        <v>124833</v>
      </c>
      <c r="G9" s="162">
        <v>126741</v>
      </c>
      <c r="H9" s="162">
        <v>117377</v>
      </c>
      <c r="I9" s="163">
        <f>IFERROR(H9/G9-1,"-")</f>
        <v>-7.3882958158764778E-2</v>
      </c>
      <c r="J9" s="163">
        <f t="shared" si="1"/>
        <v>0.2673808851267005</v>
      </c>
      <c r="K9" s="162">
        <v>122139</v>
      </c>
      <c r="L9" s="162">
        <v>253579</v>
      </c>
      <c r="M9" s="162">
        <v>394336</v>
      </c>
      <c r="N9" s="162">
        <v>393904</v>
      </c>
      <c r="O9" s="162">
        <v>378813</v>
      </c>
      <c r="P9" s="162">
        <v>389185</v>
      </c>
      <c r="Q9" s="163">
        <f>IFERROR(P9/O9-1,"-")</f>
        <v>2.7380264140882238E-2</v>
      </c>
      <c r="R9" s="163">
        <f t="shared" si="3"/>
        <v>0.19522120990650391</v>
      </c>
      <c r="S9" s="162">
        <v>158244</v>
      </c>
      <c r="T9" s="162">
        <v>493482</v>
      </c>
      <c r="U9" s="162">
        <v>518737</v>
      </c>
      <c r="V9" s="162">
        <v>505554</v>
      </c>
      <c r="W9" s="162">
        <v>506562</v>
      </c>
      <c r="X9" s="163">
        <f>IFERROR(W9/V9-1,"-")</f>
        <v>1.9938522887763543E-3</v>
      </c>
      <c r="Y9" s="163">
        <f>W9/W$8</f>
        <v>0.20824345839977604</v>
      </c>
    </row>
    <row r="10" spans="1:25" x14ac:dyDescent="0.25">
      <c r="A10" s="164"/>
      <c r="B10" s="165" t="s">
        <v>105</v>
      </c>
      <c r="C10" s="166">
        <v>17623</v>
      </c>
      <c r="D10" s="166">
        <v>39525</v>
      </c>
      <c r="E10" s="166">
        <v>56654</v>
      </c>
      <c r="F10" s="166">
        <v>69687</v>
      </c>
      <c r="G10" s="166">
        <v>71177</v>
      </c>
      <c r="H10" s="166">
        <v>62043</v>
      </c>
      <c r="I10" s="167">
        <f>IFERROR(H10/G10-1,"-")</f>
        <v>-0.12832797111426442</v>
      </c>
      <c r="J10" s="167">
        <f t="shared" si="1"/>
        <v>0.14133188150928955</v>
      </c>
      <c r="K10" s="166">
        <v>38995</v>
      </c>
      <c r="L10" s="166">
        <v>133813</v>
      </c>
      <c r="M10" s="166">
        <v>143245</v>
      </c>
      <c r="N10" s="166">
        <v>133679</v>
      </c>
      <c r="O10" s="166">
        <v>124008</v>
      </c>
      <c r="P10" s="166">
        <v>128178</v>
      </c>
      <c r="Q10" s="167">
        <f>IFERROR(P10/O10-1,"-")</f>
        <v>3.3626862783046274E-2</v>
      </c>
      <c r="R10" s="167">
        <f t="shared" si="3"/>
        <v>6.4296065478874717E-2</v>
      </c>
      <c r="S10" s="166">
        <v>56618</v>
      </c>
      <c r="T10" s="166">
        <v>199899</v>
      </c>
      <c r="U10" s="166">
        <v>203366</v>
      </c>
      <c r="V10" s="166">
        <v>195185</v>
      </c>
      <c r="W10" s="166">
        <v>190221</v>
      </c>
      <c r="X10" s="167">
        <f>IFERROR(W10/V10-1,"-")</f>
        <v>-2.5432282193816103E-2</v>
      </c>
      <c r="Y10" s="167">
        <f>W10/W$8</f>
        <v>7.8198283527512527E-2</v>
      </c>
    </row>
    <row r="11" spans="1:25" x14ac:dyDescent="0.25">
      <c r="A11" s="164"/>
      <c r="B11" s="165" t="s">
        <v>102</v>
      </c>
      <c r="C11" s="166">
        <v>18482</v>
      </c>
      <c r="D11" s="166">
        <v>16947</v>
      </c>
      <c r="E11" s="166">
        <v>42492</v>
      </c>
      <c r="F11" s="166">
        <v>55146</v>
      </c>
      <c r="G11" s="166">
        <v>55564</v>
      </c>
      <c r="H11" s="166">
        <v>55334</v>
      </c>
      <c r="I11" s="167">
        <f>IFERROR(H11/G11-1,"-")</f>
        <v>-4.1393708156359788E-3</v>
      </c>
      <c r="J11" s="167">
        <f t="shared" si="1"/>
        <v>0.12604900361741095</v>
      </c>
      <c r="K11" s="166">
        <v>83144</v>
      </c>
      <c r="L11" s="166">
        <v>119766</v>
      </c>
      <c r="M11" s="166">
        <v>251091</v>
      </c>
      <c r="N11" s="166">
        <v>260225</v>
      </c>
      <c r="O11" s="166">
        <v>254805</v>
      </c>
      <c r="P11" s="166">
        <v>261007</v>
      </c>
      <c r="Q11" s="167">
        <f>IFERROR(P11/O11-1,"-")</f>
        <v>2.4340181707580344E-2</v>
      </c>
      <c r="R11" s="167">
        <f t="shared" si="3"/>
        <v>0.13092514442762918</v>
      </c>
      <c r="S11" s="166">
        <v>101626</v>
      </c>
      <c r="T11" s="166">
        <v>293583</v>
      </c>
      <c r="U11" s="166">
        <v>315371</v>
      </c>
      <c r="V11" s="166">
        <v>310369</v>
      </c>
      <c r="W11" s="166">
        <v>316341</v>
      </c>
      <c r="X11" s="167">
        <f>IFERROR(W11/V11-1,"-")</f>
        <v>1.9241612403300579E-2</v>
      </c>
      <c r="Y11" s="167">
        <f>W11/W$8</f>
        <v>0.13004517487226352</v>
      </c>
    </row>
    <row r="12" spans="1:25" x14ac:dyDescent="0.25">
      <c r="A12" s="1"/>
      <c r="B12" s="161" t="s">
        <v>109</v>
      </c>
      <c r="C12" s="162">
        <v>125773</v>
      </c>
      <c r="D12" s="162">
        <v>51297</v>
      </c>
      <c r="E12" s="162">
        <v>274085</v>
      </c>
      <c r="F12" s="162">
        <v>308042</v>
      </c>
      <c r="G12" s="162">
        <v>313665</v>
      </c>
      <c r="H12" s="162">
        <v>321611</v>
      </c>
      <c r="I12" s="163">
        <f>IFERROR(H12/G12-1,"-")</f>
        <v>2.5332759472685762E-2</v>
      </c>
      <c r="J12" s="163">
        <f t="shared" si="1"/>
        <v>0.73261911487329945</v>
      </c>
      <c r="K12" s="162">
        <v>510858</v>
      </c>
      <c r="L12" s="162">
        <v>217068</v>
      </c>
      <c r="M12" s="162">
        <v>1343532</v>
      </c>
      <c r="N12" s="162">
        <v>1524424</v>
      </c>
      <c r="O12" s="162">
        <v>1653858</v>
      </c>
      <c r="P12" s="162">
        <v>1604374</v>
      </c>
      <c r="Q12" s="163">
        <f>IFERROR(P12/O12-1,"-")</f>
        <v>-2.9920343826374429E-2</v>
      </c>
      <c r="R12" s="163">
        <f t="shared" si="3"/>
        <v>0.80477879009349607</v>
      </c>
      <c r="S12" s="162">
        <v>636631</v>
      </c>
      <c r="T12" s="162">
        <v>1617617</v>
      </c>
      <c r="U12" s="162">
        <v>1832466</v>
      </c>
      <c r="V12" s="162">
        <v>1967523</v>
      </c>
      <c r="W12" s="162">
        <v>1925985</v>
      </c>
      <c r="X12" s="163">
        <f>IFERROR(W12/V12-1,"-")</f>
        <v>-2.1111824359867692E-2</v>
      </c>
      <c r="Y12" s="163">
        <f>W12/W$8</f>
        <v>0.79175654160022402</v>
      </c>
    </row>
    <row r="13" spans="1:25" s="57" customFormat="1" x14ac:dyDescent="0.25">
      <c r="B13" s="165" t="s">
        <v>112</v>
      </c>
      <c r="C13" s="166">
        <v>42490</v>
      </c>
      <c r="D13" s="166">
        <v>3883</v>
      </c>
      <c r="E13" s="166">
        <v>100957</v>
      </c>
      <c r="F13" s="166">
        <v>121314</v>
      </c>
      <c r="G13" s="166">
        <v>118602</v>
      </c>
      <c r="H13" s="166">
        <v>116220</v>
      </c>
      <c r="I13" s="167">
        <f t="shared" ref="I13:I20" si="4">IFERROR(H13/G13-1,"-")</f>
        <v>-2.008397834775133E-2</v>
      </c>
      <c r="J13" s="167">
        <f t="shared" si="1"/>
        <v>0.2647452777752467</v>
      </c>
      <c r="K13" s="166">
        <v>209995</v>
      </c>
      <c r="L13" s="166">
        <v>17974</v>
      </c>
      <c r="M13" s="166">
        <v>627747</v>
      </c>
      <c r="N13" s="166">
        <v>705045</v>
      </c>
      <c r="O13" s="166">
        <v>764213</v>
      </c>
      <c r="P13" s="166">
        <v>755368</v>
      </c>
      <c r="Q13" s="167">
        <f t="shared" ref="Q13:Q20" si="5">IFERROR(P13/O13-1,"-")</f>
        <v>-1.1573998348627934E-2</v>
      </c>
      <c r="R13" s="167">
        <f t="shared" si="3"/>
        <v>0.37890426117310799</v>
      </c>
      <c r="S13" s="166">
        <v>252485</v>
      </c>
      <c r="T13" s="166">
        <v>728704</v>
      </c>
      <c r="U13" s="166">
        <v>826359</v>
      </c>
      <c r="V13" s="166">
        <v>882815</v>
      </c>
      <c r="W13" s="166">
        <v>871588</v>
      </c>
      <c r="X13" s="167">
        <f t="shared" ref="X13:X20" si="6">IFERROR(W13/V13-1,"-")</f>
        <v>-1.2717273720994737E-2</v>
      </c>
      <c r="Y13" s="167">
        <f t="shared" ref="Y13:Y20" si="7">W13/W$8</f>
        <v>0.35830263505699994</v>
      </c>
    </row>
    <row r="14" spans="1:25" s="57" customFormat="1" x14ac:dyDescent="0.25">
      <c r="B14" s="165" t="s">
        <v>115</v>
      </c>
      <c r="C14" s="166">
        <v>19276</v>
      </c>
      <c r="D14" s="166">
        <v>10360</v>
      </c>
      <c r="E14" s="166">
        <v>34832</v>
      </c>
      <c r="F14" s="166">
        <v>41437</v>
      </c>
      <c r="G14" s="166">
        <v>42033</v>
      </c>
      <c r="H14" s="166">
        <v>43531</v>
      </c>
      <c r="I14" s="167">
        <f t="shared" si="4"/>
        <v>3.5638664858563596E-2</v>
      </c>
      <c r="J14" s="167">
        <f t="shared" si="1"/>
        <v>9.9162163886028776E-2</v>
      </c>
      <c r="K14" s="166">
        <v>73794</v>
      </c>
      <c r="L14" s="166">
        <v>36719</v>
      </c>
      <c r="M14" s="166">
        <v>149734</v>
      </c>
      <c r="N14" s="166">
        <v>174107</v>
      </c>
      <c r="O14" s="166">
        <v>183296</v>
      </c>
      <c r="P14" s="166">
        <v>172808</v>
      </c>
      <c r="Q14" s="167">
        <f t="shared" si="5"/>
        <v>-5.7218924581005637E-2</v>
      </c>
      <c r="R14" s="167">
        <f t="shared" si="3"/>
        <v>8.6683163126850024E-2</v>
      </c>
      <c r="S14" s="166">
        <v>93070</v>
      </c>
      <c r="T14" s="166">
        <v>184566</v>
      </c>
      <c r="U14" s="166">
        <v>215544</v>
      </c>
      <c r="V14" s="166">
        <v>225329</v>
      </c>
      <c r="W14" s="166">
        <v>216339</v>
      </c>
      <c r="X14" s="167">
        <f t="shared" si="6"/>
        <v>-3.9897216958314274E-2</v>
      </c>
      <c r="Y14" s="167">
        <f t="shared" si="7"/>
        <v>8.893517781979135E-2</v>
      </c>
    </row>
    <row r="15" spans="1:25" x14ac:dyDescent="0.25">
      <c r="A15" s="1"/>
      <c r="B15" s="165" t="s">
        <v>118</v>
      </c>
      <c r="C15" s="166">
        <v>7962</v>
      </c>
      <c r="D15" s="166">
        <v>9532</v>
      </c>
      <c r="E15" s="166">
        <v>18078</v>
      </c>
      <c r="F15" s="166">
        <v>21168</v>
      </c>
      <c r="G15" s="166">
        <v>19386</v>
      </c>
      <c r="H15" s="166">
        <v>20246</v>
      </c>
      <c r="I15" s="167">
        <f t="shared" si="4"/>
        <v>4.4361910657175319E-2</v>
      </c>
      <c r="J15" s="167">
        <f t="shared" si="1"/>
        <v>4.6119711700547621E-2</v>
      </c>
      <c r="K15" s="166">
        <v>25282</v>
      </c>
      <c r="L15" s="166">
        <v>34475</v>
      </c>
      <c r="M15" s="166">
        <v>74813</v>
      </c>
      <c r="N15" s="166">
        <v>83662</v>
      </c>
      <c r="O15" s="166">
        <v>93338</v>
      </c>
      <c r="P15" s="166">
        <v>85940</v>
      </c>
      <c r="Q15" s="167">
        <f t="shared" si="5"/>
        <v>-7.9260322698150754E-2</v>
      </c>
      <c r="R15" s="167">
        <f t="shared" si="3"/>
        <v>4.3108831993434855E-2</v>
      </c>
      <c r="S15" s="166">
        <v>33244</v>
      </c>
      <c r="T15" s="166">
        <v>92891</v>
      </c>
      <c r="U15" s="166">
        <v>104830</v>
      </c>
      <c r="V15" s="166">
        <v>112724</v>
      </c>
      <c r="W15" s="166">
        <v>106186</v>
      </c>
      <c r="X15" s="167">
        <f t="shared" si="6"/>
        <v>-5.8000070969802309E-2</v>
      </c>
      <c r="Y15" s="167">
        <f t="shared" si="7"/>
        <v>4.3652188426369559E-2</v>
      </c>
    </row>
    <row r="16" spans="1:25" x14ac:dyDescent="0.25">
      <c r="A16" s="1"/>
      <c r="B16" s="165" t="s">
        <v>125</v>
      </c>
      <c r="C16" s="166">
        <v>3560</v>
      </c>
      <c r="D16" s="166">
        <v>899</v>
      </c>
      <c r="E16" s="166">
        <v>10763</v>
      </c>
      <c r="F16" s="166">
        <v>7800</v>
      </c>
      <c r="G16" s="166">
        <v>7923</v>
      </c>
      <c r="H16" s="166">
        <v>7670</v>
      </c>
      <c r="I16" s="167">
        <f t="shared" si="4"/>
        <v>-3.1932348857755866E-2</v>
      </c>
      <c r="J16" s="167">
        <f t="shared" si="1"/>
        <v>1.7472003790536414E-2</v>
      </c>
      <c r="K16" s="166">
        <v>17633</v>
      </c>
      <c r="L16" s="166">
        <v>11034</v>
      </c>
      <c r="M16" s="166">
        <v>62988</v>
      </c>
      <c r="N16" s="166">
        <v>57336</v>
      </c>
      <c r="O16" s="166">
        <v>65617</v>
      </c>
      <c r="P16" s="166">
        <v>60095</v>
      </c>
      <c r="Q16" s="167">
        <f t="shared" si="5"/>
        <v>-8.4155020802535896E-2</v>
      </c>
      <c r="R16" s="167">
        <f t="shared" si="3"/>
        <v>3.0144580621892805E-2</v>
      </c>
      <c r="S16" s="166">
        <v>21193</v>
      </c>
      <c r="T16" s="166">
        <v>73751</v>
      </c>
      <c r="U16" s="166">
        <v>65136</v>
      </c>
      <c r="V16" s="166">
        <v>73540</v>
      </c>
      <c r="W16" s="166">
        <v>67765</v>
      </c>
      <c r="X16" s="167">
        <f t="shared" si="6"/>
        <v>-7.852869186837097E-2</v>
      </c>
      <c r="Y16" s="167">
        <f t="shared" si="7"/>
        <v>2.7857632349960762E-2</v>
      </c>
    </row>
    <row r="17" spans="1:25" x14ac:dyDescent="0.25">
      <c r="A17" s="57"/>
      <c r="B17" s="165" t="s">
        <v>121</v>
      </c>
      <c r="C17" s="166">
        <v>2470</v>
      </c>
      <c r="D17" s="166">
        <v>1324</v>
      </c>
      <c r="E17" s="166">
        <v>5785</v>
      </c>
      <c r="F17" s="166">
        <v>5793</v>
      </c>
      <c r="G17" s="166">
        <v>5470</v>
      </c>
      <c r="H17" s="166">
        <v>5611</v>
      </c>
      <c r="I17" s="167">
        <f t="shared" si="4"/>
        <v>2.577696526508233E-2</v>
      </c>
      <c r="J17" s="167">
        <f t="shared" si="1"/>
        <v>1.2781670569582768E-2</v>
      </c>
      <c r="K17" s="166">
        <v>26961</v>
      </c>
      <c r="L17" s="166">
        <v>17551</v>
      </c>
      <c r="M17" s="166">
        <v>70666</v>
      </c>
      <c r="N17" s="166">
        <v>71063</v>
      </c>
      <c r="O17" s="166">
        <v>75929</v>
      </c>
      <c r="P17" s="166">
        <v>68404</v>
      </c>
      <c r="Q17" s="167">
        <f t="shared" si="5"/>
        <v>-9.9105743523554946E-2</v>
      </c>
      <c r="R17" s="167">
        <f t="shared" si="3"/>
        <v>3.4312503417255273E-2</v>
      </c>
      <c r="S17" s="166">
        <v>29431</v>
      </c>
      <c r="T17" s="166">
        <v>76451</v>
      </c>
      <c r="U17" s="166">
        <v>76856</v>
      </c>
      <c r="V17" s="166">
        <v>81399</v>
      </c>
      <c r="W17" s="166">
        <v>74015</v>
      </c>
      <c r="X17" s="167">
        <f t="shared" si="6"/>
        <v>-9.0713645130775511E-2</v>
      </c>
      <c r="Y17" s="167">
        <f t="shared" si="7"/>
        <v>3.0426955779271684E-2</v>
      </c>
    </row>
    <row r="18" spans="1:25" x14ac:dyDescent="0.25">
      <c r="A18" s="57"/>
      <c r="B18" s="165" t="s">
        <v>130</v>
      </c>
      <c r="C18" s="166">
        <v>3272</v>
      </c>
      <c r="D18" s="166">
        <v>181</v>
      </c>
      <c r="E18" s="166">
        <v>3612</v>
      </c>
      <c r="F18" s="166">
        <v>4286</v>
      </c>
      <c r="G18" s="166">
        <v>3386</v>
      </c>
      <c r="H18" s="166">
        <v>3472</v>
      </c>
      <c r="I18" s="167">
        <f t="shared" si="4"/>
        <v>2.539870053160076E-2</v>
      </c>
      <c r="J18" s="167">
        <f t="shared" si="1"/>
        <v>7.909100020957292E-3</v>
      </c>
      <c r="K18" s="166">
        <v>14757</v>
      </c>
      <c r="L18" s="166">
        <v>883</v>
      </c>
      <c r="M18" s="166">
        <v>19249</v>
      </c>
      <c r="N18" s="166">
        <v>24813</v>
      </c>
      <c r="O18" s="166">
        <v>22921</v>
      </c>
      <c r="P18" s="166">
        <v>21698</v>
      </c>
      <c r="Q18" s="167">
        <f t="shared" si="5"/>
        <v>-5.3357183368963002E-2</v>
      </c>
      <c r="R18" s="167">
        <f t="shared" si="3"/>
        <v>1.0884052089755056E-2</v>
      </c>
      <c r="S18" s="166">
        <v>18029</v>
      </c>
      <c r="T18" s="166">
        <v>22861</v>
      </c>
      <c r="U18" s="166">
        <v>29099</v>
      </c>
      <c r="V18" s="166">
        <v>26307</v>
      </c>
      <c r="W18" s="166">
        <v>25170</v>
      </c>
      <c r="X18" s="167">
        <f t="shared" si="6"/>
        <v>-4.3220435625498932E-2</v>
      </c>
      <c r="Y18" s="167">
        <f t="shared" si="7"/>
        <v>1.0347179314520952E-2</v>
      </c>
    </row>
    <row r="19" spans="1:25" x14ac:dyDescent="0.25">
      <c r="A19" s="57"/>
      <c r="B19" s="165" t="s">
        <v>133</v>
      </c>
      <c r="C19" s="166">
        <v>3284</v>
      </c>
      <c r="D19" s="166">
        <v>241</v>
      </c>
      <c r="E19" s="166">
        <v>2031</v>
      </c>
      <c r="F19" s="166">
        <v>2491</v>
      </c>
      <c r="G19" s="166">
        <v>2037</v>
      </c>
      <c r="H19" s="166">
        <v>2252</v>
      </c>
      <c r="I19" s="167">
        <f t="shared" si="4"/>
        <v>0.10554737358861077</v>
      </c>
      <c r="J19" s="167">
        <f t="shared" si="1"/>
        <v>5.1299807739619303E-3</v>
      </c>
      <c r="K19" s="166">
        <v>20848</v>
      </c>
      <c r="L19" s="166">
        <v>1223</v>
      </c>
      <c r="M19" s="166">
        <v>13987</v>
      </c>
      <c r="N19" s="166">
        <v>22848</v>
      </c>
      <c r="O19" s="166">
        <v>22162</v>
      </c>
      <c r="P19" s="166">
        <v>18516</v>
      </c>
      <c r="Q19" s="167">
        <f t="shared" si="5"/>
        <v>-0.1645158379207653</v>
      </c>
      <c r="R19" s="167">
        <f t="shared" si="3"/>
        <v>9.2879117196932714E-3</v>
      </c>
      <c r="S19" s="166">
        <v>24132</v>
      </c>
      <c r="T19" s="166">
        <v>16018</v>
      </c>
      <c r="U19" s="166">
        <v>25339</v>
      </c>
      <c r="V19" s="166">
        <v>24199</v>
      </c>
      <c r="W19" s="166">
        <v>20768</v>
      </c>
      <c r="X19" s="167">
        <f t="shared" si="6"/>
        <v>-0.14178271829414435</v>
      </c>
      <c r="Y19" s="167">
        <f t="shared" si="7"/>
        <v>8.5375534367886832E-3</v>
      </c>
    </row>
    <row r="20" spans="1:25" x14ac:dyDescent="0.25">
      <c r="A20" s="57"/>
      <c r="B20" s="170" t="s">
        <v>147</v>
      </c>
      <c r="C20" s="171">
        <f t="shared" ref="C20" si="8">C12-SUM(C13:C19)</f>
        <v>43459</v>
      </c>
      <c r="D20" s="171">
        <f t="shared" ref="D20:H20" si="9">D12-SUM(D13:D19)</f>
        <v>24877</v>
      </c>
      <c r="E20" s="171">
        <f t="shared" si="9"/>
        <v>98027</v>
      </c>
      <c r="F20" s="171">
        <f t="shared" si="9"/>
        <v>103753</v>
      </c>
      <c r="G20" s="171">
        <f t="shared" si="9"/>
        <v>114828</v>
      </c>
      <c r="H20" s="171">
        <f t="shared" si="9"/>
        <v>122609</v>
      </c>
      <c r="I20" s="172">
        <f t="shared" si="4"/>
        <v>6.7762218274288522E-2</v>
      </c>
      <c r="J20" s="172">
        <f t="shared" si="1"/>
        <v>0.27929920635643801</v>
      </c>
      <c r="K20" s="171">
        <f t="shared" ref="K20:P20" si="10">K12-SUM(K13:K19)</f>
        <v>121588</v>
      </c>
      <c r="L20" s="171">
        <f t="shared" si="10"/>
        <v>97209</v>
      </c>
      <c r="M20" s="171">
        <f t="shared" si="10"/>
        <v>324348</v>
      </c>
      <c r="N20" s="171">
        <f t="shared" si="10"/>
        <v>385550</v>
      </c>
      <c r="O20" s="171">
        <f t="shared" si="10"/>
        <v>426382</v>
      </c>
      <c r="P20" s="171">
        <f t="shared" si="10"/>
        <v>421545</v>
      </c>
      <c r="Q20" s="172">
        <f t="shared" si="5"/>
        <v>-1.1344287516827589E-2</v>
      </c>
      <c r="R20" s="172">
        <f t="shared" si="3"/>
        <v>0.21145348595150681</v>
      </c>
      <c r="S20" s="171">
        <f>S12-SUM(S13:S19)</f>
        <v>165047</v>
      </c>
      <c r="T20" s="171">
        <f>T12-SUM(T13:T19)</f>
        <v>422375</v>
      </c>
      <c r="U20" s="171">
        <f>U12-SUM(U13:U19)</f>
        <v>489303</v>
      </c>
      <c r="V20" s="171">
        <f>V12-SUM(V13:V19)</f>
        <v>541210</v>
      </c>
      <c r="W20" s="171">
        <f>W12-SUM(W13:W19)</f>
        <v>544154</v>
      </c>
      <c r="X20" s="172">
        <f t="shared" si="6"/>
        <v>5.439662977402504E-3</v>
      </c>
      <c r="Y20" s="172">
        <f t="shared" si="7"/>
        <v>0.22369721941652104</v>
      </c>
    </row>
    <row r="21" spans="1:25" x14ac:dyDescent="0.25">
      <c r="A21" s="57"/>
      <c r="B21" s="157" t="s">
        <v>46</v>
      </c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155"/>
      <c r="N21" s="155"/>
      <c r="O21" s="155"/>
      <c r="P21" s="155"/>
      <c r="Q21" s="155"/>
      <c r="R21" s="155"/>
      <c r="S21" s="155"/>
      <c r="T21" s="155"/>
      <c r="U21" s="155"/>
      <c r="V21" s="155"/>
      <c r="W21" s="155"/>
      <c r="X21" s="155"/>
      <c r="Y21" s="155"/>
    </row>
    <row r="22" spans="1:25" x14ac:dyDescent="0.25">
      <c r="A22" s="57"/>
      <c r="B22" s="158" t="s">
        <v>70</v>
      </c>
      <c r="C22" s="178">
        <f t="shared" ref="C22:H22" si="11">C23+C26</f>
        <v>35847</v>
      </c>
      <c r="D22" s="178">
        <f t="shared" si="11"/>
        <v>9993</v>
      </c>
      <c r="E22" s="178">
        <f t="shared" si="11"/>
        <v>90666</v>
      </c>
      <c r="F22" s="178">
        <f t="shared" si="11"/>
        <v>96498</v>
      </c>
      <c r="G22" s="178">
        <f t="shared" si="11"/>
        <v>90303</v>
      </c>
      <c r="H22" s="178">
        <f t="shared" si="11"/>
        <v>93198</v>
      </c>
      <c r="I22" s="179">
        <f>IFERROR(H22/G22-1,"-")</f>
        <v>3.2058735590179799E-2</v>
      </c>
      <c r="J22" s="179">
        <f t="shared" ref="J22:J34" si="12">H22/H$8</f>
        <v>0.21230193080448667</v>
      </c>
      <c r="K22" s="178">
        <f t="shared" ref="K22:P22" si="13">K23+K26</f>
        <v>243977</v>
      </c>
      <c r="L22" s="178">
        <f t="shared" si="13"/>
        <v>222118</v>
      </c>
      <c r="M22" s="178">
        <f t="shared" si="13"/>
        <v>761663</v>
      </c>
      <c r="N22" s="178">
        <f t="shared" si="13"/>
        <v>788303</v>
      </c>
      <c r="O22" s="178">
        <f t="shared" si="13"/>
        <v>825381</v>
      </c>
      <c r="P22" s="178">
        <f t="shared" si="13"/>
        <v>766185</v>
      </c>
      <c r="Q22" s="179">
        <f>IFERROR(P22/O22-1,"-")</f>
        <v>-7.1719605854750679E-2</v>
      </c>
      <c r="R22" s="179">
        <f t="shared" ref="R22:R34" si="14">P22/P$8</f>
        <v>0.38433023552350343</v>
      </c>
      <c r="S22" s="178">
        <f>S23+S26</f>
        <v>279824</v>
      </c>
      <c r="T22" s="178">
        <f>T23+T26</f>
        <v>852329</v>
      </c>
      <c r="U22" s="178">
        <f>U23+U26</f>
        <v>884801</v>
      </c>
      <c r="V22" s="178">
        <f>V23+V26</f>
        <v>915684</v>
      </c>
      <c r="W22" s="178">
        <f>W23+W26</f>
        <v>859383</v>
      </c>
      <c r="X22" s="179">
        <f>IFERROR(W22/V22-1,"-")</f>
        <v>-6.1485184845426977E-2</v>
      </c>
      <c r="Y22" s="179">
        <f>W22/W$8</f>
        <v>0.35328526026424156</v>
      </c>
    </row>
    <row r="23" spans="1:25" x14ac:dyDescent="0.25">
      <c r="A23" s="57"/>
      <c r="B23" s="161" t="s">
        <v>99</v>
      </c>
      <c r="C23" s="162">
        <v>1527</v>
      </c>
      <c r="D23" s="162">
        <v>3162</v>
      </c>
      <c r="E23" s="162">
        <v>7652</v>
      </c>
      <c r="F23" s="162">
        <v>6838</v>
      </c>
      <c r="G23" s="162">
        <v>4502</v>
      </c>
      <c r="H23" s="162">
        <v>5257</v>
      </c>
      <c r="I23" s="163">
        <f>IFERROR(H23/G23-1,"-")</f>
        <v>0.16770324300310979</v>
      </c>
      <c r="J23" s="163">
        <f t="shared" si="12"/>
        <v>1.1975270394634934E-2</v>
      </c>
      <c r="K23" s="162">
        <v>15120</v>
      </c>
      <c r="L23" s="162">
        <v>108542</v>
      </c>
      <c r="M23" s="162">
        <v>93368</v>
      </c>
      <c r="N23" s="162">
        <v>74738</v>
      </c>
      <c r="O23" s="162">
        <v>64788</v>
      </c>
      <c r="P23" s="162">
        <v>56723</v>
      </c>
      <c r="Q23" s="163">
        <f>IFERROR(P23/O23-1,"-")</f>
        <v>-0.1244829289374576</v>
      </c>
      <c r="R23" s="163">
        <f t="shared" si="14"/>
        <v>2.8453133315843676E-2</v>
      </c>
      <c r="S23" s="162">
        <v>16647</v>
      </c>
      <c r="T23" s="162">
        <v>101020</v>
      </c>
      <c r="U23" s="162">
        <v>81576</v>
      </c>
      <c r="V23" s="162">
        <v>69290</v>
      </c>
      <c r="W23" s="162">
        <v>61980</v>
      </c>
      <c r="X23" s="163">
        <f>IFERROR(W23/V23-1,"-")</f>
        <v>-0.10549862895078654</v>
      </c>
      <c r="Y23" s="163">
        <f>W23/W$8</f>
        <v>2.5479466583790571E-2</v>
      </c>
    </row>
    <row r="24" spans="1:25" x14ac:dyDescent="0.25">
      <c r="A24" s="57"/>
      <c r="B24" s="165" t="s">
        <v>105</v>
      </c>
      <c r="C24" s="166">
        <v>1004</v>
      </c>
      <c r="D24" s="166">
        <v>1639</v>
      </c>
      <c r="E24" s="166">
        <v>4098</v>
      </c>
      <c r="F24" s="166">
        <v>3389</v>
      </c>
      <c r="G24" s="166">
        <v>1588</v>
      </c>
      <c r="H24" s="166">
        <v>1753</v>
      </c>
      <c r="I24" s="167">
        <f>IFERROR(H24/G24-1,"-")</f>
        <v>0.10390428211586911</v>
      </c>
      <c r="J24" s="167">
        <f t="shared" si="12"/>
        <v>3.9932754426089097E-3</v>
      </c>
      <c r="K24" s="166">
        <v>5468</v>
      </c>
      <c r="L24" s="166">
        <v>58399</v>
      </c>
      <c r="M24" s="166">
        <v>38183</v>
      </c>
      <c r="N24" s="166">
        <v>29322</v>
      </c>
      <c r="O24" s="166">
        <v>22966</v>
      </c>
      <c r="P24" s="166">
        <v>25974</v>
      </c>
      <c r="Q24" s="167">
        <f>IFERROR(P24/O24-1,"-")</f>
        <v>0.13097622572498469</v>
      </c>
      <c r="R24" s="167">
        <f t="shared" si="14"/>
        <v>1.3028959764922934E-2</v>
      </c>
      <c r="S24" s="166">
        <v>6472</v>
      </c>
      <c r="T24" s="166">
        <v>42281</v>
      </c>
      <c r="U24" s="166">
        <v>32711</v>
      </c>
      <c r="V24" s="166">
        <v>24554</v>
      </c>
      <c r="W24" s="166">
        <v>27727</v>
      </c>
      <c r="X24" s="167">
        <f>IFERROR(W24/V24-1,"-")</f>
        <v>0.12922538079335344</v>
      </c>
      <c r="Y24" s="167">
        <f>W24/W$8</f>
        <v>1.1398340915920638E-2</v>
      </c>
    </row>
    <row r="25" spans="1:25" x14ac:dyDescent="0.25">
      <c r="A25" s="57"/>
      <c r="B25" s="165" t="s">
        <v>102</v>
      </c>
      <c r="C25" s="166">
        <v>523</v>
      </c>
      <c r="D25" s="166">
        <v>1523</v>
      </c>
      <c r="E25" s="166">
        <v>3554</v>
      </c>
      <c r="F25" s="166">
        <v>3449</v>
      </c>
      <c r="G25" s="166">
        <v>2914</v>
      </c>
      <c r="H25" s="166">
        <v>3504</v>
      </c>
      <c r="I25" s="167">
        <f>IFERROR(H25/G25-1,"-")</f>
        <v>0.20247083047357584</v>
      </c>
      <c r="J25" s="167">
        <f t="shared" si="12"/>
        <v>7.9819949520260232E-3</v>
      </c>
      <c r="K25" s="166">
        <v>9652</v>
      </c>
      <c r="L25" s="166">
        <v>50143</v>
      </c>
      <c r="M25" s="166">
        <v>55185</v>
      </c>
      <c r="N25" s="166">
        <v>45416</v>
      </c>
      <c r="O25" s="166">
        <v>41822</v>
      </c>
      <c r="P25" s="166">
        <v>30749</v>
      </c>
      <c r="Q25" s="167">
        <f>IFERROR(P25/O25-1,"-")</f>
        <v>-0.26476495624312568</v>
      </c>
      <c r="R25" s="167">
        <f t="shared" si="14"/>
        <v>1.5424173550920741E-2</v>
      </c>
      <c r="S25" s="166">
        <v>10175</v>
      </c>
      <c r="T25" s="166">
        <v>58739</v>
      </c>
      <c r="U25" s="166">
        <v>48865</v>
      </c>
      <c r="V25" s="166">
        <v>44736</v>
      </c>
      <c r="W25" s="166">
        <v>34253</v>
      </c>
      <c r="X25" s="167">
        <f>IFERROR(W25/V25-1,"-")</f>
        <v>-0.23433029327610877</v>
      </c>
      <c r="Y25" s="167">
        <f>W25/W$8</f>
        <v>1.4081125667869933E-2</v>
      </c>
    </row>
    <row r="26" spans="1:25" x14ac:dyDescent="0.25">
      <c r="A26" s="57"/>
      <c r="B26" s="161" t="s">
        <v>109</v>
      </c>
      <c r="C26" s="162">
        <v>34320</v>
      </c>
      <c r="D26" s="162">
        <v>6831</v>
      </c>
      <c r="E26" s="162">
        <v>83014</v>
      </c>
      <c r="F26" s="162">
        <v>89660</v>
      </c>
      <c r="G26" s="162">
        <v>85801</v>
      </c>
      <c r="H26" s="162">
        <v>87941</v>
      </c>
      <c r="I26" s="163">
        <f>IFERROR(H26/G26-1,"-")</f>
        <v>2.494143424901818E-2</v>
      </c>
      <c r="J26" s="163">
        <f t="shared" si="12"/>
        <v>0.20032666040985175</v>
      </c>
      <c r="K26" s="162">
        <v>228857</v>
      </c>
      <c r="L26" s="162">
        <v>113576</v>
      </c>
      <c r="M26" s="162">
        <v>668295</v>
      </c>
      <c r="N26" s="162">
        <v>713565</v>
      </c>
      <c r="O26" s="162">
        <v>760593</v>
      </c>
      <c r="P26" s="162">
        <v>709462</v>
      </c>
      <c r="Q26" s="163">
        <f>IFERROR(P26/O26-1,"-")</f>
        <v>-6.72251782490767E-2</v>
      </c>
      <c r="R26" s="163">
        <f t="shared" si="14"/>
        <v>0.35587710220765978</v>
      </c>
      <c r="S26" s="162">
        <v>263177</v>
      </c>
      <c r="T26" s="162">
        <v>751309</v>
      </c>
      <c r="U26" s="162">
        <v>803225</v>
      </c>
      <c r="V26" s="162">
        <v>846394</v>
      </c>
      <c r="W26" s="162">
        <v>797403</v>
      </c>
      <c r="X26" s="163">
        <f>IFERROR(W26/V26-1,"-")</f>
        <v>-5.7882026573912393E-2</v>
      </c>
      <c r="Y26" s="163">
        <f>W26/W$8</f>
        <v>0.32780579368045099</v>
      </c>
    </row>
    <row r="27" spans="1:25" s="57" customFormat="1" x14ac:dyDescent="0.25">
      <c r="B27" s="165" t="s">
        <v>112</v>
      </c>
      <c r="C27" s="166">
        <v>13636</v>
      </c>
      <c r="D27" s="166">
        <v>577</v>
      </c>
      <c r="E27" s="166">
        <v>34894</v>
      </c>
      <c r="F27" s="166">
        <v>39217</v>
      </c>
      <c r="G27" s="166">
        <v>37961</v>
      </c>
      <c r="H27" s="166">
        <v>37766</v>
      </c>
      <c r="I27" s="167">
        <f t="shared" ref="I27:I34" si="15">IFERROR(H27/G27-1,"-")</f>
        <v>-5.1368509786359207E-3</v>
      </c>
      <c r="J27" s="167">
        <f t="shared" si="12"/>
        <v>8.602968646067774E-2</v>
      </c>
      <c r="K27" s="166">
        <v>101958</v>
      </c>
      <c r="L27" s="166">
        <v>10130</v>
      </c>
      <c r="M27" s="166">
        <v>337647</v>
      </c>
      <c r="N27" s="166">
        <v>363255</v>
      </c>
      <c r="O27" s="166">
        <v>387877</v>
      </c>
      <c r="P27" s="166">
        <v>367658</v>
      </c>
      <c r="Q27" s="167">
        <f t="shared" ref="Q27:Q34" si="16">IFERROR(P27/O27-1,"-")</f>
        <v>-5.2127349649502275E-2</v>
      </c>
      <c r="R27" s="167">
        <f t="shared" si="14"/>
        <v>0.18442293405913746</v>
      </c>
      <c r="S27" s="166">
        <v>115594</v>
      </c>
      <c r="T27" s="166">
        <v>372541</v>
      </c>
      <c r="U27" s="166">
        <v>402472</v>
      </c>
      <c r="V27" s="166">
        <v>425838</v>
      </c>
      <c r="W27" s="166">
        <v>405424</v>
      </c>
      <c r="X27" s="167">
        <f t="shared" ref="X27:X34" si="17">IFERROR(W27/V27-1,"-")</f>
        <v>-4.793841789600739E-2</v>
      </c>
      <c r="Y27" s="167">
        <f t="shared" ref="Y27:Y34" si="18">W27/W$8</f>
        <v>0.16666646112079231</v>
      </c>
    </row>
    <row r="28" spans="1:25" s="57" customFormat="1" x14ac:dyDescent="0.25">
      <c r="B28" s="165" t="s">
        <v>115</v>
      </c>
      <c r="C28" s="166">
        <v>5913</v>
      </c>
      <c r="D28" s="166">
        <v>1956</v>
      </c>
      <c r="E28" s="166">
        <v>14902</v>
      </c>
      <c r="F28" s="166">
        <v>17608</v>
      </c>
      <c r="G28" s="166">
        <v>16708</v>
      </c>
      <c r="H28" s="166">
        <v>17339</v>
      </c>
      <c r="I28" s="167">
        <f t="shared" si="15"/>
        <v>3.7766339478094269E-2</v>
      </c>
      <c r="J28" s="167">
        <f t="shared" si="12"/>
        <v>3.9497662806272607E-2</v>
      </c>
      <c r="K28" s="166">
        <v>28236</v>
      </c>
      <c r="L28" s="166">
        <v>21543</v>
      </c>
      <c r="M28" s="166">
        <v>71123</v>
      </c>
      <c r="N28" s="166">
        <v>77442</v>
      </c>
      <c r="O28" s="166">
        <v>79069</v>
      </c>
      <c r="P28" s="166">
        <v>70747</v>
      </c>
      <c r="Q28" s="167">
        <f t="shared" si="16"/>
        <v>-0.10524984507202573</v>
      </c>
      <c r="R28" s="167">
        <f t="shared" si="14"/>
        <v>3.5487788422615033E-2</v>
      </c>
      <c r="S28" s="166">
        <v>34149</v>
      </c>
      <c r="T28" s="166">
        <v>86025</v>
      </c>
      <c r="U28" s="166">
        <v>95050</v>
      </c>
      <c r="V28" s="166">
        <v>95777</v>
      </c>
      <c r="W28" s="166">
        <v>88086</v>
      </c>
      <c r="X28" s="167">
        <f t="shared" si="17"/>
        <v>-8.0301116134353756E-2</v>
      </c>
      <c r="Y28" s="167">
        <f t="shared" si="18"/>
        <v>3.6211427775085125E-2</v>
      </c>
    </row>
    <row r="29" spans="1:25" x14ac:dyDescent="0.25">
      <c r="A29" s="57"/>
      <c r="B29" s="165" t="s">
        <v>118</v>
      </c>
      <c r="C29" s="166">
        <v>2029</v>
      </c>
      <c r="D29" s="166">
        <v>2131</v>
      </c>
      <c r="E29" s="166">
        <v>2359</v>
      </c>
      <c r="F29" s="166">
        <v>1960</v>
      </c>
      <c r="G29" s="166">
        <v>1806</v>
      </c>
      <c r="H29" s="166">
        <v>1937</v>
      </c>
      <c r="I29" s="167">
        <f t="shared" si="15"/>
        <v>7.2535991140642242E-2</v>
      </c>
      <c r="J29" s="167">
        <f t="shared" si="12"/>
        <v>4.4124212962541121E-3</v>
      </c>
      <c r="K29" s="166">
        <v>8997</v>
      </c>
      <c r="L29" s="166">
        <v>14477</v>
      </c>
      <c r="M29" s="166">
        <v>28352</v>
      </c>
      <c r="N29" s="166">
        <v>26679</v>
      </c>
      <c r="O29" s="166">
        <v>24033</v>
      </c>
      <c r="P29" s="166">
        <v>22050</v>
      </c>
      <c r="Q29" s="167">
        <f t="shared" si="16"/>
        <v>-8.2511546623392884E-2</v>
      </c>
      <c r="R29" s="167">
        <f t="shared" si="14"/>
        <v>1.1060620729057931E-2</v>
      </c>
      <c r="S29" s="166">
        <v>11026</v>
      </c>
      <c r="T29" s="166">
        <v>30711</v>
      </c>
      <c r="U29" s="166">
        <v>28639</v>
      </c>
      <c r="V29" s="166">
        <v>25839</v>
      </c>
      <c r="W29" s="166">
        <v>23987</v>
      </c>
      <c r="X29" s="167">
        <f t="shared" si="17"/>
        <v>-7.1674600410232547E-2</v>
      </c>
      <c r="Y29" s="167">
        <f t="shared" si="18"/>
        <v>9.860857775820981E-3</v>
      </c>
    </row>
    <row r="30" spans="1:25" x14ac:dyDescent="0.25">
      <c r="A30" s="57"/>
      <c r="B30" s="165" t="s">
        <v>125</v>
      </c>
      <c r="C30" s="166">
        <v>1607</v>
      </c>
      <c r="D30" s="166">
        <v>134</v>
      </c>
      <c r="E30" s="166">
        <v>4505</v>
      </c>
      <c r="F30" s="166">
        <v>2358</v>
      </c>
      <c r="G30" s="166">
        <v>1903</v>
      </c>
      <c r="H30" s="166">
        <v>2047</v>
      </c>
      <c r="I30" s="167">
        <f t="shared" si="15"/>
        <v>7.5669994745139357E-2</v>
      </c>
      <c r="J30" s="167">
        <f t="shared" si="12"/>
        <v>4.6629976218028743E-3</v>
      </c>
      <c r="K30" s="166">
        <v>8621</v>
      </c>
      <c r="L30" s="166">
        <v>6234</v>
      </c>
      <c r="M30" s="166">
        <v>35461</v>
      </c>
      <c r="N30" s="166">
        <v>30473</v>
      </c>
      <c r="O30" s="166">
        <v>33884</v>
      </c>
      <c r="P30" s="166">
        <v>30453</v>
      </c>
      <c r="Q30" s="167">
        <f t="shared" si="16"/>
        <v>-0.10125723055129265</v>
      </c>
      <c r="R30" s="167">
        <f t="shared" si="14"/>
        <v>1.5275695376961504E-2</v>
      </c>
      <c r="S30" s="166">
        <v>10228</v>
      </c>
      <c r="T30" s="166">
        <v>39966</v>
      </c>
      <c r="U30" s="166">
        <v>32831</v>
      </c>
      <c r="V30" s="166">
        <v>35787</v>
      </c>
      <c r="W30" s="166">
        <v>32500</v>
      </c>
      <c r="X30" s="167">
        <f t="shared" si="17"/>
        <v>-9.1848995445273474E-2</v>
      </c>
      <c r="Y30" s="167">
        <f t="shared" si="18"/>
        <v>1.3360481832416804E-2</v>
      </c>
    </row>
    <row r="31" spans="1:25" x14ac:dyDescent="0.25">
      <c r="A31" s="57"/>
      <c r="B31" s="165" t="s">
        <v>121</v>
      </c>
      <c r="C31" s="166">
        <v>1003</v>
      </c>
      <c r="D31" s="166">
        <v>225</v>
      </c>
      <c r="E31" s="166">
        <v>2544</v>
      </c>
      <c r="F31" s="166">
        <v>1797</v>
      </c>
      <c r="G31" s="166">
        <v>1366</v>
      </c>
      <c r="H31" s="166">
        <v>1381</v>
      </c>
      <c r="I31" s="167">
        <f t="shared" si="15"/>
        <v>1.0980966325036645E-2</v>
      </c>
      <c r="J31" s="167">
        <f t="shared" si="12"/>
        <v>3.1458718689349138E-3</v>
      </c>
      <c r="K31" s="166">
        <v>13673</v>
      </c>
      <c r="L31" s="166">
        <v>11132</v>
      </c>
      <c r="M31" s="166">
        <v>43980</v>
      </c>
      <c r="N31" s="166">
        <v>41025</v>
      </c>
      <c r="O31" s="166">
        <v>42895</v>
      </c>
      <c r="P31" s="166">
        <v>40516</v>
      </c>
      <c r="Q31" s="167">
        <f t="shared" si="16"/>
        <v>-5.5461009441659881E-2</v>
      </c>
      <c r="R31" s="167">
        <f t="shared" si="14"/>
        <v>2.0323451676122956E-2</v>
      </c>
      <c r="S31" s="166">
        <v>14676</v>
      </c>
      <c r="T31" s="166">
        <v>46524</v>
      </c>
      <c r="U31" s="166">
        <v>42822</v>
      </c>
      <c r="V31" s="166">
        <v>44261</v>
      </c>
      <c r="W31" s="166">
        <v>41897</v>
      </c>
      <c r="X31" s="167">
        <f t="shared" si="17"/>
        <v>-5.3410451639140599E-2</v>
      </c>
      <c r="Y31" s="167">
        <f t="shared" si="18"/>
        <v>1.7223510994854363E-2</v>
      </c>
    </row>
    <row r="32" spans="1:25" x14ac:dyDescent="0.25">
      <c r="A32" s="57"/>
      <c r="B32" s="165" t="s">
        <v>130</v>
      </c>
      <c r="C32" s="166">
        <v>1374</v>
      </c>
      <c r="D32" s="166">
        <v>39</v>
      </c>
      <c r="E32" s="166">
        <v>1165</v>
      </c>
      <c r="F32" s="166">
        <v>1546</v>
      </c>
      <c r="G32" s="166">
        <v>1571</v>
      </c>
      <c r="H32" s="166">
        <v>1361</v>
      </c>
      <c r="I32" s="167">
        <f t="shared" si="15"/>
        <v>-0.13367281985996182</v>
      </c>
      <c r="J32" s="167">
        <f t="shared" si="12"/>
        <v>3.100312537016957E-3</v>
      </c>
      <c r="K32" s="166">
        <v>8151</v>
      </c>
      <c r="L32" s="166">
        <v>240</v>
      </c>
      <c r="M32" s="166">
        <v>10893</v>
      </c>
      <c r="N32" s="166">
        <v>11772</v>
      </c>
      <c r="O32" s="166">
        <v>11483</v>
      </c>
      <c r="P32" s="166">
        <v>10159</v>
      </c>
      <c r="Q32" s="167">
        <f t="shared" si="16"/>
        <v>-0.11530087956109025</v>
      </c>
      <c r="R32" s="167">
        <f t="shared" si="14"/>
        <v>5.0959113826076884E-3</v>
      </c>
      <c r="S32" s="166">
        <v>9525</v>
      </c>
      <c r="T32" s="166">
        <v>12058</v>
      </c>
      <c r="U32" s="166">
        <v>13318</v>
      </c>
      <c r="V32" s="166">
        <v>13054</v>
      </c>
      <c r="W32" s="166">
        <v>11520</v>
      </c>
      <c r="X32" s="167">
        <f t="shared" si="17"/>
        <v>-0.1175118737551708</v>
      </c>
      <c r="Y32" s="167">
        <f t="shared" si="18"/>
        <v>4.7357769449058945E-3</v>
      </c>
    </row>
    <row r="33" spans="1:25" x14ac:dyDescent="0.25">
      <c r="A33" s="57"/>
      <c r="B33" s="165" t="s">
        <v>133</v>
      </c>
      <c r="C33" s="166">
        <v>662</v>
      </c>
      <c r="D33" s="166">
        <v>3</v>
      </c>
      <c r="E33" s="166">
        <v>398</v>
      </c>
      <c r="F33" s="166">
        <v>558</v>
      </c>
      <c r="G33" s="166">
        <v>323</v>
      </c>
      <c r="H33" s="166">
        <v>286</v>
      </c>
      <c r="I33" s="167">
        <f t="shared" si="15"/>
        <v>-0.11455108359133126</v>
      </c>
      <c r="J33" s="167">
        <f t="shared" si="12"/>
        <v>6.5149844642678164E-4</v>
      </c>
      <c r="K33" s="166">
        <v>10437</v>
      </c>
      <c r="L33" s="166">
        <v>255</v>
      </c>
      <c r="M33" s="166">
        <v>6918</v>
      </c>
      <c r="N33" s="166">
        <v>11530</v>
      </c>
      <c r="O33" s="166">
        <v>11074</v>
      </c>
      <c r="P33" s="166">
        <v>9476</v>
      </c>
      <c r="Q33" s="167">
        <f t="shared" si="16"/>
        <v>-0.14430196857504063</v>
      </c>
      <c r="R33" s="167">
        <f t="shared" si="14"/>
        <v>4.7533080285058031E-3</v>
      </c>
      <c r="S33" s="166">
        <v>11099</v>
      </c>
      <c r="T33" s="166">
        <v>7316</v>
      </c>
      <c r="U33" s="166">
        <v>12088</v>
      </c>
      <c r="V33" s="166">
        <v>11397</v>
      </c>
      <c r="W33" s="166">
        <v>9762</v>
      </c>
      <c r="X33" s="167">
        <f t="shared" si="17"/>
        <v>-0.14345880494867069</v>
      </c>
      <c r="Y33" s="167">
        <f t="shared" si="18"/>
        <v>4.0130776507093183E-3</v>
      </c>
    </row>
    <row r="34" spans="1:25" x14ac:dyDescent="0.25">
      <c r="A34" s="57"/>
      <c r="B34" s="170" t="s">
        <v>147</v>
      </c>
      <c r="C34" s="171">
        <f t="shared" ref="C34" si="19">C26-SUM(C27:C33)</f>
        <v>8096</v>
      </c>
      <c r="D34" s="171">
        <f t="shared" ref="D34:H34" si="20">D26-SUM(D27:D33)</f>
        <v>1766</v>
      </c>
      <c r="E34" s="171">
        <f t="shared" si="20"/>
        <v>22247</v>
      </c>
      <c r="F34" s="171">
        <f t="shared" si="20"/>
        <v>24616</v>
      </c>
      <c r="G34" s="171">
        <f t="shared" si="20"/>
        <v>24163</v>
      </c>
      <c r="H34" s="171">
        <f t="shared" si="20"/>
        <v>25824</v>
      </c>
      <c r="I34" s="172">
        <f t="shared" si="15"/>
        <v>6.8741464222157767E-2</v>
      </c>
      <c r="J34" s="172">
        <f t="shared" si="12"/>
        <v>5.8826209372465764E-2</v>
      </c>
      <c r="K34" s="171">
        <f t="shared" ref="K34:P34" si="21">K26-SUM(K27:K33)</f>
        <v>48784</v>
      </c>
      <c r="L34" s="171">
        <f t="shared" si="21"/>
        <v>49565</v>
      </c>
      <c r="M34" s="171">
        <f t="shared" si="21"/>
        <v>133921</v>
      </c>
      <c r="N34" s="171">
        <f t="shared" si="21"/>
        <v>151389</v>
      </c>
      <c r="O34" s="171">
        <f t="shared" si="21"/>
        <v>170278</v>
      </c>
      <c r="P34" s="171">
        <f t="shared" si="21"/>
        <v>158403</v>
      </c>
      <c r="Q34" s="172">
        <f t="shared" si="16"/>
        <v>-6.9738897567507285E-2</v>
      </c>
      <c r="R34" s="172">
        <f t="shared" si="14"/>
        <v>7.9457392532651411E-2</v>
      </c>
      <c r="S34" s="171">
        <f>S26-SUM(S27:S33)</f>
        <v>56880</v>
      </c>
      <c r="T34" s="171">
        <f>T26-SUM(T27:T33)</f>
        <v>156168</v>
      </c>
      <c r="U34" s="171">
        <f>U26-SUM(U27:U33)</f>
        <v>176005</v>
      </c>
      <c r="V34" s="171">
        <f>V26-SUM(V27:V33)</f>
        <v>194441</v>
      </c>
      <c r="W34" s="171">
        <f>W26-SUM(W27:W33)</f>
        <v>184227</v>
      </c>
      <c r="X34" s="172">
        <f t="shared" si="17"/>
        <v>-5.2530073389871479E-2</v>
      </c>
      <c r="Y34" s="172">
        <f t="shared" si="18"/>
        <v>7.5734199585866177E-2</v>
      </c>
    </row>
    <row r="35" spans="1:25" x14ac:dyDescent="0.25">
      <c r="A35" s="57"/>
      <c r="B35" s="157" t="s">
        <v>47</v>
      </c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S35" s="155"/>
      <c r="T35" s="155"/>
      <c r="U35" s="155"/>
      <c r="V35" s="155"/>
      <c r="W35" s="155"/>
      <c r="X35" s="155"/>
      <c r="Y35" s="155"/>
    </row>
    <row r="36" spans="1:25" x14ac:dyDescent="0.25">
      <c r="A36" s="57"/>
      <c r="B36" s="158" t="s">
        <v>70</v>
      </c>
      <c r="C36" s="178">
        <f t="shared" ref="C36:H36" si="22">C37+C40</f>
        <v>39616</v>
      </c>
      <c r="D36" s="178">
        <f t="shared" si="22"/>
        <v>7266</v>
      </c>
      <c r="E36" s="178">
        <f t="shared" si="22"/>
        <v>98961</v>
      </c>
      <c r="F36" s="178">
        <f t="shared" si="22"/>
        <v>115296</v>
      </c>
      <c r="G36" s="178">
        <f t="shared" si="22"/>
        <v>120114</v>
      </c>
      <c r="H36" s="178">
        <f t="shared" si="22"/>
        <v>110808</v>
      </c>
      <c r="I36" s="179">
        <f>IFERROR(H36/G36-1,"-")</f>
        <v>-7.7476397422448717E-2</v>
      </c>
      <c r="J36" s="179">
        <f t="shared" ref="J36:J48" si="23">H36/H$8</f>
        <v>0.2524169225582476</v>
      </c>
      <c r="K36" s="178">
        <f t="shared" ref="K36:P36" si="24">K37+K40</f>
        <v>107490</v>
      </c>
      <c r="L36" s="178">
        <f t="shared" si="24"/>
        <v>35251</v>
      </c>
      <c r="M36" s="178">
        <f t="shared" si="24"/>
        <v>312053</v>
      </c>
      <c r="N36" s="178">
        <f t="shared" si="24"/>
        <v>346111</v>
      </c>
      <c r="O36" s="178">
        <f t="shared" si="24"/>
        <v>369040</v>
      </c>
      <c r="P36" s="178">
        <f t="shared" si="24"/>
        <v>395948</v>
      </c>
      <c r="Q36" s="179">
        <f>IFERROR(P36/O36-1,"-")</f>
        <v>7.2913505311077431E-2</v>
      </c>
      <c r="R36" s="179">
        <f t="shared" ref="R36:R48" si="25">P36/P$8</f>
        <v>0.19861363521220091</v>
      </c>
      <c r="S36" s="178">
        <f>S37+S40</f>
        <v>147106</v>
      </c>
      <c r="T36" s="178">
        <f>T37+T40</f>
        <v>411014</v>
      </c>
      <c r="U36" s="178">
        <f>U37+U40</f>
        <v>461407</v>
      </c>
      <c r="V36" s="178">
        <f>V37+V40</f>
        <v>489154</v>
      </c>
      <c r="W36" s="178">
        <f>W37+W40</f>
        <v>506756</v>
      </c>
      <c r="X36" s="179">
        <f>IFERROR(W36/V36-1,"-")</f>
        <v>3.5984577454135191E-2</v>
      </c>
      <c r="Y36" s="179">
        <f>W36/W$8</f>
        <v>0.20832321019902184</v>
      </c>
    </row>
    <row r="37" spans="1:25" x14ac:dyDescent="0.25">
      <c r="A37" s="57"/>
      <c r="B37" s="161" t="s">
        <v>99</v>
      </c>
      <c r="C37" s="162">
        <v>2530</v>
      </c>
      <c r="D37" s="162">
        <v>2484</v>
      </c>
      <c r="E37" s="162">
        <v>13018</v>
      </c>
      <c r="F37" s="162">
        <v>16233</v>
      </c>
      <c r="G37" s="162">
        <v>17658</v>
      </c>
      <c r="H37" s="162">
        <v>12406</v>
      </c>
      <c r="I37" s="163">
        <f>IFERROR(H37/G37-1,"-")</f>
        <v>-0.29742892739834637</v>
      </c>
      <c r="J37" s="163">
        <f t="shared" si="23"/>
        <v>2.8260453588708576E-2</v>
      </c>
      <c r="K37" s="162">
        <v>7136</v>
      </c>
      <c r="L37" s="162">
        <v>10587</v>
      </c>
      <c r="M37" s="162">
        <v>32666</v>
      </c>
      <c r="N37" s="162">
        <v>28175</v>
      </c>
      <c r="O37" s="162">
        <v>25352</v>
      </c>
      <c r="P37" s="162">
        <v>31289</v>
      </c>
      <c r="Q37" s="163">
        <f>IFERROR(P37/O37-1,"-")</f>
        <v>0.23418270747869996</v>
      </c>
      <c r="R37" s="163">
        <f t="shared" si="25"/>
        <v>1.5695045895305834E-2</v>
      </c>
      <c r="S37" s="162">
        <v>9666</v>
      </c>
      <c r="T37" s="162">
        <v>45684</v>
      </c>
      <c r="U37" s="162">
        <v>44408</v>
      </c>
      <c r="V37" s="162">
        <v>43010</v>
      </c>
      <c r="W37" s="162">
        <v>43695</v>
      </c>
      <c r="X37" s="163">
        <f>IFERROR(W37/V37-1,"-")</f>
        <v>1.5926528714252486E-2</v>
      </c>
      <c r="Y37" s="163">
        <f>W37/W$8</f>
        <v>1.7962653958998532E-2</v>
      </c>
    </row>
    <row r="38" spans="1:25" x14ac:dyDescent="0.25">
      <c r="A38" s="57"/>
      <c r="B38" s="165" t="s">
        <v>105</v>
      </c>
      <c r="C38" s="166">
        <v>1111</v>
      </c>
      <c r="D38" s="166">
        <v>2027</v>
      </c>
      <c r="E38" s="166">
        <v>6197</v>
      </c>
      <c r="F38" s="166">
        <v>8419</v>
      </c>
      <c r="G38" s="166">
        <v>12266</v>
      </c>
      <c r="H38" s="166">
        <v>7200</v>
      </c>
      <c r="I38" s="167">
        <f>IFERROR(H38/G38-1,"-")</f>
        <v>-0.41301157671612587</v>
      </c>
      <c r="J38" s="167">
        <f t="shared" si="23"/>
        <v>1.640135949046443E-2</v>
      </c>
      <c r="K38" s="166">
        <v>954</v>
      </c>
      <c r="L38" s="166">
        <v>2313</v>
      </c>
      <c r="M38" s="166">
        <v>4929</v>
      </c>
      <c r="N38" s="166">
        <v>6417</v>
      </c>
      <c r="O38" s="166">
        <v>4930</v>
      </c>
      <c r="P38" s="166">
        <v>8773</v>
      </c>
      <c r="Q38" s="167">
        <f>IFERROR(P38/O38-1,"-")</f>
        <v>0.77951318458417851</v>
      </c>
      <c r="R38" s="167">
        <f t="shared" si="25"/>
        <v>4.4006723653526184E-3</v>
      </c>
      <c r="S38" s="166">
        <v>2065</v>
      </c>
      <c r="T38" s="166">
        <v>11126</v>
      </c>
      <c r="U38" s="166">
        <v>14836</v>
      </c>
      <c r="V38" s="166">
        <v>17196</v>
      </c>
      <c r="W38" s="166">
        <v>15973</v>
      </c>
      <c r="X38" s="167">
        <f>IFERROR(W38/V38-1,"-")</f>
        <v>-7.112119097464531E-2</v>
      </c>
      <c r="Y38" s="167">
        <f>W38/W$8</f>
        <v>6.5663685018213418E-3</v>
      </c>
    </row>
    <row r="39" spans="1:25" x14ac:dyDescent="0.25">
      <c r="A39" s="57"/>
      <c r="B39" s="165" t="s">
        <v>102</v>
      </c>
      <c r="C39" s="166">
        <v>1419</v>
      </c>
      <c r="D39" s="166">
        <v>457</v>
      </c>
      <c r="E39" s="166">
        <v>6821</v>
      </c>
      <c r="F39" s="166">
        <v>7814</v>
      </c>
      <c r="G39" s="166">
        <v>5392</v>
      </c>
      <c r="H39" s="166">
        <v>5206</v>
      </c>
      <c r="I39" s="167">
        <f>IFERROR(H39/G39-1,"-")</f>
        <v>-3.4495548961424372E-2</v>
      </c>
      <c r="J39" s="167">
        <f t="shared" si="23"/>
        <v>1.1859094098244143E-2</v>
      </c>
      <c r="K39" s="166">
        <v>6182</v>
      </c>
      <c r="L39" s="166">
        <v>8274</v>
      </c>
      <c r="M39" s="166">
        <v>27737</v>
      </c>
      <c r="N39" s="166">
        <v>21758</v>
      </c>
      <c r="O39" s="166">
        <v>20422</v>
      </c>
      <c r="P39" s="166">
        <v>22516</v>
      </c>
      <c r="Q39" s="167">
        <f>IFERROR(P39/O39-1,"-")</f>
        <v>0.10253648026637929</v>
      </c>
      <c r="R39" s="167">
        <f t="shared" si="25"/>
        <v>1.1294373529953215E-2</v>
      </c>
      <c r="S39" s="166">
        <v>7601</v>
      </c>
      <c r="T39" s="166">
        <v>34558</v>
      </c>
      <c r="U39" s="166">
        <v>29572</v>
      </c>
      <c r="V39" s="166">
        <v>25814</v>
      </c>
      <c r="W39" s="166">
        <v>27722</v>
      </c>
      <c r="X39" s="167">
        <f>IFERROR(W39/V39-1,"-")</f>
        <v>7.3913380336251722E-2</v>
      </c>
      <c r="Y39" s="167">
        <f>W39/W$8</f>
        <v>1.1396285457177189E-2</v>
      </c>
    </row>
    <row r="40" spans="1:25" x14ac:dyDescent="0.25">
      <c r="A40" s="57"/>
      <c r="B40" s="161" t="s">
        <v>109</v>
      </c>
      <c r="C40" s="162">
        <v>37086</v>
      </c>
      <c r="D40" s="162">
        <v>4782</v>
      </c>
      <c r="E40" s="162">
        <v>85943</v>
      </c>
      <c r="F40" s="162">
        <v>99063</v>
      </c>
      <c r="G40" s="162">
        <v>102456</v>
      </c>
      <c r="H40" s="162">
        <v>98402</v>
      </c>
      <c r="I40" s="163">
        <f>IFERROR(H40/G40-1,"-")</f>
        <v>-3.9568204887951874E-2</v>
      </c>
      <c r="J40" s="163">
        <f t="shared" si="23"/>
        <v>0.22415646896953903</v>
      </c>
      <c r="K40" s="162">
        <v>100354</v>
      </c>
      <c r="L40" s="162">
        <v>24664</v>
      </c>
      <c r="M40" s="162">
        <v>279387</v>
      </c>
      <c r="N40" s="162">
        <v>317936</v>
      </c>
      <c r="O40" s="162">
        <v>343688</v>
      </c>
      <c r="P40" s="162">
        <v>364659</v>
      </c>
      <c r="Q40" s="163">
        <f>IFERROR(P40/O40-1,"-")</f>
        <v>6.1017550801890197E-2</v>
      </c>
      <c r="R40" s="163">
        <f t="shared" si="25"/>
        <v>0.18291858931689506</v>
      </c>
      <c r="S40" s="162">
        <v>137440</v>
      </c>
      <c r="T40" s="162">
        <v>365330</v>
      </c>
      <c r="U40" s="162">
        <v>416999</v>
      </c>
      <c r="V40" s="162">
        <v>446144</v>
      </c>
      <c r="W40" s="162">
        <v>463061</v>
      </c>
      <c r="X40" s="163">
        <f>IFERROR(W40/V40-1,"-")</f>
        <v>3.7918250609668691E-2</v>
      </c>
      <c r="Y40" s="163">
        <f>W40/W$8</f>
        <v>0.19036055624002332</v>
      </c>
    </row>
    <row r="41" spans="1:25" s="57" customFormat="1" x14ac:dyDescent="0.25">
      <c r="B41" s="165" t="s">
        <v>112</v>
      </c>
      <c r="C41" s="166">
        <v>18060</v>
      </c>
      <c r="D41" s="166">
        <v>386</v>
      </c>
      <c r="E41" s="166">
        <v>41618</v>
      </c>
      <c r="F41" s="166">
        <v>43653</v>
      </c>
      <c r="G41" s="166">
        <v>43405</v>
      </c>
      <c r="H41" s="166">
        <v>38732</v>
      </c>
      <c r="I41" s="167">
        <f t="shared" ref="I41:I48" si="26">IFERROR(H41/G41-1,"-")</f>
        <v>-0.10766040778712127</v>
      </c>
      <c r="J41" s="167">
        <f t="shared" si="23"/>
        <v>8.8230202192315046E-2</v>
      </c>
      <c r="K41" s="166">
        <v>48199</v>
      </c>
      <c r="L41" s="166">
        <v>2375</v>
      </c>
      <c r="M41" s="166">
        <v>145570</v>
      </c>
      <c r="N41" s="166">
        <v>168907</v>
      </c>
      <c r="O41" s="166">
        <v>190744</v>
      </c>
      <c r="P41" s="166">
        <v>200109</v>
      </c>
      <c r="Q41" s="167">
        <f t="shared" ref="Q41:Q48" si="27">IFERROR(P41/O41-1,"-")</f>
        <v>4.9097219309650608E-2</v>
      </c>
      <c r="R41" s="167">
        <f t="shared" si="25"/>
        <v>0.1003777665973267</v>
      </c>
      <c r="S41" s="166">
        <v>66259</v>
      </c>
      <c r="T41" s="166">
        <v>187188</v>
      </c>
      <c r="U41" s="166">
        <v>212560</v>
      </c>
      <c r="V41" s="166">
        <v>234149</v>
      </c>
      <c r="W41" s="166">
        <v>238841</v>
      </c>
      <c r="X41" s="167">
        <f t="shared" ref="X41:X48" si="28">IFERROR(W41/V41-1,"-")</f>
        <v>2.0038522479276066E-2</v>
      </c>
      <c r="Y41" s="167">
        <f t="shared" ref="Y41:Y48" si="29">W41/W$8</f>
        <v>9.8185564348808055E-2</v>
      </c>
    </row>
    <row r="42" spans="1:25" s="57" customFormat="1" x14ac:dyDescent="0.25">
      <c r="B42" s="165" t="s">
        <v>115</v>
      </c>
      <c r="C42" s="166">
        <v>2861</v>
      </c>
      <c r="D42" s="166">
        <v>165</v>
      </c>
      <c r="E42" s="166">
        <v>3842</v>
      </c>
      <c r="F42" s="166">
        <v>5939</v>
      </c>
      <c r="G42" s="166">
        <v>6311</v>
      </c>
      <c r="H42" s="166">
        <v>7022</v>
      </c>
      <c r="I42" s="167">
        <f t="shared" si="26"/>
        <v>0.11266043416257321</v>
      </c>
      <c r="J42" s="167">
        <f t="shared" si="23"/>
        <v>1.5995881436394618E-2</v>
      </c>
      <c r="K42" s="166">
        <v>5618</v>
      </c>
      <c r="L42" s="166">
        <v>2064</v>
      </c>
      <c r="M42" s="166">
        <v>10681</v>
      </c>
      <c r="N42" s="166">
        <v>13198</v>
      </c>
      <c r="O42" s="166">
        <v>11438</v>
      </c>
      <c r="P42" s="166">
        <v>11790</v>
      </c>
      <c r="Q42" s="167">
        <f t="shared" si="27"/>
        <v>3.0774610945969672E-2</v>
      </c>
      <c r="R42" s="167">
        <f t="shared" si="25"/>
        <v>5.9140461857411794E-3</v>
      </c>
      <c r="S42" s="166">
        <v>8479</v>
      </c>
      <c r="T42" s="166">
        <v>14523</v>
      </c>
      <c r="U42" s="166">
        <v>19137</v>
      </c>
      <c r="V42" s="166">
        <v>17749</v>
      </c>
      <c r="W42" s="166">
        <v>18812</v>
      </c>
      <c r="X42" s="167">
        <f t="shared" si="28"/>
        <v>5.9890698067496695E-2</v>
      </c>
      <c r="Y42" s="167">
        <f t="shared" si="29"/>
        <v>7.7334579763515361E-3</v>
      </c>
    </row>
    <row r="43" spans="1:25" x14ac:dyDescent="0.25">
      <c r="A43" s="57"/>
      <c r="B43" s="165" t="s">
        <v>118</v>
      </c>
      <c r="C43" s="166">
        <v>1616</v>
      </c>
      <c r="D43" s="166">
        <v>274</v>
      </c>
      <c r="E43" s="166">
        <v>2777</v>
      </c>
      <c r="F43" s="166">
        <v>4389</v>
      </c>
      <c r="G43" s="166">
        <v>4808</v>
      </c>
      <c r="H43" s="166">
        <v>4585</v>
      </c>
      <c r="I43" s="167">
        <f t="shared" si="26"/>
        <v>-4.6381031613976664E-2</v>
      </c>
      <c r="J43" s="167">
        <f t="shared" si="23"/>
        <v>1.0444476842191587E-2</v>
      </c>
      <c r="K43" s="166">
        <v>2576</v>
      </c>
      <c r="L43" s="166">
        <v>2985</v>
      </c>
      <c r="M43" s="166">
        <v>6817</v>
      </c>
      <c r="N43" s="166">
        <v>7222</v>
      </c>
      <c r="O43" s="166">
        <v>6402</v>
      </c>
      <c r="P43" s="166">
        <v>7541</v>
      </c>
      <c r="Q43" s="167">
        <f t="shared" si="27"/>
        <v>0.17791315213995618</v>
      </c>
      <c r="R43" s="167">
        <f t="shared" si="25"/>
        <v>3.7826821277925559E-3</v>
      </c>
      <c r="S43" s="166">
        <v>4192</v>
      </c>
      <c r="T43" s="166">
        <v>9594</v>
      </c>
      <c r="U43" s="166">
        <v>11611</v>
      </c>
      <c r="V43" s="166">
        <v>11210</v>
      </c>
      <c r="W43" s="166">
        <v>12126</v>
      </c>
      <c r="X43" s="167">
        <f t="shared" si="28"/>
        <v>8.1712756467439807E-2</v>
      </c>
      <c r="Y43" s="167">
        <f t="shared" si="29"/>
        <v>4.9848985446118823E-3</v>
      </c>
    </row>
    <row r="44" spans="1:25" x14ac:dyDescent="0.25">
      <c r="A44" s="57"/>
      <c r="B44" s="165" t="s">
        <v>125</v>
      </c>
      <c r="C44" s="166">
        <v>711</v>
      </c>
      <c r="D44" s="166">
        <v>81</v>
      </c>
      <c r="E44" s="166">
        <v>1709</v>
      </c>
      <c r="F44" s="166">
        <v>1794</v>
      </c>
      <c r="G44" s="166">
        <v>2135</v>
      </c>
      <c r="H44" s="166">
        <v>1701</v>
      </c>
      <c r="I44" s="167">
        <f t="shared" si="26"/>
        <v>-0.20327868852459019</v>
      </c>
      <c r="J44" s="167">
        <f t="shared" si="23"/>
        <v>3.8748211796222221E-3</v>
      </c>
      <c r="K44" s="166">
        <v>4692</v>
      </c>
      <c r="L44" s="166">
        <v>2026</v>
      </c>
      <c r="M44" s="166">
        <v>15940</v>
      </c>
      <c r="N44" s="166">
        <v>14430</v>
      </c>
      <c r="O44" s="166">
        <v>16030</v>
      </c>
      <c r="P44" s="166">
        <v>14514</v>
      </c>
      <c r="Q44" s="167">
        <f t="shared" si="27"/>
        <v>-9.4572676232064889E-2</v>
      </c>
      <c r="R44" s="167">
        <f t="shared" si="25"/>
        <v>7.2804466785282001E-3</v>
      </c>
      <c r="S44" s="166">
        <v>5403</v>
      </c>
      <c r="T44" s="166">
        <v>17649</v>
      </c>
      <c r="U44" s="166">
        <v>16224</v>
      </c>
      <c r="V44" s="166">
        <v>18165</v>
      </c>
      <c r="W44" s="166">
        <v>16215</v>
      </c>
      <c r="X44" s="167">
        <f t="shared" si="28"/>
        <v>-0.10734929810074323</v>
      </c>
      <c r="Y44" s="167">
        <f t="shared" si="29"/>
        <v>6.6658527050042606E-3</v>
      </c>
    </row>
    <row r="45" spans="1:25" x14ac:dyDescent="0.25">
      <c r="A45" s="57"/>
      <c r="B45" s="165" t="s">
        <v>121</v>
      </c>
      <c r="C45" s="166">
        <v>694</v>
      </c>
      <c r="D45" s="166">
        <v>75</v>
      </c>
      <c r="E45" s="166">
        <v>970</v>
      </c>
      <c r="F45" s="166">
        <v>1167</v>
      </c>
      <c r="G45" s="166">
        <v>1327</v>
      </c>
      <c r="H45" s="166">
        <v>1610</v>
      </c>
      <c r="I45" s="167">
        <f t="shared" si="26"/>
        <v>0.21326299924642056</v>
      </c>
      <c r="J45" s="167">
        <f t="shared" si="23"/>
        <v>3.6675262193955186E-3</v>
      </c>
      <c r="K45" s="166">
        <v>6876</v>
      </c>
      <c r="L45" s="166">
        <v>2693</v>
      </c>
      <c r="M45" s="166">
        <v>16019</v>
      </c>
      <c r="N45" s="166">
        <v>18812</v>
      </c>
      <c r="O45" s="166">
        <v>19632</v>
      </c>
      <c r="P45" s="166">
        <v>15658</v>
      </c>
      <c r="Q45" s="167">
        <f t="shared" si="27"/>
        <v>-0.20242461287693558</v>
      </c>
      <c r="R45" s="167">
        <f t="shared" si="25"/>
        <v>7.8542947562625434E-3</v>
      </c>
      <c r="S45" s="166">
        <v>7570</v>
      </c>
      <c r="T45" s="166">
        <v>16989</v>
      </c>
      <c r="U45" s="166">
        <v>19979</v>
      </c>
      <c r="V45" s="166">
        <v>20959</v>
      </c>
      <c r="W45" s="166">
        <v>17268</v>
      </c>
      <c r="X45" s="167">
        <f t="shared" si="28"/>
        <v>-0.17610573023522114</v>
      </c>
      <c r="Y45" s="167">
        <f t="shared" si="29"/>
        <v>7.0987323163745654E-3</v>
      </c>
    </row>
    <row r="46" spans="1:25" x14ac:dyDescent="0.25">
      <c r="A46" s="57"/>
      <c r="B46" s="165" t="s">
        <v>130</v>
      </c>
      <c r="C46" s="166">
        <v>1093</v>
      </c>
      <c r="D46" s="166">
        <v>9</v>
      </c>
      <c r="E46" s="166">
        <v>1519</v>
      </c>
      <c r="F46" s="166">
        <v>1605</v>
      </c>
      <c r="G46" s="166">
        <v>953</v>
      </c>
      <c r="H46" s="166">
        <v>1156</v>
      </c>
      <c r="I46" s="167">
        <f t="shared" si="26"/>
        <v>0.21301154249737664</v>
      </c>
      <c r="J46" s="167">
        <f t="shared" si="23"/>
        <v>2.6333293848579005E-3</v>
      </c>
      <c r="K46" s="166">
        <v>2222</v>
      </c>
      <c r="L46" s="166">
        <v>451</v>
      </c>
      <c r="M46" s="166">
        <v>3366</v>
      </c>
      <c r="N46" s="166">
        <v>4514</v>
      </c>
      <c r="O46" s="166">
        <v>4148</v>
      </c>
      <c r="P46" s="166">
        <v>5071</v>
      </c>
      <c r="Q46" s="167">
        <f t="shared" si="27"/>
        <v>0.22251687560270006</v>
      </c>
      <c r="R46" s="167">
        <f t="shared" si="25"/>
        <v>2.5436919599570416E-3</v>
      </c>
      <c r="S46" s="166">
        <v>3315</v>
      </c>
      <c r="T46" s="166">
        <v>4885</v>
      </c>
      <c r="U46" s="166">
        <v>6119</v>
      </c>
      <c r="V46" s="166">
        <v>5101</v>
      </c>
      <c r="W46" s="166">
        <v>6227</v>
      </c>
      <c r="X46" s="167">
        <f t="shared" si="28"/>
        <v>0.22074103117035881</v>
      </c>
      <c r="Y46" s="167">
        <f t="shared" si="29"/>
        <v>2.5598683190910599E-3</v>
      </c>
    </row>
    <row r="47" spans="1:25" x14ac:dyDescent="0.25">
      <c r="A47" s="57"/>
      <c r="B47" s="165" t="s">
        <v>133</v>
      </c>
      <c r="C47" s="166">
        <v>1061</v>
      </c>
      <c r="D47" s="166">
        <v>8</v>
      </c>
      <c r="E47" s="166">
        <v>763</v>
      </c>
      <c r="F47" s="166">
        <v>1045</v>
      </c>
      <c r="G47" s="166">
        <v>855</v>
      </c>
      <c r="H47" s="166">
        <v>747</v>
      </c>
      <c r="I47" s="167">
        <f t="shared" si="26"/>
        <v>-0.12631578947368416</v>
      </c>
      <c r="J47" s="167">
        <f t="shared" si="23"/>
        <v>1.7016410471356847E-3</v>
      </c>
      <c r="K47" s="166">
        <v>3677</v>
      </c>
      <c r="L47" s="166">
        <v>624</v>
      </c>
      <c r="M47" s="166">
        <v>3104</v>
      </c>
      <c r="N47" s="166">
        <v>4768</v>
      </c>
      <c r="O47" s="166">
        <v>4502</v>
      </c>
      <c r="P47" s="166">
        <v>3899</v>
      </c>
      <c r="Q47" s="167">
        <f t="shared" si="27"/>
        <v>-0.13394047090182137</v>
      </c>
      <c r="R47" s="167">
        <f t="shared" si="25"/>
        <v>1.9557986495508787E-3</v>
      </c>
      <c r="S47" s="166">
        <v>4738</v>
      </c>
      <c r="T47" s="166">
        <v>3867</v>
      </c>
      <c r="U47" s="166">
        <v>5813</v>
      </c>
      <c r="V47" s="166">
        <v>5357</v>
      </c>
      <c r="W47" s="166">
        <v>4646</v>
      </c>
      <c r="X47" s="167">
        <f t="shared" si="28"/>
        <v>-0.13272353929438119</v>
      </c>
      <c r="Y47" s="167">
        <f t="shared" si="29"/>
        <v>1.9099322644125685E-3</v>
      </c>
    </row>
    <row r="48" spans="1:25" x14ac:dyDescent="0.25">
      <c r="A48" s="57"/>
      <c r="B48" s="170" t="s">
        <v>147</v>
      </c>
      <c r="C48" s="171">
        <f t="shared" ref="C48" si="30">C40-SUM(C41:C47)</f>
        <v>10990</v>
      </c>
      <c r="D48" s="171">
        <f t="shared" ref="D48:H48" si="31">D40-SUM(D41:D47)</f>
        <v>3784</v>
      </c>
      <c r="E48" s="171">
        <f t="shared" si="31"/>
        <v>32745</v>
      </c>
      <c r="F48" s="171">
        <f t="shared" si="31"/>
        <v>39471</v>
      </c>
      <c r="G48" s="171">
        <f t="shared" si="31"/>
        <v>42662</v>
      </c>
      <c r="H48" s="171">
        <f t="shared" si="31"/>
        <v>42849</v>
      </c>
      <c r="I48" s="172">
        <f t="shared" si="26"/>
        <v>4.3832919225539335E-3</v>
      </c>
      <c r="J48" s="172">
        <f t="shared" si="23"/>
        <v>9.7608590667626449E-2</v>
      </c>
      <c r="K48" s="171">
        <f t="shared" ref="K48:P48" si="32">K40-SUM(K41:K47)</f>
        <v>26494</v>
      </c>
      <c r="L48" s="171">
        <f t="shared" si="32"/>
        <v>11446</v>
      </c>
      <c r="M48" s="171">
        <f t="shared" si="32"/>
        <v>77890</v>
      </c>
      <c r="N48" s="171">
        <f t="shared" si="32"/>
        <v>86085</v>
      </c>
      <c r="O48" s="171">
        <f t="shared" si="32"/>
        <v>90792</v>
      </c>
      <c r="P48" s="171">
        <f t="shared" si="32"/>
        <v>106077</v>
      </c>
      <c r="Q48" s="172">
        <f t="shared" si="27"/>
        <v>0.16835183716627022</v>
      </c>
      <c r="R48" s="172">
        <f t="shared" si="25"/>
        <v>5.3209862361735971E-2</v>
      </c>
      <c r="S48" s="171">
        <f>S40-SUM(S41:S47)</f>
        <v>37484</v>
      </c>
      <c r="T48" s="171">
        <f>T40-SUM(T41:T47)</f>
        <v>110635</v>
      </c>
      <c r="U48" s="171">
        <f>U40-SUM(U41:U47)</f>
        <v>125556</v>
      </c>
      <c r="V48" s="171">
        <f>V40-SUM(V41:V47)</f>
        <v>133454</v>
      </c>
      <c r="W48" s="171">
        <f>W40-SUM(W41:W47)</f>
        <v>148926</v>
      </c>
      <c r="X48" s="172">
        <f t="shared" si="28"/>
        <v>0.11593507875372788</v>
      </c>
      <c r="Y48" s="172">
        <f t="shared" si="29"/>
        <v>6.1222249765369385E-2</v>
      </c>
    </row>
    <row r="49" spans="1:25" x14ac:dyDescent="0.25">
      <c r="A49" s="57"/>
      <c r="B49" s="157" t="s">
        <v>48</v>
      </c>
      <c r="C49" s="155"/>
      <c r="D49" s="155"/>
      <c r="E49" s="155"/>
      <c r="F49" s="155"/>
      <c r="G49" s="155"/>
      <c r="H49" s="155"/>
      <c r="I49" s="155"/>
      <c r="J49" s="155"/>
      <c r="K49" s="155"/>
      <c r="L49" s="155"/>
      <c r="M49" s="155"/>
      <c r="N49" s="155"/>
      <c r="O49" s="155"/>
      <c r="P49" s="155"/>
      <c r="Q49" s="155"/>
      <c r="R49" s="155"/>
      <c r="S49" s="155"/>
      <c r="T49" s="155"/>
      <c r="U49" s="155"/>
      <c r="V49" s="155"/>
      <c r="W49" s="155"/>
      <c r="X49" s="155"/>
      <c r="Y49" s="155"/>
    </row>
    <row r="50" spans="1:25" x14ac:dyDescent="0.25">
      <c r="A50" s="57"/>
      <c r="B50" s="158" t="s">
        <v>70</v>
      </c>
      <c r="C50" s="178">
        <f t="shared" ref="C50:H50" si="33">C51+C54</f>
        <v>0</v>
      </c>
      <c r="D50" s="178">
        <f t="shared" si="33"/>
        <v>3463</v>
      </c>
      <c r="E50" s="178">
        <f t="shared" si="33"/>
        <v>0</v>
      </c>
      <c r="F50" s="178">
        <f t="shared" si="33"/>
        <v>0</v>
      </c>
      <c r="G50" s="178">
        <f t="shared" si="33"/>
        <v>0</v>
      </c>
      <c r="H50" s="178">
        <f t="shared" si="33"/>
        <v>0</v>
      </c>
      <c r="I50" s="179" t="str">
        <f>IFERROR(H50/G50-1,"-")</f>
        <v>-</v>
      </c>
      <c r="J50" s="179">
        <f t="shared" ref="J50:J62" si="34">H50/H$8</f>
        <v>0</v>
      </c>
      <c r="K50" s="178">
        <f t="shared" ref="K50:P50" si="35">K51+K54</f>
        <v>0</v>
      </c>
      <c r="L50" s="178">
        <f t="shared" si="35"/>
        <v>0</v>
      </c>
      <c r="M50" s="178">
        <f t="shared" si="35"/>
        <v>0</v>
      </c>
      <c r="N50" s="178">
        <f t="shared" si="35"/>
        <v>0</v>
      </c>
      <c r="O50" s="178">
        <f t="shared" si="35"/>
        <v>0</v>
      </c>
      <c r="P50" s="178">
        <f t="shared" si="35"/>
        <v>0</v>
      </c>
      <c r="Q50" s="179" t="str">
        <f>IFERROR(P50/O50-1,"-")</f>
        <v>-</v>
      </c>
      <c r="R50" s="179">
        <f t="shared" ref="R50:R62" si="36">P50/P$8</f>
        <v>0</v>
      </c>
      <c r="S50" s="178">
        <f>S51+S54</f>
        <v>8192</v>
      </c>
      <c r="T50" s="178">
        <f>T51+T54</f>
        <v>19165</v>
      </c>
      <c r="U50" s="178">
        <f>U51+U54</f>
        <v>29890</v>
      </c>
      <c r="V50" s="178">
        <f>V51+V54</f>
        <v>25396</v>
      </c>
      <c r="W50" s="178">
        <f>W51+W54</f>
        <v>24109</v>
      </c>
      <c r="X50" s="179">
        <f>IFERROR(W50/V50-1,"-")</f>
        <v>-5.0677272011340424E-2</v>
      </c>
      <c r="Y50" s="179">
        <f>W50/W$8</f>
        <v>9.9110109691611294E-3</v>
      </c>
    </row>
    <row r="51" spans="1:25" x14ac:dyDescent="0.25">
      <c r="A51" s="57"/>
      <c r="B51" s="161" t="s">
        <v>99</v>
      </c>
      <c r="C51" s="162">
        <v>0</v>
      </c>
      <c r="D51" s="162">
        <v>787</v>
      </c>
      <c r="E51" s="162">
        <v>0</v>
      </c>
      <c r="F51" s="162">
        <v>0</v>
      </c>
      <c r="G51" s="162">
        <v>0</v>
      </c>
      <c r="H51" s="162">
        <v>0</v>
      </c>
      <c r="I51" s="163" t="str">
        <f>IFERROR(H51/G51-1,"-")</f>
        <v>-</v>
      </c>
      <c r="J51" s="163">
        <f t="shared" si="34"/>
        <v>0</v>
      </c>
      <c r="K51" s="162">
        <v>0</v>
      </c>
      <c r="L51" s="162">
        <v>0</v>
      </c>
      <c r="M51" s="162">
        <v>0</v>
      </c>
      <c r="N51" s="162">
        <v>0</v>
      </c>
      <c r="O51" s="162">
        <v>0</v>
      </c>
      <c r="P51" s="162">
        <v>0</v>
      </c>
      <c r="Q51" s="163" t="str">
        <f>IFERROR(P51/O51-1,"-")</f>
        <v>-</v>
      </c>
      <c r="R51" s="163">
        <f t="shared" si="36"/>
        <v>0</v>
      </c>
      <c r="S51" s="162">
        <v>773</v>
      </c>
      <c r="T51" s="162">
        <v>2543</v>
      </c>
      <c r="U51" s="162">
        <v>13313</v>
      </c>
      <c r="V51" s="162">
        <v>7143</v>
      </c>
      <c r="W51" s="162">
        <v>4759</v>
      </c>
      <c r="X51" s="163">
        <f>IFERROR(W51/V51-1,"-")</f>
        <v>-0.33375332493350129</v>
      </c>
      <c r="Y51" s="163">
        <f>W51/W$8</f>
        <v>1.9563856320145099E-3</v>
      </c>
    </row>
    <row r="52" spans="1:25" x14ac:dyDescent="0.25">
      <c r="A52" s="57"/>
      <c r="B52" s="165" t="s">
        <v>105</v>
      </c>
      <c r="C52" s="166">
        <v>0</v>
      </c>
      <c r="D52" s="166">
        <v>309</v>
      </c>
      <c r="E52" s="166">
        <v>0</v>
      </c>
      <c r="F52" s="166">
        <v>0</v>
      </c>
      <c r="G52" s="166">
        <v>0</v>
      </c>
      <c r="H52" s="166">
        <v>0</v>
      </c>
      <c r="I52" s="167" t="str">
        <f>IFERROR(H52/G52-1,"-")</f>
        <v>-</v>
      </c>
      <c r="J52" s="167">
        <f t="shared" si="34"/>
        <v>0</v>
      </c>
      <c r="K52" s="166">
        <v>0</v>
      </c>
      <c r="L52" s="166">
        <v>0</v>
      </c>
      <c r="M52" s="166">
        <v>0</v>
      </c>
      <c r="N52" s="166">
        <v>0</v>
      </c>
      <c r="O52" s="166">
        <v>0</v>
      </c>
      <c r="P52" s="166">
        <v>0</v>
      </c>
      <c r="Q52" s="167" t="str">
        <f>IFERROR(P52/O52-1,"-")</f>
        <v>-</v>
      </c>
      <c r="R52" s="167">
        <f t="shared" si="36"/>
        <v>0</v>
      </c>
      <c r="S52" s="166">
        <v>367</v>
      </c>
      <c r="T52" s="166">
        <v>1046</v>
      </c>
      <c r="U52" s="166">
        <v>9968</v>
      </c>
      <c r="V52" s="166">
        <v>4849</v>
      </c>
      <c r="W52" s="166">
        <v>2834</v>
      </c>
      <c r="X52" s="167">
        <f>IFERROR(W52/V52-1,"-")</f>
        <v>-0.41554959785522794</v>
      </c>
      <c r="Y52" s="167">
        <f>W52/W$8</f>
        <v>1.1650340157867453E-3</v>
      </c>
    </row>
    <row r="53" spans="1:25" x14ac:dyDescent="0.25">
      <c r="A53" s="57"/>
      <c r="B53" s="165" t="s">
        <v>102</v>
      </c>
      <c r="C53" s="166">
        <v>0</v>
      </c>
      <c r="D53" s="166">
        <v>478</v>
      </c>
      <c r="E53" s="166">
        <v>0</v>
      </c>
      <c r="F53" s="166">
        <v>0</v>
      </c>
      <c r="G53" s="166">
        <v>0</v>
      </c>
      <c r="H53" s="166">
        <v>0</v>
      </c>
      <c r="I53" s="167" t="str">
        <f>IFERROR(H53/G53-1,"-")</f>
        <v>-</v>
      </c>
      <c r="J53" s="167">
        <f t="shared" si="34"/>
        <v>0</v>
      </c>
      <c r="K53" s="166">
        <v>0</v>
      </c>
      <c r="L53" s="166">
        <v>0</v>
      </c>
      <c r="M53" s="166">
        <v>0</v>
      </c>
      <c r="N53" s="166">
        <v>0</v>
      </c>
      <c r="O53" s="166">
        <v>0</v>
      </c>
      <c r="P53" s="166">
        <v>0</v>
      </c>
      <c r="Q53" s="167" t="str">
        <f>IFERROR(P53/O53-1,"-")</f>
        <v>-</v>
      </c>
      <c r="R53" s="167">
        <f t="shared" si="36"/>
        <v>0</v>
      </c>
      <c r="S53" s="166">
        <v>406</v>
      </c>
      <c r="T53" s="166">
        <v>1497</v>
      </c>
      <c r="U53" s="166">
        <v>3345</v>
      </c>
      <c r="V53" s="166">
        <v>2294</v>
      </c>
      <c r="W53" s="166">
        <v>1925</v>
      </c>
      <c r="X53" s="167">
        <f>IFERROR(W53/V53-1,"-")</f>
        <v>-0.16085440278988661</v>
      </c>
      <c r="Y53" s="167">
        <f>W53/W$8</f>
        <v>7.913516162277646E-4</v>
      </c>
    </row>
    <row r="54" spans="1:25" x14ac:dyDescent="0.25">
      <c r="A54" s="57"/>
      <c r="B54" s="161" t="s">
        <v>109</v>
      </c>
      <c r="C54" s="162">
        <v>0</v>
      </c>
      <c r="D54" s="162">
        <v>2676</v>
      </c>
      <c r="E54" s="162">
        <v>0</v>
      </c>
      <c r="F54" s="162">
        <v>0</v>
      </c>
      <c r="G54" s="162">
        <v>0</v>
      </c>
      <c r="H54" s="162">
        <v>0</v>
      </c>
      <c r="I54" s="163" t="str">
        <f>IFERROR(H54/G54-1,"-")</f>
        <v>-</v>
      </c>
      <c r="J54" s="163">
        <f t="shared" si="34"/>
        <v>0</v>
      </c>
      <c r="K54" s="162">
        <v>0</v>
      </c>
      <c r="L54" s="162">
        <v>0</v>
      </c>
      <c r="M54" s="162">
        <v>0</v>
      </c>
      <c r="N54" s="162">
        <v>0</v>
      </c>
      <c r="O54" s="162">
        <v>0</v>
      </c>
      <c r="P54" s="162">
        <v>0</v>
      </c>
      <c r="Q54" s="163" t="str">
        <f>IFERROR(P54/O54-1,"-")</f>
        <v>-</v>
      </c>
      <c r="R54" s="163">
        <f t="shared" si="36"/>
        <v>0</v>
      </c>
      <c r="S54" s="162">
        <v>7419</v>
      </c>
      <c r="T54" s="162">
        <v>16622</v>
      </c>
      <c r="U54" s="162">
        <v>16577</v>
      </c>
      <c r="V54" s="162">
        <v>18253</v>
      </c>
      <c r="W54" s="162">
        <v>19350</v>
      </c>
      <c r="X54" s="163">
        <f>IFERROR(W54/V54-1,"-")</f>
        <v>6.0099709636772136E-2</v>
      </c>
      <c r="Y54" s="163">
        <f>W54/W$8</f>
        <v>7.9546253371466195E-3</v>
      </c>
    </row>
    <row r="55" spans="1:25" s="57" customFormat="1" x14ac:dyDescent="0.25">
      <c r="B55" s="165" t="s">
        <v>112</v>
      </c>
      <c r="C55" s="166">
        <v>0</v>
      </c>
      <c r="D55" s="166">
        <v>55</v>
      </c>
      <c r="E55" s="166">
        <v>0</v>
      </c>
      <c r="F55" s="166">
        <v>0</v>
      </c>
      <c r="G55" s="166">
        <v>0</v>
      </c>
      <c r="H55" s="166">
        <v>0</v>
      </c>
      <c r="I55" s="167" t="str">
        <f t="shared" ref="I55:I62" si="37">IFERROR(H55/G55-1,"-")</f>
        <v>-</v>
      </c>
      <c r="J55" s="167">
        <f t="shared" si="34"/>
        <v>0</v>
      </c>
      <c r="K55" s="166">
        <v>0</v>
      </c>
      <c r="L55" s="166">
        <v>0</v>
      </c>
      <c r="M55" s="166">
        <v>0</v>
      </c>
      <c r="N55" s="166">
        <v>0</v>
      </c>
      <c r="O55" s="166">
        <v>0</v>
      </c>
      <c r="P55" s="166">
        <v>0</v>
      </c>
      <c r="Q55" s="167" t="str">
        <f t="shared" ref="Q55:Q62" si="38">IFERROR(P55/O55-1,"-")</f>
        <v>-</v>
      </c>
      <c r="R55" s="167">
        <f t="shared" si="36"/>
        <v>0</v>
      </c>
      <c r="S55" s="166">
        <v>2301</v>
      </c>
      <c r="T55" s="166">
        <v>6041</v>
      </c>
      <c r="U55" s="166">
        <v>5224</v>
      </c>
      <c r="V55" s="166">
        <v>6355</v>
      </c>
      <c r="W55" s="166">
        <v>6935</v>
      </c>
      <c r="X55" s="167">
        <f t="shared" ref="X55:X62" si="39">IFERROR(W55/V55-1,"-")</f>
        <v>9.1266719118804129E-2</v>
      </c>
      <c r="Y55" s="167">
        <f t="shared" ref="Y55:Y62" si="40">W55/W$8</f>
        <v>2.8509212771634014E-3</v>
      </c>
    </row>
    <row r="56" spans="1:25" s="57" customFormat="1" x14ac:dyDescent="0.25">
      <c r="B56" s="165" t="s">
        <v>115</v>
      </c>
      <c r="C56" s="166">
        <v>0</v>
      </c>
      <c r="D56" s="166">
        <v>1007</v>
      </c>
      <c r="E56" s="166">
        <v>0</v>
      </c>
      <c r="F56" s="166">
        <v>0</v>
      </c>
      <c r="G56" s="166">
        <v>0</v>
      </c>
      <c r="H56" s="166">
        <v>0</v>
      </c>
      <c r="I56" s="167" t="str">
        <f t="shared" si="37"/>
        <v>-</v>
      </c>
      <c r="J56" s="167">
        <f t="shared" si="34"/>
        <v>0</v>
      </c>
      <c r="K56" s="166">
        <v>0</v>
      </c>
      <c r="L56" s="166">
        <v>0</v>
      </c>
      <c r="M56" s="166">
        <v>0</v>
      </c>
      <c r="N56" s="166">
        <v>0</v>
      </c>
      <c r="O56" s="166">
        <v>0</v>
      </c>
      <c r="P56" s="166">
        <v>0</v>
      </c>
      <c r="Q56" s="167" t="str">
        <f t="shared" si="38"/>
        <v>-</v>
      </c>
      <c r="R56" s="167">
        <f t="shared" si="36"/>
        <v>0</v>
      </c>
      <c r="S56" s="166">
        <v>2164</v>
      </c>
      <c r="T56" s="166">
        <v>3822</v>
      </c>
      <c r="U56" s="166">
        <v>2863</v>
      </c>
      <c r="V56" s="166">
        <v>3672</v>
      </c>
      <c r="W56" s="166">
        <v>3773</v>
      </c>
      <c r="X56" s="167">
        <f t="shared" si="39"/>
        <v>2.7505446623093732E-2</v>
      </c>
      <c r="Y56" s="167">
        <f t="shared" si="40"/>
        <v>1.5510491678064186E-3</v>
      </c>
    </row>
    <row r="57" spans="1:25" x14ac:dyDescent="0.25">
      <c r="A57" s="57"/>
      <c r="B57" s="165" t="s">
        <v>118</v>
      </c>
      <c r="C57" s="166">
        <v>0</v>
      </c>
      <c r="D57" s="166">
        <v>446</v>
      </c>
      <c r="E57" s="166">
        <v>0</v>
      </c>
      <c r="F57" s="166">
        <v>0</v>
      </c>
      <c r="G57" s="166">
        <v>0</v>
      </c>
      <c r="H57" s="166">
        <v>0</v>
      </c>
      <c r="I57" s="167" t="str">
        <f t="shared" si="37"/>
        <v>-</v>
      </c>
      <c r="J57" s="167">
        <f t="shared" si="34"/>
        <v>0</v>
      </c>
      <c r="K57" s="166">
        <v>0</v>
      </c>
      <c r="L57" s="166">
        <v>0</v>
      </c>
      <c r="M57" s="166">
        <v>0</v>
      </c>
      <c r="N57" s="166">
        <v>0</v>
      </c>
      <c r="O57" s="166">
        <v>0</v>
      </c>
      <c r="P57" s="166">
        <v>0</v>
      </c>
      <c r="Q57" s="167" t="str">
        <f t="shared" si="38"/>
        <v>-</v>
      </c>
      <c r="R57" s="167">
        <f t="shared" si="36"/>
        <v>0</v>
      </c>
      <c r="S57" s="166">
        <v>393</v>
      </c>
      <c r="T57" s="166">
        <v>1296</v>
      </c>
      <c r="U57" s="166">
        <v>1711</v>
      </c>
      <c r="V57" s="166">
        <v>1279</v>
      </c>
      <c r="W57" s="166">
        <v>1368</v>
      </c>
      <c r="X57" s="167">
        <f t="shared" si="39"/>
        <v>6.9585613760750675E-2</v>
      </c>
      <c r="Y57" s="167">
        <f t="shared" si="40"/>
        <v>5.6237351220757498E-4</v>
      </c>
    </row>
    <row r="58" spans="1:25" x14ac:dyDescent="0.25">
      <c r="A58" s="57"/>
      <c r="B58" s="165" t="s">
        <v>125</v>
      </c>
      <c r="C58" s="166">
        <v>0</v>
      </c>
      <c r="D58" s="166">
        <v>55</v>
      </c>
      <c r="E58" s="166">
        <v>0</v>
      </c>
      <c r="F58" s="166">
        <v>0</v>
      </c>
      <c r="G58" s="166">
        <v>0</v>
      </c>
      <c r="H58" s="166">
        <v>0</v>
      </c>
      <c r="I58" s="167" t="str">
        <f t="shared" si="37"/>
        <v>-</v>
      </c>
      <c r="J58" s="167">
        <f t="shared" si="34"/>
        <v>0</v>
      </c>
      <c r="K58" s="166">
        <v>0</v>
      </c>
      <c r="L58" s="166">
        <v>0</v>
      </c>
      <c r="M58" s="166">
        <v>0</v>
      </c>
      <c r="N58" s="166">
        <v>0</v>
      </c>
      <c r="O58" s="166">
        <v>0</v>
      </c>
      <c r="P58" s="166">
        <v>0</v>
      </c>
      <c r="Q58" s="167" t="str">
        <f t="shared" si="38"/>
        <v>-</v>
      </c>
      <c r="R58" s="167">
        <f t="shared" si="36"/>
        <v>0</v>
      </c>
      <c r="S58" s="166">
        <v>205</v>
      </c>
      <c r="T58" s="166">
        <v>491</v>
      </c>
      <c r="U58" s="166">
        <v>384</v>
      </c>
      <c r="V58" s="166">
        <v>576</v>
      </c>
      <c r="W58" s="166">
        <v>568</v>
      </c>
      <c r="X58" s="167">
        <f t="shared" si="39"/>
        <v>-1.388888888888884E-2</v>
      </c>
      <c r="Y58" s="167">
        <f t="shared" si="40"/>
        <v>2.3350011325577676E-4</v>
      </c>
    </row>
    <row r="59" spans="1:25" x14ac:dyDescent="0.25">
      <c r="A59" s="57"/>
      <c r="B59" s="165" t="s">
        <v>121</v>
      </c>
      <c r="C59" s="166">
        <v>0</v>
      </c>
      <c r="D59" s="166">
        <v>80</v>
      </c>
      <c r="E59" s="166">
        <v>0</v>
      </c>
      <c r="F59" s="166">
        <v>0</v>
      </c>
      <c r="G59" s="166">
        <v>0</v>
      </c>
      <c r="H59" s="166">
        <v>0</v>
      </c>
      <c r="I59" s="167" t="str">
        <f t="shared" si="37"/>
        <v>-</v>
      </c>
      <c r="J59" s="167">
        <f t="shared" si="34"/>
        <v>0</v>
      </c>
      <c r="K59" s="166">
        <v>0</v>
      </c>
      <c r="L59" s="166">
        <v>0</v>
      </c>
      <c r="M59" s="166">
        <v>0</v>
      </c>
      <c r="N59" s="166">
        <v>0</v>
      </c>
      <c r="O59" s="166">
        <v>0</v>
      </c>
      <c r="P59" s="166">
        <v>0</v>
      </c>
      <c r="Q59" s="167" t="str">
        <f t="shared" si="38"/>
        <v>-</v>
      </c>
      <c r="R59" s="167">
        <f t="shared" si="36"/>
        <v>0</v>
      </c>
      <c r="S59" s="166">
        <v>135</v>
      </c>
      <c r="T59" s="166">
        <v>436</v>
      </c>
      <c r="U59" s="166">
        <v>372</v>
      </c>
      <c r="V59" s="166">
        <v>395</v>
      </c>
      <c r="W59" s="166">
        <v>535</v>
      </c>
      <c r="X59" s="167">
        <f t="shared" si="39"/>
        <v>0.35443037974683533</v>
      </c>
      <c r="Y59" s="167">
        <f t="shared" si="40"/>
        <v>2.1993408554901508E-4</v>
      </c>
    </row>
    <row r="60" spans="1:25" x14ac:dyDescent="0.25">
      <c r="A60" s="57"/>
      <c r="B60" s="165" t="s">
        <v>130</v>
      </c>
      <c r="C60" s="166">
        <v>0</v>
      </c>
      <c r="D60" s="166">
        <v>22</v>
      </c>
      <c r="E60" s="166">
        <v>0</v>
      </c>
      <c r="F60" s="166">
        <v>0</v>
      </c>
      <c r="G60" s="166">
        <v>0</v>
      </c>
      <c r="H60" s="166">
        <v>0</v>
      </c>
      <c r="I60" s="167" t="str">
        <f t="shared" si="37"/>
        <v>-</v>
      </c>
      <c r="J60" s="167">
        <f t="shared" si="34"/>
        <v>0</v>
      </c>
      <c r="K60" s="166">
        <v>0</v>
      </c>
      <c r="L60" s="166">
        <v>0</v>
      </c>
      <c r="M60" s="166">
        <v>0</v>
      </c>
      <c r="N60" s="166">
        <v>0</v>
      </c>
      <c r="O60" s="166">
        <v>0</v>
      </c>
      <c r="P60" s="166">
        <v>0</v>
      </c>
      <c r="Q60" s="167" t="str">
        <f t="shared" si="38"/>
        <v>-</v>
      </c>
      <c r="R60" s="167">
        <f t="shared" si="36"/>
        <v>0</v>
      </c>
      <c r="S60" s="166">
        <v>76</v>
      </c>
      <c r="T60" s="166">
        <v>57</v>
      </c>
      <c r="U60" s="166">
        <v>154</v>
      </c>
      <c r="V60" s="166">
        <v>84</v>
      </c>
      <c r="W60" s="166">
        <v>170</v>
      </c>
      <c r="X60" s="167">
        <f t="shared" si="39"/>
        <v>1.0238095238095237</v>
      </c>
      <c r="Y60" s="167">
        <f t="shared" si="40"/>
        <v>6.9885597277257125E-5</v>
      </c>
    </row>
    <row r="61" spans="1:25" x14ac:dyDescent="0.25">
      <c r="A61" s="57"/>
      <c r="B61" s="165" t="s">
        <v>133</v>
      </c>
      <c r="C61" s="166">
        <v>0</v>
      </c>
      <c r="D61" s="166">
        <v>14</v>
      </c>
      <c r="E61" s="166">
        <v>0</v>
      </c>
      <c r="F61" s="166">
        <v>0</v>
      </c>
      <c r="G61" s="166">
        <v>0</v>
      </c>
      <c r="H61" s="166">
        <v>0</v>
      </c>
      <c r="I61" s="167" t="str">
        <f t="shared" si="37"/>
        <v>-</v>
      </c>
      <c r="J61" s="167">
        <f t="shared" si="34"/>
        <v>0</v>
      </c>
      <c r="K61" s="166">
        <v>0</v>
      </c>
      <c r="L61" s="166">
        <v>0</v>
      </c>
      <c r="M61" s="166">
        <v>0</v>
      </c>
      <c r="N61" s="166">
        <v>0</v>
      </c>
      <c r="O61" s="166">
        <v>0</v>
      </c>
      <c r="P61" s="166">
        <v>0</v>
      </c>
      <c r="Q61" s="167" t="str">
        <f t="shared" si="38"/>
        <v>-</v>
      </c>
      <c r="R61" s="167">
        <f t="shared" si="36"/>
        <v>0</v>
      </c>
      <c r="S61" s="166">
        <v>105</v>
      </c>
      <c r="T61" s="166">
        <v>95</v>
      </c>
      <c r="U61" s="166">
        <v>138</v>
      </c>
      <c r="V61" s="166">
        <v>84</v>
      </c>
      <c r="W61" s="166">
        <v>415</v>
      </c>
      <c r="X61" s="167">
        <f t="shared" si="39"/>
        <v>3.9404761904761907</v>
      </c>
      <c r="Y61" s="167">
        <f t="shared" si="40"/>
        <v>1.7060307570624536E-4</v>
      </c>
    </row>
    <row r="62" spans="1:25" x14ac:dyDescent="0.25">
      <c r="A62" s="57"/>
      <c r="B62" s="170" t="s">
        <v>147</v>
      </c>
      <c r="C62" s="171">
        <f t="shared" ref="C62" si="41">C54-SUM(C55:C61)</f>
        <v>0</v>
      </c>
      <c r="D62" s="171">
        <f t="shared" ref="D62:H62" si="42">D54-SUM(D55:D61)</f>
        <v>997</v>
      </c>
      <c r="E62" s="171">
        <f t="shared" si="42"/>
        <v>0</v>
      </c>
      <c r="F62" s="171">
        <f t="shared" si="42"/>
        <v>0</v>
      </c>
      <c r="G62" s="171">
        <f t="shared" si="42"/>
        <v>0</v>
      </c>
      <c r="H62" s="171">
        <f t="shared" si="42"/>
        <v>0</v>
      </c>
      <c r="I62" s="172" t="str">
        <f t="shared" si="37"/>
        <v>-</v>
      </c>
      <c r="J62" s="172">
        <f t="shared" si="34"/>
        <v>0</v>
      </c>
      <c r="K62" s="171">
        <f t="shared" ref="K62:P62" si="43">K54-SUM(K55:K61)</f>
        <v>0</v>
      </c>
      <c r="L62" s="171">
        <f t="shared" si="43"/>
        <v>0</v>
      </c>
      <c r="M62" s="171">
        <f t="shared" si="43"/>
        <v>0</v>
      </c>
      <c r="N62" s="171">
        <f t="shared" si="43"/>
        <v>0</v>
      </c>
      <c r="O62" s="171">
        <f t="shared" si="43"/>
        <v>0</v>
      </c>
      <c r="P62" s="171">
        <f t="shared" si="43"/>
        <v>0</v>
      </c>
      <c r="Q62" s="172" t="str">
        <f t="shared" si="38"/>
        <v>-</v>
      </c>
      <c r="R62" s="172">
        <f t="shared" si="36"/>
        <v>0</v>
      </c>
      <c r="S62" s="171">
        <f>S54-SUM(S55:S61)</f>
        <v>2040</v>
      </c>
      <c r="T62" s="171">
        <f>T54-SUM(T55:T61)</f>
        <v>4384</v>
      </c>
      <c r="U62" s="171">
        <f>U54-SUM(U55:U61)</f>
        <v>5731</v>
      </c>
      <c r="V62" s="171">
        <f>V54-SUM(V55:V61)</f>
        <v>5808</v>
      </c>
      <c r="W62" s="171">
        <f>W54-SUM(W55:W61)</f>
        <v>5586</v>
      </c>
      <c r="X62" s="172">
        <f t="shared" si="39"/>
        <v>-3.8223140495867725E-2</v>
      </c>
      <c r="Y62" s="172">
        <f t="shared" si="40"/>
        <v>2.2963585081809314E-3</v>
      </c>
    </row>
    <row r="63" spans="1:25" x14ac:dyDescent="0.25">
      <c r="A63" s="57"/>
      <c r="B63" s="157" t="s">
        <v>49</v>
      </c>
      <c r="C63" s="155"/>
      <c r="D63" s="155"/>
      <c r="E63" s="155"/>
      <c r="F63" s="155"/>
      <c r="G63" s="155"/>
      <c r="H63" s="155"/>
      <c r="I63" s="155"/>
      <c r="J63" s="155"/>
      <c r="K63" s="155"/>
      <c r="L63" s="155"/>
      <c r="M63" s="155"/>
      <c r="N63" s="155"/>
      <c r="O63" s="155"/>
      <c r="P63" s="155"/>
      <c r="Q63" s="155"/>
      <c r="R63" s="155"/>
      <c r="S63" s="155"/>
      <c r="T63" s="155"/>
      <c r="U63" s="155"/>
      <c r="V63" s="155"/>
      <c r="W63" s="155"/>
      <c r="X63" s="155"/>
      <c r="Y63" s="155"/>
    </row>
    <row r="64" spans="1:25" x14ac:dyDescent="0.25">
      <c r="A64" s="57"/>
      <c r="B64" s="158" t="s">
        <v>70</v>
      </c>
      <c r="C64" s="178">
        <f t="shared" ref="C64:H64" si="44">C65+C68</f>
        <v>1940</v>
      </c>
      <c r="D64" s="178">
        <f t="shared" si="44"/>
        <v>0</v>
      </c>
      <c r="E64" s="178">
        <f t="shared" si="44"/>
        <v>0</v>
      </c>
      <c r="F64" s="178">
        <f t="shared" si="44"/>
        <v>0</v>
      </c>
      <c r="G64" s="178">
        <f t="shared" si="44"/>
        <v>0</v>
      </c>
      <c r="H64" s="178">
        <f t="shared" si="44"/>
        <v>0</v>
      </c>
      <c r="I64" s="179" t="str">
        <f>IFERROR(H64/G64-1,"-")</f>
        <v>-</v>
      </c>
      <c r="J64" s="179">
        <f t="shared" ref="J64:J76" si="45">H64/H$8</f>
        <v>0</v>
      </c>
      <c r="K64" s="178">
        <f t="shared" ref="K64:P64" si="46">K65+K68</f>
        <v>21395</v>
      </c>
      <c r="L64" s="178">
        <f t="shared" si="46"/>
        <v>18908</v>
      </c>
      <c r="M64" s="178">
        <f t="shared" si="46"/>
        <v>0</v>
      </c>
      <c r="N64" s="178">
        <f t="shared" si="46"/>
        <v>43778</v>
      </c>
      <c r="O64" s="178">
        <f t="shared" si="46"/>
        <v>0</v>
      </c>
      <c r="P64" s="178">
        <f t="shared" si="46"/>
        <v>0</v>
      </c>
      <c r="Q64" s="179" t="str">
        <f>IFERROR(P64/O64-1,"-")</f>
        <v>-</v>
      </c>
      <c r="R64" s="179">
        <f t="shared" ref="R64:R76" si="47">P64/P$8</f>
        <v>0</v>
      </c>
      <c r="S64" s="178">
        <f>S65+S68</f>
        <v>23335</v>
      </c>
      <c r="T64" s="178">
        <f>T65+T68</f>
        <v>85891</v>
      </c>
      <c r="U64" s="178">
        <f>U65+U68</f>
        <v>104931</v>
      </c>
      <c r="V64" s="178">
        <f>V65+V68</f>
        <v>110305</v>
      </c>
      <c r="W64" s="178">
        <f>W65+W68</f>
        <v>89955</v>
      </c>
      <c r="X64" s="179">
        <f>IFERROR(W64/V64-1,"-")</f>
        <v>-0.18448846380490458</v>
      </c>
      <c r="Y64" s="179">
        <f>W64/W$8</f>
        <v>3.6979758253386265E-2</v>
      </c>
    </row>
    <row r="65" spans="1:25" x14ac:dyDescent="0.25">
      <c r="A65" s="57"/>
      <c r="B65" s="161" t="s">
        <v>99</v>
      </c>
      <c r="C65" s="162">
        <v>97</v>
      </c>
      <c r="D65" s="162">
        <v>0</v>
      </c>
      <c r="E65" s="162">
        <v>0</v>
      </c>
      <c r="F65" s="162">
        <v>0</v>
      </c>
      <c r="G65" s="162">
        <v>0</v>
      </c>
      <c r="H65" s="162">
        <v>0</v>
      </c>
      <c r="I65" s="163" t="str">
        <f>IFERROR(H65/G65-1,"-")</f>
        <v>-</v>
      </c>
      <c r="J65" s="163">
        <f t="shared" si="45"/>
        <v>0</v>
      </c>
      <c r="K65" s="162">
        <v>5384</v>
      </c>
      <c r="L65" s="162">
        <v>10843</v>
      </c>
      <c r="M65" s="162">
        <v>0</v>
      </c>
      <c r="N65" s="162">
        <v>20938</v>
      </c>
      <c r="O65" s="162">
        <v>0</v>
      </c>
      <c r="P65" s="162">
        <v>0</v>
      </c>
      <c r="Q65" s="163" t="str">
        <f>IFERROR(P65/O65-1,"-")</f>
        <v>-</v>
      </c>
      <c r="R65" s="163">
        <f t="shared" si="47"/>
        <v>0</v>
      </c>
      <c r="S65" s="162">
        <v>5481</v>
      </c>
      <c r="T65" s="162">
        <v>26332</v>
      </c>
      <c r="U65" s="162">
        <v>26747</v>
      </c>
      <c r="V65" s="162">
        <v>31284</v>
      </c>
      <c r="W65" s="162">
        <v>24581</v>
      </c>
      <c r="X65" s="163">
        <f>IFERROR(W65/V65-1,"-")</f>
        <v>-0.21426288198440102</v>
      </c>
      <c r="Y65" s="163">
        <f>W65/W$8</f>
        <v>1.0105046274542692E-2</v>
      </c>
    </row>
    <row r="66" spans="1:25" x14ac:dyDescent="0.25">
      <c r="A66" s="57"/>
      <c r="B66" s="165" t="s">
        <v>105</v>
      </c>
      <c r="C66" s="166">
        <v>57</v>
      </c>
      <c r="D66" s="166">
        <v>0</v>
      </c>
      <c r="E66" s="166">
        <v>0</v>
      </c>
      <c r="F66" s="166">
        <v>0</v>
      </c>
      <c r="G66" s="166">
        <v>0</v>
      </c>
      <c r="H66" s="166">
        <v>0</v>
      </c>
      <c r="I66" s="167" t="str">
        <f>IFERROR(H66/G66-1,"-")</f>
        <v>-</v>
      </c>
      <c r="J66" s="167">
        <f t="shared" si="45"/>
        <v>0</v>
      </c>
      <c r="K66" s="166">
        <v>2142</v>
      </c>
      <c r="L66" s="166">
        <v>10492</v>
      </c>
      <c r="M66" s="166">
        <v>0</v>
      </c>
      <c r="N66" s="166">
        <v>16333</v>
      </c>
      <c r="O66" s="166">
        <v>0</v>
      </c>
      <c r="P66" s="166">
        <v>0</v>
      </c>
      <c r="Q66" s="167" t="str">
        <f>IFERROR(P66/O66-1,"-")</f>
        <v>-</v>
      </c>
      <c r="R66" s="167">
        <f t="shared" si="47"/>
        <v>0</v>
      </c>
      <c r="S66" s="166">
        <v>2199</v>
      </c>
      <c r="T66" s="166">
        <v>21697</v>
      </c>
      <c r="U66" s="166">
        <v>20684</v>
      </c>
      <c r="V66" s="166">
        <v>18174</v>
      </c>
      <c r="W66" s="166">
        <v>9049</v>
      </c>
      <c r="X66" s="167">
        <f>IFERROR(W66/V66-1,"-")</f>
        <v>-0.50209089908660731</v>
      </c>
      <c r="Y66" s="167">
        <f>W66/W$8</f>
        <v>3.7199692338935279E-3</v>
      </c>
    </row>
    <row r="67" spans="1:25" x14ac:dyDescent="0.25">
      <c r="A67" s="57"/>
      <c r="B67" s="165" t="s">
        <v>102</v>
      </c>
      <c r="C67" s="166">
        <v>40</v>
      </c>
      <c r="D67" s="166">
        <v>0</v>
      </c>
      <c r="E67" s="166">
        <v>0</v>
      </c>
      <c r="F67" s="166">
        <v>0</v>
      </c>
      <c r="G67" s="166">
        <v>0</v>
      </c>
      <c r="H67" s="166">
        <v>0</v>
      </c>
      <c r="I67" s="167" t="str">
        <f>IFERROR(H67/G67-1,"-")</f>
        <v>-</v>
      </c>
      <c r="J67" s="167">
        <f t="shared" si="45"/>
        <v>0</v>
      </c>
      <c r="K67" s="166">
        <v>3242</v>
      </c>
      <c r="L67" s="166">
        <v>351</v>
      </c>
      <c r="M67" s="166">
        <v>0</v>
      </c>
      <c r="N67" s="166">
        <v>4605</v>
      </c>
      <c r="O67" s="166">
        <v>0</v>
      </c>
      <c r="P67" s="166">
        <v>0</v>
      </c>
      <c r="Q67" s="167" t="str">
        <f>IFERROR(P67/O67-1,"-")</f>
        <v>-</v>
      </c>
      <c r="R67" s="167">
        <f t="shared" si="47"/>
        <v>0</v>
      </c>
      <c r="S67" s="166">
        <v>3282</v>
      </c>
      <c r="T67" s="166">
        <v>4635</v>
      </c>
      <c r="U67" s="166">
        <v>6063</v>
      </c>
      <c r="V67" s="166">
        <v>13110</v>
      </c>
      <c r="W67" s="166">
        <v>15532</v>
      </c>
      <c r="X67" s="167">
        <f>IFERROR(W67/V67-1,"-")</f>
        <v>0.184744469870328</v>
      </c>
      <c r="Y67" s="167">
        <f>W67/W$8</f>
        <v>6.3850770406491631E-3</v>
      </c>
    </row>
    <row r="68" spans="1:25" x14ac:dyDescent="0.25">
      <c r="A68" s="57"/>
      <c r="B68" s="161" t="s">
        <v>109</v>
      </c>
      <c r="C68" s="162">
        <v>1843</v>
      </c>
      <c r="D68" s="162">
        <v>0</v>
      </c>
      <c r="E68" s="162">
        <v>0</v>
      </c>
      <c r="F68" s="162">
        <v>0</v>
      </c>
      <c r="G68" s="162">
        <v>0</v>
      </c>
      <c r="H68" s="162">
        <v>0</v>
      </c>
      <c r="I68" s="163" t="str">
        <f>IFERROR(H68/G68-1,"-")</f>
        <v>-</v>
      </c>
      <c r="J68" s="163">
        <f t="shared" si="45"/>
        <v>0</v>
      </c>
      <c r="K68" s="162">
        <v>16011</v>
      </c>
      <c r="L68" s="162">
        <v>8065</v>
      </c>
      <c r="M68" s="162">
        <v>0</v>
      </c>
      <c r="N68" s="162">
        <v>22840</v>
      </c>
      <c r="O68" s="162">
        <v>0</v>
      </c>
      <c r="P68" s="162">
        <v>0</v>
      </c>
      <c r="Q68" s="163" t="str">
        <f>IFERROR(P68/O68-1,"-")</f>
        <v>-</v>
      </c>
      <c r="R68" s="163">
        <f t="shared" si="47"/>
        <v>0</v>
      </c>
      <c r="S68" s="162">
        <v>17854</v>
      </c>
      <c r="T68" s="162">
        <v>59559</v>
      </c>
      <c r="U68" s="162">
        <v>78184</v>
      </c>
      <c r="V68" s="162">
        <v>79021</v>
      </c>
      <c r="W68" s="162">
        <v>65374</v>
      </c>
      <c r="X68" s="163">
        <f>IFERROR(W68/V68-1,"-")</f>
        <v>-0.17270092760152367</v>
      </c>
      <c r="Y68" s="163">
        <f>W68/W$8</f>
        <v>2.6874711978843575E-2</v>
      </c>
    </row>
    <row r="69" spans="1:25" s="57" customFormat="1" x14ac:dyDescent="0.25">
      <c r="B69" s="165" t="s">
        <v>112</v>
      </c>
      <c r="C69" s="166">
        <v>217</v>
      </c>
      <c r="D69" s="166">
        <v>0</v>
      </c>
      <c r="E69" s="166">
        <v>0</v>
      </c>
      <c r="F69" s="166">
        <v>0</v>
      </c>
      <c r="G69" s="166">
        <v>0</v>
      </c>
      <c r="H69" s="166">
        <v>0</v>
      </c>
      <c r="I69" s="167" t="str">
        <f t="shared" ref="I69:I76" si="48">IFERROR(H69/G69-1,"-")</f>
        <v>-</v>
      </c>
      <c r="J69" s="167">
        <f t="shared" si="45"/>
        <v>0</v>
      </c>
      <c r="K69" s="166">
        <v>6895</v>
      </c>
      <c r="L69" s="166">
        <v>869</v>
      </c>
      <c r="M69" s="166">
        <v>0</v>
      </c>
      <c r="N69" s="166">
        <v>8508</v>
      </c>
      <c r="O69" s="166">
        <v>0</v>
      </c>
      <c r="P69" s="166">
        <v>0</v>
      </c>
      <c r="Q69" s="167" t="str">
        <f t="shared" ref="Q69:Q76" si="49">IFERROR(P69/O69-1,"-")</f>
        <v>-</v>
      </c>
      <c r="R69" s="167">
        <f t="shared" si="47"/>
        <v>0</v>
      </c>
      <c r="S69" s="166">
        <v>7112</v>
      </c>
      <c r="T69" s="166">
        <v>26221</v>
      </c>
      <c r="U69" s="166">
        <v>28594</v>
      </c>
      <c r="V69" s="166">
        <v>26510</v>
      </c>
      <c r="W69" s="166">
        <v>27977</v>
      </c>
      <c r="X69" s="167">
        <f t="shared" ref="X69:X76" si="50">IFERROR(W69/V69-1,"-")</f>
        <v>5.5337608449641751E-2</v>
      </c>
      <c r="Y69" s="167">
        <f t="shared" ref="Y69:Y76" si="51">W69/W$8</f>
        <v>1.1501113853093076E-2</v>
      </c>
    </row>
    <row r="70" spans="1:25" s="57" customFormat="1" x14ac:dyDescent="0.25">
      <c r="B70" s="165" t="s">
        <v>115</v>
      </c>
      <c r="C70" s="166">
        <v>271</v>
      </c>
      <c r="D70" s="166">
        <v>0</v>
      </c>
      <c r="E70" s="166">
        <v>0</v>
      </c>
      <c r="F70" s="166">
        <v>0</v>
      </c>
      <c r="G70" s="166">
        <v>0</v>
      </c>
      <c r="H70" s="166">
        <v>0</v>
      </c>
      <c r="I70" s="167" t="str">
        <f t="shared" si="48"/>
        <v>-</v>
      </c>
      <c r="J70" s="167">
        <f t="shared" si="45"/>
        <v>0</v>
      </c>
      <c r="K70" s="166">
        <v>1796</v>
      </c>
      <c r="L70" s="166">
        <v>1213</v>
      </c>
      <c r="M70" s="166">
        <v>0</v>
      </c>
      <c r="N70" s="166">
        <v>2217</v>
      </c>
      <c r="O70" s="166">
        <v>0</v>
      </c>
      <c r="P70" s="166">
        <v>0</v>
      </c>
      <c r="Q70" s="167" t="str">
        <f t="shared" si="49"/>
        <v>-</v>
      </c>
      <c r="R70" s="167">
        <f t="shared" si="47"/>
        <v>0</v>
      </c>
      <c r="S70" s="166">
        <v>2067</v>
      </c>
      <c r="T70" s="166">
        <v>5231</v>
      </c>
      <c r="U70" s="166">
        <v>5346</v>
      </c>
      <c r="V70" s="166">
        <v>5749</v>
      </c>
      <c r="W70" s="166">
        <v>6004</v>
      </c>
      <c r="X70" s="167">
        <f t="shared" si="50"/>
        <v>4.435554009392928E-2</v>
      </c>
      <c r="Y70" s="167">
        <f t="shared" si="51"/>
        <v>2.4681948591332458E-3</v>
      </c>
    </row>
    <row r="71" spans="1:25" x14ac:dyDescent="0.25">
      <c r="A71" s="57"/>
      <c r="B71" s="165" t="s">
        <v>118</v>
      </c>
      <c r="C71" s="166">
        <v>564</v>
      </c>
      <c r="D71" s="166">
        <v>0</v>
      </c>
      <c r="E71" s="166">
        <v>0</v>
      </c>
      <c r="F71" s="166">
        <v>0</v>
      </c>
      <c r="G71" s="166">
        <v>0</v>
      </c>
      <c r="H71" s="166">
        <v>0</v>
      </c>
      <c r="I71" s="167" t="str">
        <f t="shared" si="48"/>
        <v>-</v>
      </c>
      <c r="J71" s="167">
        <f t="shared" si="45"/>
        <v>0</v>
      </c>
      <c r="K71" s="166">
        <v>1867</v>
      </c>
      <c r="L71" s="166">
        <v>1335</v>
      </c>
      <c r="M71" s="166">
        <v>0</v>
      </c>
      <c r="N71" s="166">
        <v>2578</v>
      </c>
      <c r="O71" s="166">
        <v>0</v>
      </c>
      <c r="P71" s="166">
        <v>0</v>
      </c>
      <c r="Q71" s="167" t="str">
        <f t="shared" si="49"/>
        <v>-</v>
      </c>
      <c r="R71" s="167">
        <f t="shared" si="47"/>
        <v>0</v>
      </c>
      <c r="S71" s="166">
        <v>2431</v>
      </c>
      <c r="T71" s="166">
        <v>8134</v>
      </c>
      <c r="U71" s="166">
        <v>10063</v>
      </c>
      <c r="V71" s="166">
        <v>10964</v>
      </c>
      <c r="W71" s="166">
        <v>5823</v>
      </c>
      <c r="X71" s="167">
        <f t="shared" si="50"/>
        <v>-0.46889821233126594</v>
      </c>
      <c r="Y71" s="167">
        <f t="shared" si="51"/>
        <v>2.3937872526204017E-3</v>
      </c>
    </row>
    <row r="72" spans="1:25" x14ac:dyDescent="0.25">
      <c r="A72" s="57"/>
      <c r="B72" s="165" t="s">
        <v>125</v>
      </c>
      <c r="C72" s="166">
        <v>22</v>
      </c>
      <c r="D72" s="166">
        <v>0</v>
      </c>
      <c r="E72" s="166">
        <v>0</v>
      </c>
      <c r="F72" s="166">
        <v>0</v>
      </c>
      <c r="G72" s="166">
        <v>0</v>
      </c>
      <c r="H72" s="166">
        <v>0</v>
      </c>
      <c r="I72" s="167" t="str">
        <f t="shared" si="48"/>
        <v>-</v>
      </c>
      <c r="J72" s="167">
        <f t="shared" si="45"/>
        <v>0</v>
      </c>
      <c r="K72" s="166">
        <v>182</v>
      </c>
      <c r="L72" s="166">
        <v>415</v>
      </c>
      <c r="M72" s="166">
        <v>0</v>
      </c>
      <c r="N72" s="166">
        <v>661</v>
      </c>
      <c r="O72" s="166">
        <v>0</v>
      </c>
      <c r="P72" s="166">
        <v>0</v>
      </c>
      <c r="Q72" s="167" t="str">
        <f t="shared" si="49"/>
        <v>-</v>
      </c>
      <c r="R72" s="167">
        <f t="shared" si="47"/>
        <v>0</v>
      </c>
      <c r="S72" s="166">
        <v>204</v>
      </c>
      <c r="T72" s="166">
        <v>982</v>
      </c>
      <c r="U72" s="166">
        <v>2041</v>
      </c>
      <c r="V72" s="166">
        <v>2589</v>
      </c>
      <c r="W72" s="166">
        <v>1590</v>
      </c>
      <c r="X72" s="167">
        <f t="shared" si="50"/>
        <v>-0.38586326767091539</v>
      </c>
      <c r="Y72" s="167">
        <f t="shared" si="51"/>
        <v>6.5363588041669903E-4</v>
      </c>
    </row>
    <row r="73" spans="1:25" x14ac:dyDescent="0.25">
      <c r="A73" s="57"/>
      <c r="B73" s="165" t="s">
        <v>121</v>
      </c>
      <c r="C73" s="166">
        <v>0</v>
      </c>
      <c r="D73" s="166">
        <v>0</v>
      </c>
      <c r="E73" s="166">
        <v>0</v>
      </c>
      <c r="F73" s="166">
        <v>0</v>
      </c>
      <c r="G73" s="166">
        <v>0</v>
      </c>
      <c r="H73" s="166">
        <v>0</v>
      </c>
      <c r="I73" s="167" t="str">
        <f t="shared" si="48"/>
        <v>-</v>
      </c>
      <c r="J73" s="167">
        <f t="shared" si="45"/>
        <v>0</v>
      </c>
      <c r="K73" s="166">
        <v>442</v>
      </c>
      <c r="L73" s="166">
        <v>436</v>
      </c>
      <c r="M73" s="166">
        <v>0</v>
      </c>
      <c r="N73" s="166">
        <v>893</v>
      </c>
      <c r="O73" s="166">
        <v>0</v>
      </c>
      <c r="P73" s="166">
        <v>0</v>
      </c>
      <c r="Q73" s="167" t="str">
        <f t="shared" si="49"/>
        <v>-</v>
      </c>
      <c r="R73" s="167">
        <f t="shared" si="47"/>
        <v>0</v>
      </c>
      <c r="S73" s="166">
        <v>442</v>
      </c>
      <c r="T73" s="166">
        <v>1715</v>
      </c>
      <c r="U73" s="166">
        <v>1829</v>
      </c>
      <c r="V73" s="166">
        <v>2185</v>
      </c>
      <c r="W73" s="166">
        <v>1749</v>
      </c>
      <c r="X73" s="167">
        <f t="shared" si="50"/>
        <v>-0.19954233409610989</v>
      </c>
      <c r="Y73" s="167">
        <f t="shared" si="51"/>
        <v>7.18999468458369E-4</v>
      </c>
    </row>
    <row r="74" spans="1:25" x14ac:dyDescent="0.25">
      <c r="A74" s="57"/>
      <c r="B74" s="165" t="s">
        <v>130</v>
      </c>
      <c r="C74" s="166">
        <v>83</v>
      </c>
      <c r="D74" s="166">
        <v>0</v>
      </c>
      <c r="E74" s="166">
        <v>0</v>
      </c>
      <c r="F74" s="166">
        <v>0</v>
      </c>
      <c r="G74" s="166">
        <v>0</v>
      </c>
      <c r="H74" s="166">
        <v>0</v>
      </c>
      <c r="I74" s="167" t="str">
        <f t="shared" si="48"/>
        <v>-</v>
      </c>
      <c r="J74" s="167">
        <f t="shared" si="45"/>
        <v>0</v>
      </c>
      <c r="K74" s="166">
        <v>551</v>
      </c>
      <c r="L74" s="166">
        <v>0</v>
      </c>
      <c r="M74" s="166">
        <v>0</v>
      </c>
      <c r="N74" s="166">
        <v>24</v>
      </c>
      <c r="O74" s="166">
        <v>0</v>
      </c>
      <c r="P74" s="166">
        <v>0</v>
      </c>
      <c r="Q74" s="167" t="str">
        <f t="shared" si="49"/>
        <v>-</v>
      </c>
      <c r="R74" s="167">
        <f t="shared" si="47"/>
        <v>0</v>
      </c>
      <c r="S74" s="166">
        <v>634</v>
      </c>
      <c r="T74" s="166">
        <v>884</v>
      </c>
      <c r="U74" s="166">
        <v>3203</v>
      </c>
      <c r="V74" s="166">
        <v>1641</v>
      </c>
      <c r="W74" s="166">
        <v>823</v>
      </c>
      <c r="X74" s="167">
        <f t="shared" si="50"/>
        <v>-0.49847653869591713</v>
      </c>
      <c r="Y74" s="167">
        <f t="shared" si="51"/>
        <v>3.3832850917166245E-4</v>
      </c>
    </row>
    <row r="75" spans="1:25" x14ac:dyDescent="0.25">
      <c r="A75" s="57"/>
      <c r="B75" s="165" t="s">
        <v>133</v>
      </c>
      <c r="C75" s="166">
        <v>63</v>
      </c>
      <c r="D75" s="166">
        <v>0</v>
      </c>
      <c r="E75" s="166">
        <v>0</v>
      </c>
      <c r="F75" s="166">
        <v>0</v>
      </c>
      <c r="G75" s="166">
        <v>0</v>
      </c>
      <c r="H75" s="166">
        <v>0</v>
      </c>
      <c r="I75" s="167" t="str">
        <f t="shared" si="48"/>
        <v>-</v>
      </c>
      <c r="J75" s="167">
        <f t="shared" si="45"/>
        <v>0</v>
      </c>
      <c r="K75" s="166">
        <v>710</v>
      </c>
      <c r="L75" s="166">
        <v>0</v>
      </c>
      <c r="M75" s="166">
        <v>0</v>
      </c>
      <c r="N75" s="166">
        <v>41</v>
      </c>
      <c r="O75" s="166">
        <v>0</v>
      </c>
      <c r="P75" s="166">
        <v>0</v>
      </c>
      <c r="Q75" s="167" t="str">
        <f t="shared" si="49"/>
        <v>-</v>
      </c>
      <c r="R75" s="167">
        <f t="shared" si="47"/>
        <v>0</v>
      </c>
      <c r="S75" s="166">
        <v>773</v>
      </c>
      <c r="T75" s="166">
        <v>284</v>
      </c>
      <c r="U75" s="166">
        <v>929</v>
      </c>
      <c r="V75" s="166">
        <v>203</v>
      </c>
      <c r="W75" s="166">
        <v>523</v>
      </c>
      <c r="X75" s="167">
        <f t="shared" si="50"/>
        <v>1.5763546798029555</v>
      </c>
      <c r="Y75" s="167">
        <f t="shared" si="51"/>
        <v>2.1500098456473811E-4</v>
      </c>
    </row>
    <row r="76" spans="1:25" x14ac:dyDescent="0.25">
      <c r="A76" s="57"/>
      <c r="B76" s="170" t="s">
        <v>147</v>
      </c>
      <c r="C76" s="171">
        <f t="shared" ref="C76" si="52">C68-SUM(C69:C75)</f>
        <v>623</v>
      </c>
      <c r="D76" s="171">
        <f t="shared" ref="D76:H76" si="53">D68-SUM(D69:D75)</f>
        <v>0</v>
      </c>
      <c r="E76" s="171">
        <f t="shared" si="53"/>
        <v>0</v>
      </c>
      <c r="F76" s="171">
        <f t="shared" si="53"/>
        <v>0</v>
      </c>
      <c r="G76" s="171">
        <f t="shared" si="53"/>
        <v>0</v>
      </c>
      <c r="H76" s="171">
        <f t="shared" si="53"/>
        <v>0</v>
      </c>
      <c r="I76" s="172" t="str">
        <f t="shared" si="48"/>
        <v>-</v>
      </c>
      <c r="J76" s="172">
        <f t="shared" si="45"/>
        <v>0</v>
      </c>
      <c r="K76" s="171">
        <f t="shared" ref="K76:P76" si="54">K68-SUM(K69:K75)</f>
        <v>3568</v>
      </c>
      <c r="L76" s="171">
        <f t="shared" si="54"/>
        <v>3797</v>
      </c>
      <c r="M76" s="171">
        <f t="shared" si="54"/>
        <v>0</v>
      </c>
      <c r="N76" s="171">
        <f t="shared" si="54"/>
        <v>7918</v>
      </c>
      <c r="O76" s="171">
        <f t="shared" si="54"/>
        <v>0</v>
      </c>
      <c r="P76" s="171">
        <f t="shared" si="54"/>
        <v>0</v>
      </c>
      <c r="Q76" s="172" t="str">
        <f t="shared" si="49"/>
        <v>-</v>
      </c>
      <c r="R76" s="172">
        <f t="shared" si="47"/>
        <v>0</v>
      </c>
      <c r="S76" s="171">
        <f>S68-SUM(S69:S75)</f>
        <v>4191</v>
      </c>
      <c r="T76" s="171">
        <f>T68-SUM(T69:T75)</f>
        <v>16108</v>
      </c>
      <c r="U76" s="171">
        <f>U68-SUM(U69:U75)</f>
        <v>26179</v>
      </c>
      <c r="V76" s="171">
        <f>V68-SUM(V69:V75)</f>
        <v>29180</v>
      </c>
      <c r="W76" s="171">
        <f>W68-SUM(W69:W75)</f>
        <v>20885</v>
      </c>
      <c r="X76" s="172">
        <f t="shared" si="50"/>
        <v>-0.28427004797806721</v>
      </c>
      <c r="Y76" s="172">
        <f t="shared" si="51"/>
        <v>8.585651171385383E-3</v>
      </c>
    </row>
    <row r="77" spans="1:25" x14ac:dyDescent="0.25">
      <c r="A77" s="57"/>
      <c r="B77" s="157" t="s">
        <v>50</v>
      </c>
      <c r="C77" s="155"/>
      <c r="D77" s="155"/>
      <c r="E77" s="155"/>
      <c r="F77" s="155"/>
      <c r="G77" s="155"/>
      <c r="H77" s="155"/>
      <c r="I77" s="155"/>
      <c r="J77" s="155"/>
      <c r="K77" s="155"/>
      <c r="L77" s="155"/>
      <c r="M77" s="155"/>
      <c r="N77" s="155"/>
      <c r="O77" s="155"/>
      <c r="P77" s="155"/>
      <c r="Q77" s="155"/>
      <c r="R77" s="155"/>
      <c r="S77" s="155"/>
      <c r="T77" s="155"/>
      <c r="U77" s="155"/>
      <c r="V77" s="155"/>
      <c r="W77" s="155"/>
      <c r="X77" s="155"/>
      <c r="Y77" s="155"/>
    </row>
    <row r="78" spans="1:25" x14ac:dyDescent="0.25">
      <c r="A78" s="57"/>
      <c r="B78" s="158" t="s">
        <v>70</v>
      </c>
      <c r="C78" s="178">
        <f t="shared" ref="C78:H78" si="55">C79+C82</f>
        <v>22825</v>
      </c>
      <c r="D78" s="178">
        <f t="shared" si="55"/>
        <v>26780</v>
      </c>
      <c r="E78" s="178">
        <f t="shared" si="55"/>
        <v>59520</v>
      </c>
      <c r="F78" s="178">
        <f t="shared" si="55"/>
        <v>59840</v>
      </c>
      <c r="G78" s="178">
        <f t="shared" si="55"/>
        <v>67558</v>
      </c>
      <c r="H78" s="178">
        <f t="shared" si="55"/>
        <v>73175</v>
      </c>
      <c r="I78" s="179">
        <f>IFERROR(H78/G78-1,"-")</f>
        <v>8.3143373101631113E-2</v>
      </c>
      <c r="J78" s="179">
        <f t="shared" ref="J78:J90" si="56">H78/H$8</f>
        <v>0.16669020565482429</v>
      </c>
      <c r="K78" s="178">
        <f t="shared" ref="K78:P78" si="57">K79+K82</f>
        <v>93394</v>
      </c>
      <c r="L78" s="178">
        <f t="shared" si="57"/>
        <v>58520</v>
      </c>
      <c r="M78" s="178">
        <f t="shared" si="57"/>
        <v>259864</v>
      </c>
      <c r="N78" s="178">
        <f t="shared" si="57"/>
        <v>307974</v>
      </c>
      <c r="O78" s="178">
        <f t="shared" si="57"/>
        <v>357459</v>
      </c>
      <c r="P78" s="178">
        <f t="shared" si="57"/>
        <v>351719</v>
      </c>
      <c r="Q78" s="179">
        <f>IFERROR(P78/O78-1,"-")</f>
        <v>-1.6057785648144307E-2</v>
      </c>
      <c r="R78" s="179">
        <f t="shared" ref="R78:R90" si="58">P78/P$8</f>
        <v>0.17642768536070413</v>
      </c>
      <c r="S78" s="178">
        <f>S79+S82</f>
        <v>116219</v>
      </c>
      <c r="T78" s="178">
        <f>T79+T82</f>
        <v>319384</v>
      </c>
      <c r="U78" s="178">
        <f>U79+U82</f>
        <v>367814</v>
      </c>
      <c r="V78" s="178">
        <f>V79+V82</f>
        <v>425017</v>
      </c>
      <c r="W78" s="178">
        <f>W79+W82</f>
        <v>424894</v>
      </c>
      <c r="X78" s="179">
        <f>IFERROR(W78/V78-1,"-")</f>
        <v>-2.8940018869838546E-4</v>
      </c>
      <c r="Y78" s="179">
        <f>W78/W$8</f>
        <v>0.17467041746778172</v>
      </c>
    </row>
    <row r="79" spans="1:25" x14ac:dyDescent="0.25">
      <c r="A79" s="57"/>
      <c r="B79" s="161" t="s">
        <v>99</v>
      </c>
      <c r="C79" s="162">
        <v>7130</v>
      </c>
      <c r="D79" s="162">
        <v>16360</v>
      </c>
      <c r="E79" s="162">
        <v>30091</v>
      </c>
      <c r="F79" s="162">
        <v>29663</v>
      </c>
      <c r="G79" s="162">
        <v>32953</v>
      </c>
      <c r="H79" s="162">
        <v>37517</v>
      </c>
      <c r="I79" s="163">
        <f>IFERROR(H79/G79-1,"-")</f>
        <v>0.13850028828938177</v>
      </c>
      <c r="J79" s="163">
        <f t="shared" si="56"/>
        <v>8.5462472778299173E-2</v>
      </c>
      <c r="K79" s="162">
        <v>33582</v>
      </c>
      <c r="L79" s="162">
        <v>35198</v>
      </c>
      <c r="M79" s="162">
        <v>129957</v>
      </c>
      <c r="N79" s="162">
        <v>137374</v>
      </c>
      <c r="O79" s="162">
        <v>141856</v>
      </c>
      <c r="P79" s="162">
        <v>141679</v>
      </c>
      <c r="Q79" s="163">
        <f>IFERROR(P79/O79-1,"-")</f>
        <v>-1.247744191292588E-3</v>
      </c>
      <c r="R79" s="163">
        <f t="shared" si="58"/>
        <v>7.1068375703954592E-2</v>
      </c>
      <c r="S79" s="162">
        <v>40712</v>
      </c>
      <c r="T79" s="162">
        <v>160048</v>
      </c>
      <c r="U79" s="162">
        <v>167037</v>
      </c>
      <c r="V79" s="162">
        <v>174809</v>
      </c>
      <c r="W79" s="162">
        <v>179196</v>
      </c>
      <c r="X79" s="163">
        <f>IFERROR(W79/V79-1,"-")</f>
        <v>2.5095961878393025E-2</v>
      </c>
      <c r="Y79" s="163">
        <f>W79/W$8</f>
        <v>7.3665996998208055E-2</v>
      </c>
    </row>
    <row r="80" spans="1:25" x14ac:dyDescent="0.25">
      <c r="A80" s="57"/>
      <c r="B80" s="165" t="s">
        <v>105</v>
      </c>
      <c r="C80" s="166">
        <v>2296</v>
      </c>
      <c r="D80" s="166">
        <v>10915</v>
      </c>
      <c r="E80" s="166">
        <v>18500</v>
      </c>
      <c r="F80" s="166">
        <v>18785</v>
      </c>
      <c r="G80" s="166">
        <v>17880</v>
      </c>
      <c r="H80" s="166">
        <v>18689</v>
      </c>
      <c r="I80" s="167">
        <f>IFERROR(H80/G80-1,"-")</f>
        <v>4.5246085011185766E-2</v>
      </c>
      <c r="J80" s="167">
        <f t="shared" si="56"/>
        <v>4.2572917710734688E-2</v>
      </c>
      <c r="K80" s="166">
        <v>4508</v>
      </c>
      <c r="L80" s="166">
        <v>8494</v>
      </c>
      <c r="M80" s="166">
        <v>21026</v>
      </c>
      <c r="N80" s="166">
        <v>16348</v>
      </c>
      <c r="O80" s="166">
        <v>26224</v>
      </c>
      <c r="P80" s="166">
        <v>20038</v>
      </c>
      <c r="Q80" s="167">
        <f>IFERROR(P80/O80-1,"-")</f>
        <v>-0.23589078706528366</v>
      </c>
      <c r="R80" s="167">
        <f t="shared" si="58"/>
        <v>1.005137043849718E-2</v>
      </c>
      <c r="S80" s="166">
        <v>6804</v>
      </c>
      <c r="T80" s="166">
        <v>39526</v>
      </c>
      <c r="U80" s="166">
        <v>35133</v>
      </c>
      <c r="V80" s="166">
        <v>44104</v>
      </c>
      <c r="W80" s="166">
        <v>38727</v>
      </c>
      <c r="X80" s="167">
        <f>IFERROR(W80/V80-1,"-")</f>
        <v>-0.12191637946671507</v>
      </c>
      <c r="Y80" s="167">
        <f>W80/W$8</f>
        <v>1.5920350151507865E-2</v>
      </c>
    </row>
    <row r="81" spans="1:25" x14ac:dyDescent="0.25">
      <c r="A81" s="57"/>
      <c r="B81" s="165" t="s">
        <v>102</v>
      </c>
      <c r="C81" s="166">
        <v>4834</v>
      </c>
      <c r="D81" s="166">
        <v>5445</v>
      </c>
      <c r="E81" s="166">
        <v>11591</v>
      </c>
      <c r="F81" s="166">
        <v>10878</v>
      </c>
      <c r="G81" s="166">
        <v>15073</v>
      </c>
      <c r="H81" s="166">
        <v>18828</v>
      </c>
      <c r="I81" s="167">
        <f>IFERROR(H81/G81-1,"-")</f>
        <v>0.24912094473561996</v>
      </c>
      <c r="J81" s="167">
        <f t="shared" si="56"/>
        <v>4.2889555067564492E-2</v>
      </c>
      <c r="K81" s="166">
        <v>29074</v>
      </c>
      <c r="L81" s="166">
        <v>26704</v>
      </c>
      <c r="M81" s="166">
        <v>108931</v>
      </c>
      <c r="N81" s="166">
        <v>121026</v>
      </c>
      <c r="O81" s="166">
        <v>115632</v>
      </c>
      <c r="P81" s="166">
        <v>121641</v>
      </c>
      <c r="Q81" s="167">
        <f>IFERROR(P81/O81-1,"-")</f>
        <v>5.1966583644665887E-2</v>
      </c>
      <c r="R81" s="167">
        <f t="shared" si="58"/>
        <v>6.1017005265457405E-2</v>
      </c>
      <c r="S81" s="166">
        <v>33908</v>
      </c>
      <c r="T81" s="166">
        <v>120522</v>
      </c>
      <c r="U81" s="166">
        <v>131904</v>
      </c>
      <c r="V81" s="166">
        <v>130705</v>
      </c>
      <c r="W81" s="166">
        <v>140469</v>
      </c>
      <c r="X81" s="167">
        <f>IFERROR(W81/V81-1,"-")</f>
        <v>7.4702574499827756E-2</v>
      </c>
      <c r="Y81" s="167">
        <f>W81/W$8</f>
        <v>5.7745646846700187E-2</v>
      </c>
    </row>
    <row r="82" spans="1:25" x14ac:dyDescent="0.25">
      <c r="A82" s="57"/>
      <c r="B82" s="161" t="s">
        <v>109</v>
      </c>
      <c r="C82" s="162">
        <v>15695</v>
      </c>
      <c r="D82" s="162">
        <v>10420</v>
      </c>
      <c r="E82" s="162">
        <v>29429</v>
      </c>
      <c r="F82" s="162">
        <v>30177</v>
      </c>
      <c r="G82" s="162">
        <v>34605</v>
      </c>
      <c r="H82" s="162">
        <v>35658</v>
      </c>
      <c r="I82" s="163">
        <f>IFERROR(H82/G82-1,"-")</f>
        <v>3.042912873862158E-2</v>
      </c>
      <c r="J82" s="163">
        <f t="shared" si="56"/>
        <v>8.1227732876525099E-2</v>
      </c>
      <c r="K82" s="162">
        <v>59812</v>
      </c>
      <c r="L82" s="162">
        <v>23322</v>
      </c>
      <c r="M82" s="162">
        <v>129907</v>
      </c>
      <c r="N82" s="162">
        <v>170600</v>
      </c>
      <c r="O82" s="162">
        <v>215603</v>
      </c>
      <c r="P82" s="162">
        <v>210040</v>
      </c>
      <c r="Q82" s="163">
        <f>IFERROR(P82/O82-1,"-")</f>
        <v>-2.5802052847131107E-2</v>
      </c>
      <c r="R82" s="163">
        <f t="shared" si="58"/>
        <v>0.10535930965674956</v>
      </c>
      <c r="S82" s="162">
        <v>75507</v>
      </c>
      <c r="T82" s="162">
        <v>159336</v>
      </c>
      <c r="U82" s="162">
        <v>200777</v>
      </c>
      <c r="V82" s="162">
        <v>250208</v>
      </c>
      <c r="W82" s="162">
        <v>245698</v>
      </c>
      <c r="X82" s="163">
        <f>IFERROR(W82/V82-1,"-")</f>
        <v>-1.8025003197339795E-2</v>
      </c>
      <c r="Y82" s="163">
        <f>W82/W$8</f>
        <v>0.10100442046957366</v>
      </c>
    </row>
    <row r="83" spans="1:25" s="57" customFormat="1" x14ac:dyDescent="0.25">
      <c r="B83" s="165" t="s">
        <v>112</v>
      </c>
      <c r="C83" s="166">
        <v>2122</v>
      </c>
      <c r="D83" s="166">
        <v>1317</v>
      </c>
      <c r="E83" s="166">
        <v>3123</v>
      </c>
      <c r="F83" s="166">
        <v>4052</v>
      </c>
      <c r="G83" s="166">
        <v>4998</v>
      </c>
      <c r="H83" s="166">
        <v>5030</v>
      </c>
      <c r="I83" s="167">
        <f t="shared" ref="I83:I90" si="59">IFERROR(H83/G83-1,"-")</f>
        <v>6.4025610244098363E-3</v>
      </c>
      <c r="J83" s="167">
        <f t="shared" si="56"/>
        <v>1.1458171977366123E-2</v>
      </c>
      <c r="K83" s="166">
        <v>12866</v>
      </c>
      <c r="L83" s="166">
        <v>1201</v>
      </c>
      <c r="M83" s="166">
        <v>29342</v>
      </c>
      <c r="N83" s="166">
        <v>38561</v>
      </c>
      <c r="O83" s="166">
        <v>48398</v>
      </c>
      <c r="P83" s="166">
        <v>51163</v>
      </c>
      <c r="Q83" s="167">
        <f t="shared" ref="Q83:Q90" si="60">IFERROR(P83/O83-1,"-")</f>
        <v>5.71304599363609E-2</v>
      </c>
      <c r="R83" s="167">
        <f t="shared" si="58"/>
        <v>2.5664151399582356E-2</v>
      </c>
      <c r="S83" s="166">
        <v>14988</v>
      </c>
      <c r="T83" s="166">
        <v>32465</v>
      </c>
      <c r="U83" s="166">
        <v>42613</v>
      </c>
      <c r="V83" s="166">
        <v>53396</v>
      </c>
      <c r="W83" s="166">
        <v>56193</v>
      </c>
      <c r="X83" s="167">
        <f t="shared" ref="X83:X90" si="61">IFERROR(W83/V83-1,"-")</f>
        <v>5.2382200913926091E-2</v>
      </c>
      <c r="Y83" s="167">
        <f t="shared" ref="Y83:Y90" si="62">W83/W$8</f>
        <v>2.3100478634122998E-2</v>
      </c>
    </row>
    <row r="84" spans="1:25" s="57" customFormat="1" x14ac:dyDescent="0.25">
      <c r="B84" s="165" t="s">
        <v>115</v>
      </c>
      <c r="C84" s="166">
        <v>4630</v>
      </c>
      <c r="D84" s="166">
        <v>2148</v>
      </c>
      <c r="E84" s="166">
        <v>7408</v>
      </c>
      <c r="F84" s="166">
        <v>8395</v>
      </c>
      <c r="G84" s="166">
        <v>8668</v>
      </c>
      <c r="H84" s="166">
        <v>8232</v>
      </c>
      <c r="I84" s="167">
        <f t="shared" si="59"/>
        <v>-5.0299953853253365E-2</v>
      </c>
      <c r="J84" s="167">
        <f t="shared" si="56"/>
        <v>1.8752221017431001E-2</v>
      </c>
      <c r="K84" s="166">
        <v>23780</v>
      </c>
      <c r="L84" s="166">
        <v>5339</v>
      </c>
      <c r="M84" s="166">
        <v>44573</v>
      </c>
      <c r="N84" s="166">
        <v>54081</v>
      </c>
      <c r="O84" s="166">
        <v>62299</v>
      </c>
      <c r="P84" s="166">
        <v>59397</v>
      </c>
      <c r="Q84" s="167">
        <f t="shared" si="60"/>
        <v>-4.6581807091606642E-2</v>
      </c>
      <c r="R84" s="167">
        <f t="shared" si="58"/>
        <v>2.9794453036002446E-2</v>
      </c>
      <c r="S84" s="166">
        <v>28410</v>
      </c>
      <c r="T84" s="166">
        <v>51981</v>
      </c>
      <c r="U84" s="166">
        <v>62476</v>
      </c>
      <c r="V84" s="166">
        <v>70967</v>
      </c>
      <c r="W84" s="166">
        <v>67629</v>
      </c>
      <c r="X84" s="167">
        <f t="shared" si="61"/>
        <v>-4.7035946284892938E-2</v>
      </c>
      <c r="Y84" s="167">
        <f t="shared" si="62"/>
        <v>2.7801723872138955E-2</v>
      </c>
    </row>
    <row r="85" spans="1:25" x14ac:dyDescent="0.25">
      <c r="A85" s="57"/>
      <c r="B85" s="165" t="s">
        <v>118</v>
      </c>
      <c r="C85" s="166">
        <v>1312</v>
      </c>
      <c r="D85" s="166">
        <v>2539</v>
      </c>
      <c r="E85" s="166">
        <v>3664</v>
      </c>
      <c r="F85" s="166">
        <v>3432</v>
      </c>
      <c r="G85" s="166">
        <v>3485</v>
      </c>
      <c r="H85" s="166">
        <v>3600</v>
      </c>
      <c r="I85" s="167">
        <f t="shared" si="59"/>
        <v>3.2998565279770409E-2</v>
      </c>
      <c r="J85" s="167">
        <f t="shared" si="56"/>
        <v>8.2006797452322151E-3</v>
      </c>
      <c r="K85" s="166">
        <v>3742</v>
      </c>
      <c r="L85" s="166">
        <v>3622</v>
      </c>
      <c r="M85" s="166">
        <v>11214</v>
      </c>
      <c r="N85" s="166">
        <v>16450</v>
      </c>
      <c r="O85" s="166">
        <v>27519</v>
      </c>
      <c r="P85" s="166">
        <v>23902</v>
      </c>
      <c r="Q85" s="167">
        <f t="shared" si="60"/>
        <v>-0.13143646208074422</v>
      </c>
      <c r="R85" s="167">
        <f t="shared" si="58"/>
        <v>1.1989612547208284E-2</v>
      </c>
      <c r="S85" s="166">
        <v>5054</v>
      </c>
      <c r="T85" s="166">
        <v>14878</v>
      </c>
      <c r="U85" s="166">
        <v>19882</v>
      </c>
      <c r="V85" s="166">
        <v>31004</v>
      </c>
      <c r="W85" s="166">
        <v>27502</v>
      </c>
      <c r="X85" s="167">
        <f t="shared" si="61"/>
        <v>-0.11295316733324734</v>
      </c>
      <c r="Y85" s="167">
        <f t="shared" si="62"/>
        <v>1.1305845272465444E-2</v>
      </c>
    </row>
    <row r="86" spans="1:25" x14ac:dyDescent="0.25">
      <c r="A86" s="57"/>
      <c r="B86" s="165" t="s">
        <v>125</v>
      </c>
      <c r="C86" s="166">
        <v>223</v>
      </c>
      <c r="D86" s="166">
        <v>137</v>
      </c>
      <c r="E86" s="166">
        <v>743</v>
      </c>
      <c r="F86" s="166">
        <v>644</v>
      </c>
      <c r="G86" s="166">
        <v>844</v>
      </c>
      <c r="H86" s="166">
        <v>845</v>
      </c>
      <c r="I86" s="167">
        <f t="shared" si="59"/>
        <v>1.1848341232227888E-3</v>
      </c>
      <c r="J86" s="167">
        <f t="shared" si="56"/>
        <v>1.9248817735336729E-3</v>
      </c>
      <c r="K86" s="166">
        <v>951</v>
      </c>
      <c r="L86" s="166">
        <v>565</v>
      </c>
      <c r="M86" s="166">
        <v>2492</v>
      </c>
      <c r="N86" s="166">
        <v>2805</v>
      </c>
      <c r="O86" s="166">
        <v>5875</v>
      </c>
      <c r="P86" s="166">
        <v>6021</v>
      </c>
      <c r="Q86" s="167">
        <f t="shared" si="60"/>
        <v>2.485106382978719E-2</v>
      </c>
      <c r="R86" s="167">
        <f t="shared" si="58"/>
        <v>3.0202266398937777E-3</v>
      </c>
      <c r="S86" s="166">
        <v>1174</v>
      </c>
      <c r="T86" s="166">
        <v>3235</v>
      </c>
      <c r="U86" s="166">
        <v>3449</v>
      </c>
      <c r="V86" s="166">
        <v>6719</v>
      </c>
      <c r="W86" s="166">
        <v>6866</v>
      </c>
      <c r="X86" s="167">
        <f t="shared" si="61"/>
        <v>2.1878255692811432E-2</v>
      </c>
      <c r="Y86" s="167">
        <f t="shared" si="62"/>
        <v>2.8225559465038085E-3</v>
      </c>
    </row>
    <row r="87" spans="1:25" x14ac:dyDescent="0.25">
      <c r="A87" s="57"/>
      <c r="B87" s="165" t="s">
        <v>121</v>
      </c>
      <c r="C87" s="166">
        <v>139</v>
      </c>
      <c r="D87" s="166">
        <v>230</v>
      </c>
      <c r="E87" s="166">
        <v>550</v>
      </c>
      <c r="F87" s="166">
        <v>429</v>
      </c>
      <c r="G87" s="166">
        <v>434</v>
      </c>
      <c r="H87" s="166">
        <v>466</v>
      </c>
      <c r="I87" s="167">
        <f t="shared" si="59"/>
        <v>7.3732718894009119E-2</v>
      </c>
      <c r="J87" s="167">
        <f t="shared" si="56"/>
        <v>1.0615324336883923E-3</v>
      </c>
      <c r="K87" s="166">
        <v>854</v>
      </c>
      <c r="L87" s="166">
        <v>710</v>
      </c>
      <c r="M87" s="166">
        <v>2378</v>
      </c>
      <c r="N87" s="166">
        <v>2782</v>
      </c>
      <c r="O87" s="166">
        <v>3908</v>
      </c>
      <c r="P87" s="166">
        <v>3781</v>
      </c>
      <c r="Q87" s="167">
        <f t="shared" si="60"/>
        <v>-3.2497441146366435E-2</v>
      </c>
      <c r="R87" s="167">
        <f t="shared" si="58"/>
        <v>1.8966080261482103E-3</v>
      </c>
      <c r="S87" s="166">
        <v>993</v>
      </c>
      <c r="T87" s="166">
        <v>2928</v>
      </c>
      <c r="U87" s="166">
        <v>3211</v>
      </c>
      <c r="V87" s="166">
        <v>4342</v>
      </c>
      <c r="W87" s="166">
        <v>4247</v>
      </c>
      <c r="X87" s="167">
        <f t="shared" si="61"/>
        <v>-2.1879318286503913E-2</v>
      </c>
      <c r="Y87" s="167">
        <f t="shared" si="62"/>
        <v>1.7459066566853591E-3</v>
      </c>
    </row>
    <row r="88" spans="1:25" x14ac:dyDescent="0.25">
      <c r="A88" s="57"/>
      <c r="B88" s="165" t="s">
        <v>130</v>
      </c>
      <c r="C88" s="166">
        <v>282</v>
      </c>
      <c r="D88" s="166">
        <v>63</v>
      </c>
      <c r="E88" s="166">
        <v>262</v>
      </c>
      <c r="F88" s="166">
        <v>289</v>
      </c>
      <c r="G88" s="166">
        <v>329</v>
      </c>
      <c r="H88" s="166">
        <v>349</v>
      </c>
      <c r="I88" s="167">
        <f t="shared" si="59"/>
        <v>6.07902735562309E-2</v>
      </c>
      <c r="J88" s="167">
        <f t="shared" si="56"/>
        <v>7.9501034196834543E-4</v>
      </c>
      <c r="K88" s="166">
        <v>1406</v>
      </c>
      <c r="L88" s="166">
        <v>50</v>
      </c>
      <c r="M88" s="166">
        <v>1594</v>
      </c>
      <c r="N88" s="166">
        <v>2182</v>
      </c>
      <c r="O88" s="166">
        <v>2135</v>
      </c>
      <c r="P88" s="166">
        <v>2200</v>
      </c>
      <c r="Q88" s="167">
        <f t="shared" si="60"/>
        <v>3.0444964871194413E-2</v>
      </c>
      <c r="R88" s="167">
        <f t="shared" si="58"/>
        <v>1.1035539956429682E-3</v>
      </c>
      <c r="S88" s="166">
        <v>1688</v>
      </c>
      <c r="T88" s="166">
        <v>1856</v>
      </c>
      <c r="U88" s="166">
        <v>2471</v>
      </c>
      <c r="V88" s="166">
        <v>2464</v>
      </c>
      <c r="W88" s="166">
        <v>2549</v>
      </c>
      <c r="X88" s="167">
        <f t="shared" si="61"/>
        <v>3.4496753246753276E-2</v>
      </c>
      <c r="Y88" s="167">
        <f t="shared" si="62"/>
        <v>1.0478728674101672E-3</v>
      </c>
    </row>
    <row r="89" spans="1:25" x14ac:dyDescent="0.25">
      <c r="A89" s="57"/>
      <c r="B89" s="165" t="s">
        <v>133</v>
      </c>
      <c r="C89" s="166">
        <v>378</v>
      </c>
      <c r="D89" s="166">
        <v>102</v>
      </c>
      <c r="E89" s="166">
        <v>400</v>
      </c>
      <c r="F89" s="166">
        <v>380</v>
      </c>
      <c r="G89" s="166">
        <v>360</v>
      </c>
      <c r="H89" s="166">
        <v>447</v>
      </c>
      <c r="I89" s="167">
        <f t="shared" si="59"/>
        <v>0.2416666666666667</v>
      </c>
      <c r="J89" s="167">
        <f t="shared" si="56"/>
        <v>1.0182510683663334E-3</v>
      </c>
      <c r="K89" s="166">
        <v>1875</v>
      </c>
      <c r="L89" s="166">
        <v>117</v>
      </c>
      <c r="M89" s="166">
        <v>1140</v>
      </c>
      <c r="N89" s="166">
        <v>2135</v>
      </c>
      <c r="O89" s="166">
        <v>2590</v>
      </c>
      <c r="P89" s="166">
        <v>1654</v>
      </c>
      <c r="Q89" s="167">
        <f t="shared" si="60"/>
        <v>-0.36138996138996138</v>
      </c>
      <c r="R89" s="167">
        <f t="shared" si="58"/>
        <v>8.2967195854248609E-4</v>
      </c>
      <c r="S89" s="166">
        <v>2253</v>
      </c>
      <c r="T89" s="166">
        <v>1540</v>
      </c>
      <c r="U89" s="166">
        <v>2515</v>
      </c>
      <c r="V89" s="166">
        <v>2950</v>
      </c>
      <c r="W89" s="166">
        <v>2101</v>
      </c>
      <c r="X89" s="167">
        <f t="shared" si="61"/>
        <v>-0.28779661016949154</v>
      </c>
      <c r="Y89" s="167">
        <f t="shared" si="62"/>
        <v>8.6370376399716019E-4</v>
      </c>
    </row>
    <row r="90" spans="1:25" x14ac:dyDescent="0.25">
      <c r="A90" s="57"/>
      <c r="B90" s="170" t="s">
        <v>147</v>
      </c>
      <c r="C90" s="171">
        <f t="shared" ref="C90" si="63">C82-SUM(C83:C89)</f>
        <v>6609</v>
      </c>
      <c r="D90" s="171">
        <f t="shared" ref="D90:H90" si="64">D82-SUM(D83:D89)</f>
        <v>3884</v>
      </c>
      <c r="E90" s="171">
        <f t="shared" si="64"/>
        <v>13279</v>
      </c>
      <c r="F90" s="171">
        <f t="shared" si="64"/>
        <v>12556</v>
      </c>
      <c r="G90" s="171">
        <f t="shared" si="64"/>
        <v>15487</v>
      </c>
      <c r="H90" s="171">
        <f t="shared" si="64"/>
        <v>16689</v>
      </c>
      <c r="I90" s="172">
        <f t="shared" si="59"/>
        <v>7.7613482275456835E-2</v>
      </c>
      <c r="J90" s="172">
        <f t="shared" si="56"/>
        <v>3.8016984518939013E-2</v>
      </c>
      <c r="K90" s="171">
        <f t="shared" ref="K90:P90" si="65">K82-SUM(K83:K89)</f>
        <v>14338</v>
      </c>
      <c r="L90" s="171">
        <f t="shared" si="65"/>
        <v>11718</v>
      </c>
      <c r="M90" s="171">
        <f t="shared" si="65"/>
        <v>37174</v>
      </c>
      <c r="N90" s="171">
        <f t="shared" si="65"/>
        <v>51604</v>
      </c>
      <c r="O90" s="171">
        <f t="shared" si="65"/>
        <v>62879</v>
      </c>
      <c r="P90" s="171">
        <f t="shared" si="65"/>
        <v>61922</v>
      </c>
      <c r="Q90" s="172">
        <f t="shared" si="60"/>
        <v>-1.521970769255232E-2</v>
      </c>
      <c r="R90" s="172">
        <f t="shared" si="58"/>
        <v>3.1061032053729034E-2</v>
      </c>
      <c r="S90" s="171">
        <f>S82-SUM(S83:S89)</f>
        <v>20947</v>
      </c>
      <c r="T90" s="171">
        <f>T82-SUM(T83:T89)</f>
        <v>50453</v>
      </c>
      <c r="U90" s="171">
        <f>U82-SUM(U83:U89)</f>
        <v>64160</v>
      </c>
      <c r="V90" s="171">
        <f>V82-SUM(V83:V89)</f>
        <v>78366</v>
      </c>
      <c r="W90" s="171">
        <f>W82-SUM(W83:W89)</f>
        <v>78611</v>
      </c>
      <c r="X90" s="172">
        <f t="shared" si="61"/>
        <v>3.1263558175740336E-3</v>
      </c>
      <c r="Y90" s="172">
        <f t="shared" si="62"/>
        <v>3.2316333456249763E-2</v>
      </c>
    </row>
    <row r="91" spans="1:25" x14ac:dyDescent="0.25">
      <c r="A91" s="57"/>
      <c r="B91" s="157" t="s">
        <v>51</v>
      </c>
      <c r="C91" s="155"/>
      <c r="D91" s="155"/>
      <c r="E91" s="155"/>
      <c r="F91" s="155"/>
      <c r="G91" s="155"/>
      <c r="H91" s="155"/>
      <c r="I91" s="155"/>
      <c r="J91" s="155"/>
      <c r="K91" s="155"/>
      <c r="L91" s="155"/>
      <c r="M91" s="155"/>
      <c r="N91" s="155"/>
      <c r="O91" s="155"/>
      <c r="P91" s="155"/>
      <c r="Q91" s="155"/>
      <c r="R91" s="155"/>
      <c r="S91" s="155"/>
      <c r="T91" s="155"/>
      <c r="U91" s="155"/>
      <c r="V91" s="155"/>
      <c r="W91" s="155"/>
      <c r="X91" s="155"/>
      <c r="Y91" s="155"/>
    </row>
    <row r="92" spans="1:25" x14ac:dyDescent="0.25">
      <c r="A92" s="57"/>
      <c r="B92" s="158" t="s">
        <v>70</v>
      </c>
      <c r="C92" s="178">
        <f t="shared" ref="C92:H92" si="66">C93+C96</f>
        <v>4061</v>
      </c>
      <c r="D92" s="178">
        <f t="shared" si="66"/>
        <v>0</v>
      </c>
      <c r="E92" s="178">
        <f t="shared" si="66"/>
        <v>1767</v>
      </c>
      <c r="F92" s="178">
        <f t="shared" si="66"/>
        <v>4009</v>
      </c>
      <c r="G92" s="178">
        <f t="shared" si="66"/>
        <v>4579</v>
      </c>
      <c r="H92" s="178">
        <f t="shared" si="66"/>
        <v>4975</v>
      </c>
      <c r="I92" s="179">
        <f>IFERROR(H92/G92-1,"-")</f>
        <v>8.648176457741874E-2</v>
      </c>
      <c r="J92" s="179">
        <f t="shared" ref="J92:J104" si="67">H92/H$8</f>
        <v>1.1332883814591743E-2</v>
      </c>
      <c r="K92" s="178">
        <f t="shared" ref="K92:P92" si="68">K93+K96</f>
        <v>8693</v>
      </c>
      <c r="L92" s="178">
        <f t="shared" si="68"/>
        <v>0</v>
      </c>
      <c r="M92" s="178">
        <f t="shared" si="68"/>
        <v>14735</v>
      </c>
      <c r="N92" s="178">
        <f t="shared" si="68"/>
        <v>26674</v>
      </c>
      <c r="O92" s="178">
        <f t="shared" si="68"/>
        <v>29212</v>
      </c>
      <c r="P92" s="178">
        <f t="shared" si="68"/>
        <v>26934</v>
      </c>
      <c r="Q92" s="179">
        <f>IFERROR(P92/O92-1,"-")</f>
        <v>-7.7981651376146766E-2</v>
      </c>
      <c r="R92" s="179">
        <f t="shared" ref="R92:R104" si="69">P92/P$8</f>
        <v>1.3510510599385321E-2</v>
      </c>
      <c r="S92" s="178">
        <f>S93+S96</f>
        <v>12754</v>
      </c>
      <c r="T92" s="178">
        <f>T93+T96</f>
        <v>28946</v>
      </c>
      <c r="U92" s="178">
        <f>U93+U96</f>
        <v>35023</v>
      </c>
      <c r="V92" s="178">
        <f>V93+V96</f>
        <v>33791</v>
      </c>
      <c r="W92" s="178">
        <f>W93+W96</f>
        <v>31909</v>
      </c>
      <c r="X92" s="179">
        <f>IFERROR(W92/V92-1,"-")</f>
        <v>-5.5695303483175973E-2</v>
      </c>
      <c r="Y92" s="179">
        <f>W92/W$8</f>
        <v>1.3117526608941164E-2</v>
      </c>
    </row>
    <row r="93" spans="1:25" x14ac:dyDescent="0.25">
      <c r="A93" s="57"/>
      <c r="B93" s="161" t="s">
        <v>99</v>
      </c>
      <c r="C93" s="162">
        <v>2731</v>
      </c>
      <c r="D93" s="162">
        <v>0</v>
      </c>
      <c r="E93" s="162">
        <v>1440</v>
      </c>
      <c r="F93" s="162">
        <v>2733</v>
      </c>
      <c r="G93" s="162">
        <v>3245</v>
      </c>
      <c r="H93" s="162">
        <v>3563</v>
      </c>
      <c r="I93" s="163">
        <f>IFERROR(H93/G93-1,"-")</f>
        <v>9.7996918335901295E-2</v>
      </c>
      <c r="J93" s="163">
        <f t="shared" si="67"/>
        <v>8.1163949811839959E-3</v>
      </c>
      <c r="K93" s="162">
        <v>4723</v>
      </c>
      <c r="L93" s="162">
        <v>0</v>
      </c>
      <c r="M93" s="162">
        <v>10540</v>
      </c>
      <c r="N93" s="162">
        <v>17187</v>
      </c>
      <c r="O93" s="162">
        <v>17098</v>
      </c>
      <c r="P93" s="162">
        <v>15527</v>
      </c>
      <c r="Q93" s="163">
        <f>IFERROR(P93/O93-1,"-")</f>
        <v>-9.1882091472686889E-2</v>
      </c>
      <c r="R93" s="163">
        <f t="shared" si="69"/>
        <v>7.7885831319765304E-3</v>
      </c>
      <c r="S93" s="162">
        <v>7454</v>
      </c>
      <c r="T93" s="162">
        <v>18683</v>
      </c>
      <c r="U93" s="162">
        <v>23106</v>
      </c>
      <c r="V93" s="162">
        <v>20343</v>
      </c>
      <c r="W93" s="162">
        <v>19090</v>
      </c>
      <c r="X93" s="163">
        <f>IFERROR(W93/V93-1,"-")</f>
        <v>-6.1593668583788008E-2</v>
      </c>
      <c r="Y93" s="163">
        <f>W93/W$8</f>
        <v>7.8477414824872863E-3</v>
      </c>
    </row>
    <row r="94" spans="1:25" x14ac:dyDescent="0.25">
      <c r="A94" s="57"/>
      <c r="B94" s="165" t="s">
        <v>105</v>
      </c>
      <c r="C94" s="166">
        <v>2063</v>
      </c>
      <c r="D94" s="166">
        <v>0</v>
      </c>
      <c r="E94" s="166">
        <v>1120</v>
      </c>
      <c r="F94" s="166">
        <v>1913</v>
      </c>
      <c r="G94" s="166">
        <v>2322</v>
      </c>
      <c r="H94" s="166">
        <v>2560</v>
      </c>
      <c r="I94" s="167">
        <f>IFERROR(H94/G94-1,"-")</f>
        <v>0.10249784668389328</v>
      </c>
      <c r="J94" s="167">
        <f t="shared" si="67"/>
        <v>5.8315944854984651E-3</v>
      </c>
      <c r="K94" s="166">
        <v>2176</v>
      </c>
      <c r="L94" s="166">
        <v>0</v>
      </c>
      <c r="M94" s="166">
        <v>4853</v>
      </c>
      <c r="N94" s="166">
        <v>4042</v>
      </c>
      <c r="O94" s="166">
        <v>3958</v>
      </c>
      <c r="P94" s="166">
        <v>3652</v>
      </c>
      <c r="Q94" s="167">
        <f>IFERROR(P94/O94-1,"-")</f>
        <v>-7.7311773623041979E-2</v>
      </c>
      <c r="R94" s="167">
        <f t="shared" si="69"/>
        <v>1.8318996327673271E-3</v>
      </c>
      <c r="S94" s="166">
        <v>4239</v>
      </c>
      <c r="T94" s="166">
        <v>9207</v>
      </c>
      <c r="U94" s="166">
        <v>7164</v>
      </c>
      <c r="V94" s="166">
        <v>6280</v>
      </c>
      <c r="W94" s="166">
        <v>6212</v>
      </c>
      <c r="X94" s="167">
        <f>IFERROR(W94/V94-1,"-")</f>
        <v>-1.0828025477707004E-2</v>
      </c>
      <c r="Y94" s="167">
        <f>W94/W$8</f>
        <v>2.5537019428607134E-3</v>
      </c>
    </row>
    <row r="95" spans="1:25" x14ac:dyDescent="0.25">
      <c r="A95" s="57"/>
      <c r="B95" s="165" t="s">
        <v>102</v>
      </c>
      <c r="C95" s="166">
        <v>668</v>
      </c>
      <c r="D95" s="166">
        <v>0</v>
      </c>
      <c r="E95" s="166">
        <v>320</v>
      </c>
      <c r="F95" s="166">
        <v>820</v>
      </c>
      <c r="G95" s="166">
        <v>923</v>
      </c>
      <c r="H95" s="166">
        <v>1003</v>
      </c>
      <c r="I95" s="167">
        <f>IFERROR(H95/G95-1,"-")</f>
        <v>8.6673889490790801E-2</v>
      </c>
      <c r="J95" s="167">
        <f t="shared" si="67"/>
        <v>2.2848004956855313E-3</v>
      </c>
      <c r="K95" s="166">
        <v>2547</v>
      </c>
      <c r="L95" s="166">
        <v>0</v>
      </c>
      <c r="M95" s="166">
        <v>5687</v>
      </c>
      <c r="N95" s="166">
        <v>13145</v>
      </c>
      <c r="O95" s="166">
        <v>13140</v>
      </c>
      <c r="P95" s="166">
        <v>11875</v>
      </c>
      <c r="Q95" s="167">
        <f>IFERROR(P95/O95-1,"-")</f>
        <v>-9.6270928462709238E-2</v>
      </c>
      <c r="R95" s="167">
        <f t="shared" si="69"/>
        <v>5.9566834992092034E-3</v>
      </c>
      <c r="S95" s="166">
        <v>3215</v>
      </c>
      <c r="T95" s="166">
        <v>9476</v>
      </c>
      <c r="U95" s="166">
        <v>15942</v>
      </c>
      <c r="V95" s="166">
        <v>14063</v>
      </c>
      <c r="W95" s="166">
        <v>12878</v>
      </c>
      <c r="X95" s="167">
        <f>IFERROR(W95/V95-1,"-")</f>
        <v>-8.4263670625044473E-2</v>
      </c>
      <c r="Y95" s="167">
        <f>W95/W$8</f>
        <v>5.2940395396265721E-3</v>
      </c>
    </row>
    <row r="96" spans="1:25" x14ac:dyDescent="0.25">
      <c r="A96" s="57"/>
      <c r="B96" s="161" t="s">
        <v>109</v>
      </c>
      <c r="C96" s="162">
        <v>1330</v>
      </c>
      <c r="D96" s="162">
        <v>0</v>
      </c>
      <c r="E96" s="162">
        <v>327</v>
      </c>
      <c r="F96" s="162">
        <v>1276</v>
      </c>
      <c r="G96" s="162">
        <v>1334</v>
      </c>
      <c r="H96" s="162">
        <v>1412</v>
      </c>
      <c r="I96" s="163">
        <f>IFERROR(H96/G96-1,"-")</f>
        <v>5.8470764617691184E-2</v>
      </c>
      <c r="J96" s="163">
        <f t="shared" si="67"/>
        <v>3.2164888334077469E-3</v>
      </c>
      <c r="K96" s="162">
        <v>3970</v>
      </c>
      <c r="L96" s="162">
        <v>0</v>
      </c>
      <c r="M96" s="162">
        <v>4195</v>
      </c>
      <c r="N96" s="162">
        <v>9487</v>
      </c>
      <c r="O96" s="162">
        <v>12114</v>
      </c>
      <c r="P96" s="162">
        <v>11407</v>
      </c>
      <c r="Q96" s="163">
        <f>IFERROR(P96/O96-1,"-")</f>
        <v>-5.8362225524186906E-2</v>
      </c>
      <c r="R96" s="163">
        <f t="shared" si="69"/>
        <v>5.7219274674087904E-3</v>
      </c>
      <c r="S96" s="162">
        <v>5300</v>
      </c>
      <c r="T96" s="162">
        <v>10263</v>
      </c>
      <c r="U96" s="162">
        <v>11917</v>
      </c>
      <c r="V96" s="162">
        <v>13448</v>
      </c>
      <c r="W96" s="162">
        <v>12819</v>
      </c>
      <c r="X96" s="163">
        <f>IFERROR(W96/V96-1,"-")</f>
        <v>-4.6772754312908948E-2</v>
      </c>
      <c r="Y96" s="163">
        <f>W96/W$8</f>
        <v>5.2697851264538777E-3</v>
      </c>
    </row>
    <row r="97" spans="1:25" s="57" customFormat="1" x14ac:dyDescent="0.25">
      <c r="B97" s="165" t="s">
        <v>112</v>
      </c>
      <c r="C97" s="166">
        <v>79</v>
      </c>
      <c r="D97" s="166">
        <v>0</v>
      </c>
      <c r="E97" s="166">
        <v>9</v>
      </c>
      <c r="F97" s="166">
        <v>65</v>
      </c>
      <c r="G97" s="166">
        <v>124</v>
      </c>
      <c r="H97" s="166">
        <v>76</v>
      </c>
      <c r="I97" s="167">
        <f t="shared" ref="I97:I104" si="70">IFERROR(H97/G97-1,"-")</f>
        <v>-0.38709677419354838</v>
      </c>
      <c r="J97" s="167">
        <f t="shared" si="67"/>
        <v>1.7312546128823566E-4</v>
      </c>
      <c r="K97" s="166">
        <v>915</v>
      </c>
      <c r="L97" s="166">
        <v>0</v>
      </c>
      <c r="M97" s="166">
        <v>465</v>
      </c>
      <c r="N97" s="166">
        <v>1496</v>
      </c>
      <c r="O97" s="166">
        <v>1877</v>
      </c>
      <c r="P97" s="166">
        <v>1614</v>
      </c>
      <c r="Q97" s="167">
        <f t="shared" ref="Q97:Q104" si="71">IFERROR(P97/O97-1,"-")</f>
        <v>-0.14011720831113483</v>
      </c>
      <c r="R97" s="167">
        <f t="shared" si="69"/>
        <v>8.0960734043988662E-4</v>
      </c>
      <c r="S97" s="166">
        <v>994</v>
      </c>
      <c r="T97" s="166">
        <v>1389</v>
      </c>
      <c r="U97" s="166">
        <v>1721</v>
      </c>
      <c r="V97" s="166">
        <v>2001</v>
      </c>
      <c r="W97" s="166">
        <v>1690</v>
      </c>
      <c r="X97" s="167">
        <f t="shared" ref="X97:X104" si="72">IFERROR(W97/V97-1,"-")</f>
        <v>-0.15542228885557219</v>
      </c>
      <c r="Y97" s="167">
        <f t="shared" ref="Y97:Y104" si="73">W97/W$8</f>
        <v>6.947450552856738E-4</v>
      </c>
    </row>
    <row r="98" spans="1:25" s="57" customFormat="1" x14ac:dyDescent="0.25">
      <c r="B98" s="165" t="s">
        <v>115</v>
      </c>
      <c r="C98" s="166">
        <v>299</v>
      </c>
      <c r="D98" s="166">
        <v>0</v>
      </c>
      <c r="E98" s="166">
        <v>45</v>
      </c>
      <c r="F98" s="166">
        <v>157</v>
      </c>
      <c r="G98" s="166">
        <v>219</v>
      </c>
      <c r="H98" s="166">
        <v>208</v>
      </c>
      <c r="I98" s="167">
        <f t="shared" si="70"/>
        <v>-5.0228310502283158E-2</v>
      </c>
      <c r="J98" s="167">
        <f t="shared" si="67"/>
        <v>4.7381705194675025E-4</v>
      </c>
      <c r="K98" s="166">
        <v>772</v>
      </c>
      <c r="L98" s="166">
        <v>0</v>
      </c>
      <c r="M98" s="166">
        <v>804</v>
      </c>
      <c r="N98" s="166">
        <v>1867</v>
      </c>
      <c r="O98" s="166">
        <v>2394</v>
      </c>
      <c r="P98" s="166">
        <v>2089</v>
      </c>
      <c r="Q98" s="167">
        <f t="shared" si="71"/>
        <v>-0.12740183792815374</v>
      </c>
      <c r="R98" s="167">
        <f t="shared" si="69"/>
        <v>1.0478746804082548E-3</v>
      </c>
      <c r="S98" s="166">
        <v>1071</v>
      </c>
      <c r="T98" s="166">
        <v>1979</v>
      </c>
      <c r="U98" s="166">
        <v>2132</v>
      </c>
      <c r="V98" s="166">
        <v>2613</v>
      </c>
      <c r="W98" s="166">
        <v>2297</v>
      </c>
      <c r="X98" s="167">
        <f t="shared" si="72"/>
        <v>-0.12093379257558357</v>
      </c>
      <c r="Y98" s="167">
        <f t="shared" si="73"/>
        <v>9.4427774674035075E-4</v>
      </c>
    </row>
    <row r="99" spans="1:25" x14ac:dyDescent="0.25">
      <c r="A99" s="57"/>
      <c r="B99" s="165" t="s">
        <v>118</v>
      </c>
      <c r="C99" s="166">
        <v>539</v>
      </c>
      <c r="D99" s="166">
        <v>0</v>
      </c>
      <c r="E99" s="166">
        <v>104</v>
      </c>
      <c r="F99" s="166">
        <v>526</v>
      </c>
      <c r="G99" s="166">
        <v>386</v>
      </c>
      <c r="H99" s="166">
        <v>458</v>
      </c>
      <c r="I99" s="167">
        <f t="shared" si="70"/>
        <v>0.18652849740932642</v>
      </c>
      <c r="J99" s="167">
        <f t="shared" si="67"/>
        <v>1.0433087009212097E-3</v>
      </c>
      <c r="K99" s="166">
        <v>622</v>
      </c>
      <c r="L99" s="166">
        <v>0</v>
      </c>
      <c r="M99" s="166">
        <v>779</v>
      </c>
      <c r="N99" s="166">
        <v>1591</v>
      </c>
      <c r="O99" s="166">
        <v>1880</v>
      </c>
      <c r="P99" s="166">
        <v>1715</v>
      </c>
      <c r="Q99" s="167">
        <f t="shared" si="71"/>
        <v>-8.7765957446808485E-2</v>
      </c>
      <c r="R99" s="167">
        <f t="shared" si="69"/>
        <v>8.6027050114895025E-4</v>
      </c>
      <c r="S99" s="166">
        <v>1161</v>
      </c>
      <c r="T99" s="166">
        <v>1979</v>
      </c>
      <c r="U99" s="166">
        <v>2303</v>
      </c>
      <c r="V99" s="166">
        <v>2266</v>
      </c>
      <c r="W99" s="166">
        <v>2173</v>
      </c>
      <c r="X99" s="167">
        <f t="shared" si="72"/>
        <v>-4.1041482789055617E-2</v>
      </c>
      <c r="Y99" s="167">
        <f t="shared" si="73"/>
        <v>8.9330236990282203E-4</v>
      </c>
    </row>
    <row r="100" spans="1:25" x14ac:dyDescent="0.25">
      <c r="A100" s="57"/>
      <c r="B100" s="165" t="s">
        <v>125</v>
      </c>
      <c r="C100" s="166">
        <v>55</v>
      </c>
      <c r="D100" s="166">
        <v>0</v>
      </c>
      <c r="E100" s="166">
        <v>10</v>
      </c>
      <c r="F100" s="166">
        <v>17</v>
      </c>
      <c r="G100" s="166">
        <v>57</v>
      </c>
      <c r="H100" s="166">
        <v>46</v>
      </c>
      <c r="I100" s="167">
        <f t="shared" si="70"/>
        <v>-0.19298245614035092</v>
      </c>
      <c r="J100" s="167">
        <f t="shared" si="67"/>
        <v>1.0478646341130054E-4</v>
      </c>
      <c r="K100" s="166">
        <v>210</v>
      </c>
      <c r="L100" s="166">
        <v>0</v>
      </c>
      <c r="M100" s="166">
        <v>302</v>
      </c>
      <c r="N100" s="166">
        <v>514</v>
      </c>
      <c r="O100" s="166">
        <v>570</v>
      </c>
      <c r="P100" s="166">
        <v>576</v>
      </c>
      <c r="Q100" s="167">
        <f t="shared" si="71"/>
        <v>1.0526315789473717E-2</v>
      </c>
      <c r="R100" s="167">
        <f t="shared" si="69"/>
        <v>2.8893050067743166E-4</v>
      </c>
      <c r="S100" s="166">
        <v>265</v>
      </c>
      <c r="T100" s="166">
        <v>714</v>
      </c>
      <c r="U100" s="166">
        <v>569</v>
      </c>
      <c r="V100" s="166">
        <v>627</v>
      </c>
      <c r="W100" s="166">
        <v>622</v>
      </c>
      <c r="X100" s="167">
        <f t="shared" si="72"/>
        <v>-7.9744816586921896E-3</v>
      </c>
      <c r="Y100" s="167">
        <f t="shared" si="73"/>
        <v>2.5569906768502313E-4</v>
      </c>
    </row>
    <row r="101" spans="1:25" x14ac:dyDescent="0.25">
      <c r="A101" s="57"/>
      <c r="B101" s="165" t="s">
        <v>121</v>
      </c>
      <c r="C101" s="166">
        <v>30</v>
      </c>
      <c r="D101" s="166">
        <v>0</v>
      </c>
      <c r="E101" s="166">
        <v>0</v>
      </c>
      <c r="F101" s="166">
        <v>59</v>
      </c>
      <c r="G101" s="166">
        <v>30</v>
      </c>
      <c r="H101" s="166">
        <v>49</v>
      </c>
      <c r="I101" s="167">
        <f t="shared" si="70"/>
        <v>0.6333333333333333</v>
      </c>
      <c r="J101" s="167">
        <f t="shared" si="67"/>
        <v>1.1162036319899405E-4</v>
      </c>
      <c r="K101" s="166">
        <v>102</v>
      </c>
      <c r="L101" s="166">
        <v>0</v>
      </c>
      <c r="M101" s="166">
        <v>184</v>
      </c>
      <c r="N101" s="166">
        <v>234</v>
      </c>
      <c r="O101" s="166">
        <v>509</v>
      </c>
      <c r="P101" s="166">
        <v>474</v>
      </c>
      <c r="Q101" s="167">
        <f t="shared" si="71"/>
        <v>-6.8762278978389046E-2</v>
      </c>
      <c r="R101" s="167">
        <f t="shared" si="69"/>
        <v>2.3776572451580314E-4</v>
      </c>
      <c r="S101" s="166">
        <v>132</v>
      </c>
      <c r="T101" s="166">
        <v>434</v>
      </c>
      <c r="U101" s="166">
        <v>336</v>
      </c>
      <c r="V101" s="166">
        <v>539</v>
      </c>
      <c r="W101" s="166">
        <v>523</v>
      </c>
      <c r="X101" s="167">
        <f t="shared" si="72"/>
        <v>-2.9684601113172504E-2</v>
      </c>
      <c r="Y101" s="167">
        <f t="shared" si="73"/>
        <v>2.1500098456473811E-4</v>
      </c>
    </row>
    <row r="102" spans="1:25" x14ac:dyDescent="0.25">
      <c r="A102" s="57"/>
      <c r="B102" s="165" t="s">
        <v>130</v>
      </c>
      <c r="C102" s="166">
        <v>22</v>
      </c>
      <c r="D102" s="166">
        <v>0</v>
      </c>
      <c r="E102" s="166">
        <v>0</v>
      </c>
      <c r="F102" s="166">
        <v>6</v>
      </c>
      <c r="G102" s="166">
        <v>16</v>
      </c>
      <c r="H102" s="166">
        <v>12</v>
      </c>
      <c r="I102" s="167">
        <f t="shared" si="70"/>
        <v>-0.25</v>
      </c>
      <c r="J102" s="167">
        <f t="shared" si="67"/>
        <v>2.7335599150774054E-5</v>
      </c>
      <c r="K102" s="166">
        <v>90</v>
      </c>
      <c r="L102" s="166">
        <v>0</v>
      </c>
      <c r="M102" s="166">
        <v>31</v>
      </c>
      <c r="N102" s="166">
        <v>81</v>
      </c>
      <c r="O102" s="166">
        <v>145</v>
      </c>
      <c r="P102" s="166">
        <v>141</v>
      </c>
      <c r="Q102" s="167">
        <f t="shared" si="71"/>
        <v>-2.7586206896551779E-2</v>
      </c>
      <c r="R102" s="167">
        <f t="shared" si="69"/>
        <v>7.0727778811662963E-5</v>
      </c>
      <c r="S102" s="166">
        <v>112</v>
      </c>
      <c r="T102" s="166">
        <v>190</v>
      </c>
      <c r="U102" s="166">
        <v>96</v>
      </c>
      <c r="V102" s="166">
        <v>161</v>
      </c>
      <c r="W102" s="166">
        <v>153</v>
      </c>
      <c r="X102" s="167">
        <f t="shared" si="72"/>
        <v>-4.9689440993788803E-2</v>
      </c>
      <c r="Y102" s="167">
        <f t="shared" si="73"/>
        <v>6.2897037549531414E-5</v>
      </c>
    </row>
    <row r="103" spans="1:25" x14ac:dyDescent="0.25">
      <c r="A103" s="57"/>
      <c r="B103" s="165" t="s">
        <v>133</v>
      </c>
      <c r="C103" s="166">
        <v>0</v>
      </c>
      <c r="D103" s="166">
        <v>0</v>
      </c>
      <c r="E103" s="166">
        <v>0</v>
      </c>
      <c r="F103" s="166">
        <v>0</v>
      </c>
      <c r="G103" s="166">
        <v>11</v>
      </c>
      <c r="H103" s="166">
        <v>8</v>
      </c>
      <c r="I103" s="167">
        <f t="shared" si="70"/>
        <v>-0.27272727272727271</v>
      </c>
      <c r="J103" s="167">
        <f t="shared" si="67"/>
        <v>1.8223732767182701E-5</v>
      </c>
      <c r="K103" s="166">
        <v>61</v>
      </c>
      <c r="L103" s="166">
        <v>0</v>
      </c>
      <c r="M103" s="166">
        <v>34</v>
      </c>
      <c r="N103" s="166">
        <v>155</v>
      </c>
      <c r="O103" s="166">
        <v>256</v>
      </c>
      <c r="P103" s="166">
        <v>141</v>
      </c>
      <c r="Q103" s="167">
        <f t="shared" si="71"/>
        <v>-0.44921875</v>
      </c>
      <c r="R103" s="167">
        <f t="shared" si="69"/>
        <v>7.0727778811662963E-5</v>
      </c>
      <c r="S103" s="166">
        <v>61</v>
      </c>
      <c r="T103" s="166">
        <v>103</v>
      </c>
      <c r="U103" s="166">
        <v>164</v>
      </c>
      <c r="V103" s="166">
        <v>267</v>
      </c>
      <c r="W103" s="166">
        <v>149</v>
      </c>
      <c r="X103" s="167">
        <f t="shared" si="72"/>
        <v>-0.44194756554307113</v>
      </c>
      <c r="Y103" s="167">
        <f t="shared" si="73"/>
        <v>6.1252670554772423E-5</v>
      </c>
    </row>
    <row r="104" spans="1:25" x14ac:dyDescent="0.25">
      <c r="A104" s="57"/>
      <c r="B104" s="170" t="s">
        <v>147</v>
      </c>
      <c r="C104" s="171">
        <f t="shared" ref="C104" si="74">C96-SUM(C97:C103)</f>
        <v>306</v>
      </c>
      <c r="D104" s="171">
        <f t="shared" ref="D104:H104" si="75">D96-SUM(D97:D103)</f>
        <v>0</v>
      </c>
      <c r="E104" s="171">
        <f t="shared" si="75"/>
        <v>159</v>
      </c>
      <c r="F104" s="171">
        <f t="shared" si="75"/>
        <v>446</v>
      </c>
      <c r="G104" s="171">
        <f t="shared" si="75"/>
        <v>491</v>
      </c>
      <c r="H104" s="171">
        <f t="shared" si="75"/>
        <v>555</v>
      </c>
      <c r="I104" s="172">
        <f t="shared" si="70"/>
        <v>0.13034623217922614</v>
      </c>
      <c r="J104" s="172">
        <f t="shared" si="67"/>
        <v>1.2642714607233E-3</v>
      </c>
      <c r="K104" s="171">
        <f t="shared" ref="K104:P104" si="76">K96-SUM(K97:K103)</f>
        <v>1198</v>
      </c>
      <c r="L104" s="171">
        <f t="shared" si="76"/>
        <v>0</v>
      </c>
      <c r="M104" s="171">
        <f t="shared" si="76"/>
        <v>1596</v>
      </c>
      <c r="N104" s="171">
        <f t="shared" si="76"/>
        <v>3549</v>
      </c>
      <c r="O104" s="171">
        <f t="shared" si="76"/>
        <v>4483</v>
      </c>
      <c r="P104" s="171">
        <f t="shared" si="76"/>
        <v>4657</v>
      </c>
      <c r="Q104" s="172">
        <f t="shared" si="71"/>
        <v>3.8813294668748499E-2</v>
      </c>
      <c r="R104" s="172">
        <f t="shared" si="69"/>
        <v>2.3360231625951374E-3</v>
      </c>
      <c r="S104" s="171">
        <f>S96-SUM(S97:S103)</f>
        <v>1504</v>
      </c>
      <c r="T104" s="171">
        <f>T96-SUM(T97:T103)</f>
        <v>3475</v>
      </c>
      <c r="U104" s="171">
        <f>U96-SUM(U97:U103)</f>
        <v>4596</v>
      </c>
      <c r="V104" s="171">
        <f>V96-SUM(V97:V103)</f>
        <v>4974</v>
      </c>
      <c r="W104" s="171">
        <f>W96-SUM(W97:W103)</f>
        <v>5212</v>
      </c>
      <c r="X104" s="172">
        <f t="shared" si="72"/>
        <v>4.7848813831925963E-2</v>
      </c>
      <c r="Y104" s="172">
        <f t="shared" si="73"/>
        <v>2.1426101941709659E-3</v>
      </c>
    </row>
    <row r="105" spans="1:25" x14ac:dyDescent="0.25">
      <c r="A105" s="57"/>
      <c r="B105" s="157" t="s">
        <v>52</v>
      </c>
      <c r="C105" s="155"/>
      <c r="D105" s="155"/>
      <c r="E105" s="155"/>
      <c r="F105" s="155"/>
      <c r="G105" s="155"/>
      <c r="H105" s="155"/>
      <c r="I105" s="155"/>
      <c r="J105" s="155"/>
      <c r="K105" s="155"/>
      <c r="L105" s="155"/>
      <c r="M105" s="155"/>
      <c r="N105" s="155"/>
      <c r="O105" s="155"/>
      <c r="P105" s="155"/>
      <c r="Q105" s="155"/>
      <c r="R105" s="155"/>
      <c r="S105" s="155"/>
      <c r="T105" s="155"/>
      <c r="U105" s="155"/>
      <c r="V105" s="155"/>
      <c r="W105" s="155"/>
      <c r="X105" s="155"/>
      <c r="Y105" s="155"/>
    </row>
    <row r="106" spans="1:25" x14ac:dyDescent="0.25">
      <c r="A106" s="57"/>
      <c r="B106" s="158" t="s">
        <v>70</v>
      </c>
      <c r="C106" s="178">
        <f t="shared" ref="C106:H106" si="77">C107+C110</f>
        <v>0</v>
      </c>
      <c r="D106" s="178">
        <f t="shared" si="77"/>
        <v>0</v>
      </c>
      <c r="E106" s="178">
        <f t="shared" si="77"/>
        <v>0</v>
      </c>
      <c r="F106" s="178">
        <f t="shared" si="77"/>
        <v>0</v>
      </c>
      <c r="G106" s="178">
        <f t="shared" si="77"/>
        <v>0</v>
      </c>
      <c r="H106" s="178">
        <f t="shared" si="77"/>
        <v>0</v>
      </c>
      <c r="I106" s="179" t="str">
        <f>IFERROR(H106/G106-1,"-")</f>
        <v>-</v>
      </c>
      <c r="J106" s="179">
        <f t="shared" ref="J106:J118" si="78">H106/H$8</f>
        <v>0</v>
      </c>
      <c r="K106" s="178">
        <f t="shared" ref="K106:P106" si="79">K107+K110</f>
        <v>22627</v>
      </c>
      <c r="L106" s="178">
        <f t="shared" si="79"/>
        <v>0</v>
      </c>
      <c r="M106" s="178">
        <f t="shared" si="79"/>
        <v>0</v>
      </c>
      <c r="N106" s="178">
        <f t="shared" si="79"/>
        <v>0</v>
      </c>
      <c r="O106" s="178">
        <f t="shared" si="79"/>
        <v>0</v>
      </c>
      <c r="P106" s="178">
        <f t="shared" si="79"/>
        <v>0</v>
      </c>
      <c r="Q106" s="179" t="str">
        <f>IFERROR(P106/O106-1,"-")</f>
        <v>-</v>
      </c>
      <c r="R106" s="179">
        <f t="shared" ref="R106:R118" si="80">P106/P$8</f>
        <v>0</v>
      </c>
      <c r="S106" s="178">
        <f>S107+S110</f>
        <v>22627</v>
      </c>
      <c r="T106" s="178">
        <f>T107+T110</f>
        <v>91892</v>
      </c>
      <c r="U106" s="178">
        <f>U107+U110</f>
        <v>130179</v>
      </c>
      <c r="V106" s="178">
        <f>V107+V110</f>
        <v>120964</v>
      </c>
      <c r="W106" s="178">
        <f>W107+W110</f>
        <v>134965</v>
      </c>
      <c r="X106" s="179">
        <f>IFERROR(W106/V106-1,"-")</f>
        <v>0.11574518038424664</v>
      </c>
      <c r="Y106" s="179">
        <f>W106/W$8</f>
        <v>5.5482997861911812E-2</v>
      </c>
    </row>
    <row r="107" spans="1:25" x14ac:dyDescent="0.25">
      <c r="A107" s="57"/>
      <c r="B107" s="161" t="s">
        <v>99</v>
      </c>
      <c r="C107" s="162">
        <v>0</v>
      </c>
      <c r="D107" s="162">
        <v>0</v>
      </c>
      <c r="E107" s="162">
        <v>0</v>
      </c>
      <c r="F107" s="162">
        <v>0</v>
      </c>
      <c r="G107" s="162">
        <v>0</v>
      </c>
      <c r="H107" s="162">
        <v>0</v>
      </c>
      <c r="I107" s="163" t="str">
        <f>IFERROR(H107/G107-1,"-")</f>
        <v>-</v>
      </c>
      <c r="J107" s="163">
        <f t="shared" si="78"/>
        <v>0</v>
      </c>
      <c r="K107" s="162">
        <v>5441</v>
      </c>
      <c r="L107" s="162">
        <v>0</v>
      </c>
      <c r="M107" s="162">
        <v>0</v>
      </c>
      <c r="N107" s="162">
        <v>0</v>
      </c>
      <c r="O107" s="162">
        <v>0</v>
      </c>
      <c r="P107" s="162">
        <v>0</v>
      </c>
      <c r="Q107" s="163" t="str">
        <f>IFERROR(P107/O107-1,"-")</f>
        <v>-</v>
      </c>
      <c r="R107" s="163">
        <f t="shared" si="80"/>
        <v>0</v>
      </c>
      <c r="S107" s="162">
        <v>5441</v>
      </c>
      <c r="T107" s="162">
        <v>20119</v>
      </c>
      <c r="U107" s="162">
        <v>27482</v>
      </c>
      <c r="V107" s="162">
        <v>25067</v>
      </c>
      <c r="W107" s="162">
        <v>29902</v>
      </c>
      <c r="X107" s="163">
        <f>IFERROR(W107/V107-1,"-")</f>
        <v>0.19288307336338617</v>
      </c>
      <c r="Y107" s="163">
        <f>W107/W$8</f>
        <v>1.229246546932084E-2</v>
      </c>
    </row>
    <row r="108" spans="1:25" x14ac:dyDescent="0.25">
      <c r="A108" s="57"/>
      <c r="B108" s="165" t="s">
        <v>105</v>
      </c>
      <c r="C108" s="166">
        <v>0</v>
      </c>
      <c r="D108" s="166">
        <v>0</v>
      </c>
      <c r="E108" s="166">
        <v>0</v>
      </c>
      <c r="F108" s="166">
        <v>0</v>
      </c>
      <c r="G108" s="166">
        <v>0</v>
      </c>
      <c r="H108" s="166">
        <v>0</v>
      </c>
      <c r="I108" s="167" t="str">
        <f>IFERROR(H108/G108-1,"-")</f>
        <v>-</v>
      </c>
      <c r="J108" s="167">
        <f t="shared" si="78"/>
        <v>0</v>
      </c>
      <c r="K108" s="166">
        <v>273</v>
      </c>
      <c r="L108" s="166">
        <v>0</v>
      </c>
      <c r="M108" s="166">
        <v>0</v>
      </c>
      <c r="N108" s="166">
        <v>0</v>
      </c>
      <c r="O108" s="166">
        <v>0</v>
      </c>
      <c r="P108" s="166">
        <v>0</v>
      </c>
      <c r="Q108" s="167" t="str">
        <f>IFERROR(P108/O108-1,"-")</f>
        <v>-</v>
      </c>
      <c r="R108" s="167">
        <f t="shared" si="80"/>
        <v>0</v>
      </c>
      <c r="S108" s="166">
        <v>273</v>
      </c>
      <c r="T108" s="166">
        <v>5588</v>
      </c>
      <c r="U108" s="166">
        <v>10100</v>
      </c>
      <c r="V108" s="166">
        <v>6918</v>
      </c>
      <c r="W108" s="166">
        <v>10796</v>
      </c>
      <c r="X108" s="167">
        <f>IFERROR(W108/V108-1,"-")</f>
        <v>0.560566637756577</v>
      </c>
      <c r="Y108" s="167">
        <f>W108/W$8</f>
        <v>4.4381465188545171E-3</v>
      </c>
    </row>
    <row r="109" spans="1:25" x14ac:dyDescent="0.25">
      <c r="A109" s="57"/>
      <c r="B109" s="165" t="s">
        <v>102</v>
      </c>
      <c r="C109" s="166">
        <v>0</v>
      </c>
      <c r="D109" s="166">
        <v>0</v>
      </c>
      <c r="E109" s="166">
        <v>0</v>
      </c>
      <c r="F109" s="166">
        <v>0</v>
      </c>
      <c r="G109" s="166">
        <v>0</v>
      </c>
      <c r="H109" s="166">
        <v>0</v>
      </c>
      <c r="I109" s="167" t="str">
        <f>IFERROR(H109/G109-1,"-")</f>
        <v>-</v>
      </c>
      <c r="J109" s="167">
        <f t="shared" si="78"/>
        <v>0</v>
      </c>
      <c r="K109" s="166">
        <v>5168</v>
      </c>
      <c r="L109" s="166">
        <v>0</v>
      </c>
      <c r="M109" s="166">
        <v>0</v>
      </c>
      <c r="N109" s="166">
        <v>0</v>
      </c>
      <c r="O109" s="166">
        <v>0</v>
      </c>
      <c r="P109" s="166">
        <v>0</v>
      </c>
      <c r="Q109" s="167" t="str">
        <f>IFERROR(P109/O109-1,"-")</f>
        <v>-</v>
      </c>
      <c r="R109" s="167">
        <f t="shared" si="80"/>
        <v>0</v>
      </c>
      <c r="S109" s="166">
        <v>5168</v>
      </c>
      <c r="T109" s="166">
        <v>14531</v>
      </c>
      <c r="U109" s="166">
        <v>17382</v>
      </c>
      <c r="V109" s="166">
        <v>18149</v>
      </c>
      <c r="W109" s="166">
        <v>19106</v>
      </c>
      <c r="X109" s="167">
        <f>IFERROR(W109/V109-1,"-")</f>
        <v>5.2730177971238135E-2</v>
      </c>
      <c r="Y109" s="167">
        <f>W109/W$8</f>
        <v>7.8543189504663227E-3</v>
      </c>
    </row>
    <row r="110" spans="1:25" x14ac:dyDescent="0.25">
      <c r="A110" s="57"/>
      <c r="B110" s="161" t="s">
        <v>109</v>
      </c>
      <c r="C110" s="162">
        <v>0</v>
      </c>
      <c r="D110" s="162">
        <v>0</v>
      </c>
      <c r="E110" s="162">
        <v>0</v>
      </c>
      <c r="F110" s="162">
        <v>0</v>
      </c>
      <c r="G110" s="162">
        <v>0</v>
      </c>
      <c r="H110" s="162">
        <v>0</v>
      </c>
      <c r="I110" s="163" t="str">
        <f>IFERROR(H110/G110-1,"-")</f>
        <v>-</v>
      </c>
      <c r="J110" s="163">
        <f t="shared" si="78"/>
        <v>0</v>
      </c>
      <c r="K110" s="162">
        <v>17186</v>
      </c>
      <c r="L110" s="162">
        <v>0</v>
      </c>
      <c r="M110" s="162">
        <v>0</v>
      </c>
      <c r="N110" s="162">
        <v>0</v>
      </c>
      <c r="O110" s="162">
        <v>0</v>
      </c>
      <c r="P110" s="162">
        <v>0</v>
      </c>
      <c r="Q110" s="163" t="str">
        <f>IFERROR(P110/O110-1,"-")</f>
        <v>-</v>
      </c>
      <c r="R110" s="163">
        <f t="shared" si="80"/>
        <v>0</v>
      </c>
      <c r="S110" s="162">
        <v>17186</v>
      </c>
      <c r="T110" s="162">
        <v>71773</v>
      </c>
      <c r="U110" s="162">
        <v>102697</v>
      </c>
      <c r="V110" s="162">
        <v>95897</v>
      </c>
      <c r="W110" s="162">
        <v>105063</v>
      </c>
      <c r="X110" s="163">
        <f>IFERROR(W110/V110-1,"-")</f>
        <v>9.5581717884813955E-2</v>
      </c>
      <c r="Y110" s="163">
        <f>W110/W$8</f>
        <v>4.3190532392590977E-2</v>
      </c>
    </row>
    <row r="111" spans="1:25" s="57" customFormat="1" x14ac:dyDescent="0.25">
      <c r="B111" s="165" t="s">
        <v>112</v>
      </c>
      <c r="C111" s="166">
        <v>0</v>
      </c>
      <c r="D111" s="166">
        <v>0</v>
      </c>
      <c r="E111" s="166">
        <v>0</v>
      </c>
      <c r="F111" s="166">
        <v>0</v>
      </c>
      <c r="G111" s="166">
        <v>0</v>
      </c>
      <c r="H111" s="166">
        <v>0</v>
      </c>
      <c r="I111" s="167" t="str">
        <f t="shared" ref="I111:I118" si="81">IFERROR(H111/G111-1,"-")</f>
        <v>-</v>
      </c>
      <c r="J111" s="167">
        <f t="shared" si="78"/>
        <v>0</v>
      </c>
      <c r="K111" s="166">
        <v>9701</v>
      </c>
      <c r="L111" s="166">
        <v>0</v>
      </c>
      <c r="M111" s="166">
        <v>0</v>
      </c>
      <c r="N111" s="166">
        <v>0</v>
      </c>
      <c r="O111" s="166">
        <v>0</v>
      </c>
      <c r="P111" s="166">
        <v>0</v>
      </c>
      <c r="Q111" s="167" t="str">
        <f t="shared" ref="Q111:Q118" si="82">IFERROR(P111/O111-1,"-")</f>
        <v>-</v>
      </c>
      <c r="R111" s="167">
        <f t="shared" si="80"/>
        <v>0</v>
      </c>
      <c r="S111" s="166">
        <v>9701</v>
      </c>
      <c r="T111" s="166">
        <v>41536</v>
      </c>
      <c r="U111" s="166">
        <v>67050</v>
      </c>
      <c r="V111" s="166">
        <v>59434</v>
      </c>
      <c r="W111" s="166">
        <v>63312</v>
      </c>
      <c r="X111" s="167">
        <f t="shared" ref="X111:X118" si="83">IFERROR(W111/V111-1,"-")</f>
        <v>6.5248847461049309E-2</v>
      </c>
      <c r="Y111" s="167">
        <f t="shared" ref="Y111:Y118" si="84">W111/W$8</f>
        <v>2.6027040793045315E-2</v>
      </c>
    </row>
    <row r="112" spans="1:25" s="57" customFormat="1" x14ac:dyDescent="0.25">
      <c r="B112" s="165" t="s">
        <v>115</v>
      </c>
      <c r="C112" s="166">
        <v>0</v>
      </c>
      <c r="D112" s="166">
        <v>0</v>
      </c>
      <c r="E112" s="166">
        <v>0</v>
      </c>
      <c r="F112" s="166">
        <v>0</v>
      </c>
      <c r="G112" s="166">
        <v>0</v>
      </c>
      <c r="H112" s="166">
        <v>0</v>
      </c>
      <c r="I112" s="167" t="str">
        <f t="shared" si="81"/>
        <v>-</v>
      </c>
      <c r="J112" s="167">
        <f t="shared" si="78"/>
        <v>0</v>
      </c>
      <c r="K112" s="166">
        <v>1353</v>
      </c>
      <c r="L112" s="166">
        <v>0</v>
      </c>
      <c r="M112" s="166">
        <v>0</v>
      </c>
      <c r="N112" s="166">
        <v>0</v>
      </c>
      <c r="O112" s="166">
        <v>0</v>
      </c>
      <c r="P112" s="166">
        <v>0</v>
      </c>
      <c r="Q112" s="167" t="str">
        <f t="shared" si="82"/>
        <v>-</v>
      </c>
      <c r="R112" s="167">
        <f t="shared" si="80"/>
        <v>0</v>
      </c>
      <c r="S112" s="166">
        <v>1353</v>
      </c>
      <c r="T112" s="166">
        <v>3443</v>
      </c>
      <c r="U112" s="166">
        <v>4626</v>
      </c>
      <c r="V112" s="166">
        <v>4236</v>
      </c>
      <c r="W112" s="166">
        <v>4808</v>
      </c>
      <c r="X112" s="167">
        <f t="shared" si="83"/>
        <v>0.13503305004721433</v>
      </c>
      <c r="Y112" s="167">
        <f t="shared" si="84"/>
        <v>1.9765291277003077E-3</v>
      </c>
    </row>
    <row r="113" spans="1:25" x14ac:dyDescent="0.25">
      <c r="A113" s="57"/>
      <c r="B113" s="165" t="s">
        <v>118</v>
      </c>
      <c r="C113" s="166">
        <v>0</v>
      </c>
      <c r="D113" s="166">
        <v>0</v>
      </c>
      <c r="E113" s="166">
        <v>0</v>
      </c>
      <c r="F113" s="166">
        <v>0</v>
      </c>
      <c r="G113" s="166">
        <v>0</v>
      </c>
      <c r="H113" s="166">
        <v>0</v>
      </c>
      <c r="I113" s="167" t="str">
        <f t="shared" si="81"/>
        <v>-</v>
      </c>
      <c r="J113" s="167">
        <f t="shared" si="78"/>
        <v>0</v>
      </c>
      <c r="K113" s="166">
        <v>895</v>
      </c>
      <c r="L113" s="166">
        <v>0</v>
      </c>
      <c r="M113" s="166">
        <v>0</v>
      </c>
      <c r="N113" s="166">
        <v>0</v>
      </c>
      <c r="O113" s="166">
        <v>0</v>
      </c>
      <c r="P113" s="166">
        <v>0</v>
      </c>
      <c r="Q113" s="167" t="str">
        <f t="shared" si="82"/>
        <v>-</v>
      </c>
      <c r="R113" s="167">
        <f t="shared" si="80"/>
        <v>0</v>
      </c>
      <c r="S113" s="166">
        <v>895</v>
      </c>
      <c r="T113" s="166">
        <v>4452</v>
      </c>
      <c r="U113" s="166">
        <v>8384</v>
      </c>
      <c r="V113" s="166">
        <v>6677</v>
      </c>
      <c r="W113" s="166">
        <v>8316</v>
      </c>
      <c r="X113" s="167">
        <f t="shared" si="83"/>
        <v>0.2454695222405272</v>
      </c>
      <c r="Y113" s="167">
        <f t="shared" si="84"/>
        <v>3.4186389821039428E-3</v>
      </c>
    </row>
    <row r="114" spans="1:25" x14ac:dyDescent="0.25">
      <c r="A114" s="57"/>
      <c r="B114" s="165" t="s">
        <v>125</v>
      </c>
      <c r="C114" s="166">
        <v>0</v>
      </c>
      <c r="D114" s="166">
        <v>0</v>
      </c>
      <c r="E114" s="166">
        <v>0</v>
      </c>
      <c r="F114" s="166">
        <v>0</v>
      </c>
      <c r="G114" s="166">
        <v>0</v>
      </c>
      <c r="H114" s="166">
        <v>0</v>
      </c>
      <c r="I114" s="167" t="str">
        <f t="shared" si="81"/>
        <v>-</v>
      </c>
      <c r="J114" s="167">
        <f t="shared" si="78"/>
        <v>0</v>
      </c>
      <c r="K114" s="166">
        <v>429</v>
      </c>
      <c r="L114" s="166">
        <v>0</v>
      </c>
      <c r="M114" s="166">
        <v>0</v>
      </c>
      <c r="N114" s="166">
        <v>0</v>
      </c>
      <c r="O114" s="166">
        <v>0</v>
      </c>
      <c r="P114" s="166">
        <v>0</v>
      </c>
      <c r="Q114" s="167" t="str">
        <f t="shared" si="82"/>
        <v>-</v>
      </c>
      <c r="R114" s="167">
        <f t="shared" si="80"/>
        <v>0</v>
      </c>
      <c r="S114" s="166">
        <v>429</v>
      </c>
      <c r="T114" s="166">
        <v>3705</v>
      </c>
      <c r="U114" s="166">
        <v>3200</v>
      </c>
      <c r="V114" s="166">
        <v>3495</v>
      </c>
      <c r="W114" s="166">
        <v>4001</v>
      </c>
      <c r="X114" s="167">
        <f t="shared" si="83"/>
        <v>0.14477825464949934</v>
      </c>
      <c r="Y114" s="167">
        <f t="shared" si="84"/>
        <v>1.644778086507681E-3</v>
      </c>
    </row>
    <row r="115" spans="1:25" x14ac:dyDescent="0.25">
      <c r="A115" s="57"/>
      <c r="B115" s="165" t="s">
        <v>121</v>
      </c>
      <c r="C115" s="166">
        <v>0</v>
      </c>
      <c r="D115" s="166">
        <v>0</v>
      </c>
      <c r="E115" s="166">
        <v>0</v>
      </c>
      <c r="F115" s="166">
        <v>0</v>
      </c>
      <c r="G115" s="166">
        <v>0</v>
      </c>
      <c r="H115" s="166">
        <v>0</v>
      </c>
      <c r="I115" s="167" t="str">
        <f t="shared" si="81"/>
        <v>-</v>
      </c>
      <c r="J115" s="167">
        <f t="shared" si="78"/>
        <v>0</v>
      </c>
      <c r="K115" s="166">
        <v>623</v>
      </c>
      <c r="L115" s="166">
        <v>0</v>
      </c>
      <c r="M115" s="166">
        <v>0</v>
      </c>
      <c r="N115" s="166">
        <v>0</v>
      </c>
      <c r="O115" s="166">
        <v>0</v>
      </c>
      <c r="P115" s="166">
        <v>0</v>
      </c>
      <c r="Q115" s="167" t="str">
        <f t="shared" si="82"/>
        <v>-</v>
      </c>
      <c r="R115" s="167">
        <f t="shared" si="80"/>
        <v>0</v>
      </c>
      <c r="S115" s="166">
        <v>623</v>
      </c>
      <c r="T115" s="166">
        <v>2714</v>
      </c>
      <c r="U115" s="166">
        <v>3093</v>
      </c>
      <c r="V115" s="166">
        <v>2720</v>
      </c>
      <c r="W115" s="166">
        <v>2740</v>
      </c>
      <c r="X115" s="167">
        <f t="shared" si="83"/>
        <v>7.3529411764705621E-3</v>
      </c>
      <c r="Y115" s="167">
        <f t="shared" si="84"/>
        <v>1.1263913914099091E-3</v>
      </c>
    </row>
    <row r="116" spans="1:25" x14ac:dyDescent="0.25">
      <c r="A116" s="57"/>
      <c r="B116" s="165" t="s">
        <v>130</v>
      </c>
      <c r="C116" s="166">
        <v>0</v>
      </c>
      <c r="D116" s="166">
        <v>0</v>
      </c>
      <c r="E116" s="166">
        <v>0</v>
      </c>
      <c r="F116" s="166">
        <v>0</v>
      </c>
      <c r="G116" s="166">
        <v>0</v>
      </c>
      <c r="H116" s="166">
        <v>0</v>
      </c>
      <c r="I116" s="167" t="str">
        <f t="shared" si="81"/>
        <v>-</v>
      </c>
      <c r="J116" s="167">
        <f t="shared" si="78"/>
        <v>0</v>
      </c>
      <c r="K116" s="166">
        <v>206</v>
      </c>
      <c r="L116" s="166">
        <v>0</v>
      </c>
      <c r="M116" s="166">
        <v>0</v>
      </c>
      <c r="N116" s="166">
        <v>0</v>
      </c>
      <c r="O116" s="166">
        <v>0</v>
      </c>
      <c r="P116" s="166">
        <v>0</v>
      </c>
      <c r="Q116" s="167" t="str">
        <f t="shared" si="82"/>
        <v>-</v>
      </c>
      <c r="R116" s="167">
        <f t="shared" si="80"/>
        <v>0</v>
      </c>
      <c r="S116" s="166">
        <v>206</v>
      </c>
      <c r="T116" s="166">
        <v>433</v>
      </c>
      <c r="U116" s="166">
        <v>739</v>
      </c>
      <c r="V116" s="166">
        <v>822</v>
      </c>
      <c r="W116" s="166">
        <v>810</v>
      </c>
      <c r="X116" s="167">
        <f t="shared" si="83"/>
        <v>-1.4598540145985384E-2</v>
      </c>
      <c r="Y116" s="167">
        <f t="shared" si="84"/>
        <v>3.3298431643869576E-4</v>
      </c>
    </row>
    <row r="117" spans="1:25" x14ac:dyDescent="0.25">
      <c r="A117" s="57"/>
      <c r="B117" s="165" t="s">
        <v>133</v>
      </c>
      <c r="C117" s="166">
        <v>0</v>
      </c>
      <c r="D117" s="166">
        <v>0</v>
      </c>
      <c r="E117" s="166">
        <v>0</v>
      </c>
      <c r="F117" s="166">
        <v>0</v>
      </c>
      <c r="G117" s="166">
        <v>0</v>
      </c>
      <c r="H117" s="166">
        <v>0</v>
      </c>
      <c r="I117" s="167" t="str">
        <f t="shared" si="81"/>
        <v>-</v>
      </c>
      <c r="J117" s="167">
        <f t="shared" si="78"/>
        <v>0</v>
      </c>
      <c r="K117" s="166">
        <v>526</v>
      </c>
      <c r="L117" s="166">
        <v>0</v>
      </c>
      <c r="M117" s="166">
        <v>0</v>
      </c>
      <c r="N117" s="166">
        <v>0</v>
      </c>
      <c r="O117" s="166">
        <v>0</v>
      </c>
      <c r="P117" s="166">
        <v>0</v>
      </c>
      <c r="Q117" s="167" t="str">
        <f t="shared" si="82"/>
        <v>-</v>
      </c>
      <c r="R117" s="167">
        <f t="shared" si="80"/>
        <v>0</v>
      </c>
      <c r="S117" s="166">
        <v>526</v>
      </c>
      <c r="T117" s="166">
        <v>628</v>
      </c>
      <c r="U117" s="166">
        <v>383</v>
      </c>
      <c r="V117" s="166">
        <v>1041</v>
      </c>
      <c r="W117" s="166">
        <v>664</v>
      </c>
      <c r="X117" s="167">
        <f t="shared" si="83"/>
        <v>-0.3621517771373679</v>
      </c>
      <c r="Y117" s="167">
        <f t="shared" si="84"/>
        <v>2.7296492112999254E-4</v>
      </c>
    </row>
    <row r="118" spans="1:25" x14ac:dyDescent="0.25">
      <c r="A118" s="57"/>
      <c r="B118" s="170" t="s">
        <v>147</v>
      </c>
      <c r="C118" s="171">
        <f t="shared" ref="C118" si="85">C110-SUM(C111:C117)</f>
        <v>0</v>
      </c>
      <c r="D118" s="171">
        <f t="shared" ref="D118:H118" si="86">D110-SUM(D111:D117)</f>
        <v>0</v>
      </c>
      <c r="E118" s="171">
        <f t="shared" si="86"/>
        <v>0</v>
      </c>
      <c r="F118" s="171">
        <f t="shared" si="86"/>
        <v>0</v>
      </c>
      <c r="G118" s="171">
        <f t="shared" si="86"/>
        <v>0</v>
      </c>
      <c r="H118" s="171">
        <f t="shared" si="86"/>
        <v>0</v>
      </c>
      <c r="I118" s="172" t="str">
        <f t="shared" si="81"/>
        <v>-</v>
      </c>
      <c r="J118" s="172">
        <f t="shared" si="78"/>
        <v>0</v>
      </c>
      <c r="K118" s="171">
        <f t="shared" ref="K118:P118" si="87">K110-SUM(K111:K117)</f>
        <v>3453</v>
      </c>
      <c r="L118" s="171">
        <f t="shared" si="87"/>
        <v>0</v>
      </c>
      <c r="M118" s="171">
        <f t="shared" si="87"/>
        <v>0</v>
      </c>
      <c r="N118" s="171">
        <f t="shared" si="87"/>
        <v>0</v>
      </c>
      <c r="O118" s="171">
        <f t="shared" si="87"/>
        <v>0</v>
      </c>
      <c r="P118" s="171">
        <f t="shared" si="87"/>
        <v>0</v>
      </c>
      <c r="Q118" s="172" t="str">
        <f t="shared" si="82"/>
        <v>-</v>
      </c>
      <c r="R118" s="172">
        <f t="shared" si="80"/>
        <v>0</v>
      </c>
      <c r="S118" s="171">
        <f>S110-SUM(S111:S117)</f>
        <v>3453</v>
      </c>
      <c r="T118" s="171">
        <f>T110-SUM(T111:T117)</f>
        <v>14862</v>
      </c>
      <c r="U118" s="171">
        <f>U110-SUM(U111:U117)</f>
        <v>15222</v>
      </c>
      <c r="V118" s="171">
        <f>V110-SUM(V111:V117)</f>
        <v>17472</v>
      </c>
      <c r="W118" s="171">
        <f>W110-SUM(W111:W117)</f>
        <v>20412</v>
      </c>
      <c r="X118" s="172">
        <f t="shared" si="83"/>
        <v>0.16826923076923084</v>
      </c>
      <c r="Y118" s="172">
        <f t="shared" si="84"/>
        <v>8.3912047742551333E-3</v>
      </c>
    </row>
    <row r="119" spans="1:25" x14ac:dyDescent="0.25">
      <c r="A119" s="57"/>
      <c r="B119" s="157" t="s">
        <v>53</v>
      </c>
      <c r="C119" s="155"/>
      <c r="D119" s="155"/>
      <c r="E119" s="155"/>
      <c r="F119" s="155"/>
      <c r="G119" s="155"/>
      <c r="H119" s="155"/>
      <c r="I119" s="155"/>
      <c r="J119" s="155"/>
      <c r="K119" s="155"/>
      <c r="L119" s="155"/>
      <c r="M119" s="155"/>
      <c r="N119" s="155"/>
      <c r="O119" s="155"/>
      <c r="P119" s="155"/>
      <c r="Q119" s="155"/>
      <c r="R119" s="155"/>
      <c r="S119" s="155"/>
      <c r="T119" s="155"/>
      <c r="U119" s="155"/>
      <c r="V119" s="155"/>
      <c r="W119" s="155"/>
      <c r="X119" s="155"/>
      <c r="Y119" s="155"/>
    </row>
    <row r="120" spans="1:25" x14ac:dyDescent="0.25">
      <c r="A120" s="57"/>
      <c r="B120" s="158" t="s">
        <v>70</v>
      </c>
      <c r="C120" s="178">
        <f t="shared" ref="C120:H120" si="88">C121+C124</f>
        <v>26561</v>
      </c>
      <c r="D120" s="178">
        <f t="shared" si="88"/>
        <v>28331</v>
      </c>
      <c r="E120" s="178">
        <f t="shared" si="88"/>
        <v>47541</v>
      </c>
      <c r="F120" s="178">
        <f t="shared" si="88"/>
        <v>57792</v>
      </c>
      <c r="G120" s="178">
        <f t="shared" si="88"/>
        <v>61991</v>
      </c>
      <c r="H120" s="178">
        <f t="shared" si="88"/>
        <v>56371</v>
      </c>
      <c r="I120" s="179">
        <f>IFERROR(H120/G120-1,"-")</f>
        <v>-9.0658321369231021E-2</v>
      </c>
      <c r="J120" s="179">
        <f t="shared" ref="J120:J132" si="89">H120/H$8</f>
        <v>0.128411254977357</v>
      </c>
      <c r="K120" s="178">
        <f t="shared" ref="K120:P120" si="90">K121+K124</f>
        <v>26292</v>
      </c>
      <c r="L120" s="178">
        <f t="shared" si="90"/>
        <v>44870</v>
      </c>
      <c r="M120" s="178">
        <f t="shared" si="90"/>
        <v>74963</v>
      </c>
      <c r="N120" s="178">
        <f t="shared" si="90"/>
        <v>85594</v>
      </c>
      <c r="O120" s="178">
        <f t="shared" si="90"/>
        <v>85051</v>
      </c>
      <c r="P120" s="178">
        <f t="shared" si="90"/>
        <v>108263</v>
      </c>
      <c r="Q120" s="179">
        <f>IFERROR(P120/O120-1,"-")</f>
        <v>0.27291860178010841</v>
      </c>
      <c r="R120" s="179">
        <f t="shared" ref="R120:R132" si="91">P120/P$8</f>
        <v>5.4306393741043027E-2</v>
      </c>
      <c r="S120" s="178">
        <f>S121+S124</f>
        <v>52853</v>
      </c>
      <c r="T120" s="178">
        <f>T121+T124</f>
        <v>122504</v>
      </c>
      <c r="U120" s="178">
        <f>U121+U124</f>
        <v>143386</v>
      </c>
      <c r="V120" s="178">
        <f>V121+V124</f>
        <v>147042</v>
      </c>
      <c r="W120" s="178">
        <f>W121+W124</f>
        <v>164634</v>
      </c>
      <c r="X120" s="179">
        <f>IFERROR(W120/V120-1,"-")</f>
        <v>0.11963928673440249</v>
      </c>
      <c r="Y120" s="179">
        <f>W120/W$8</f>
        <v>6.7679678953787945E-2</v>
      </c>
    </row>
    <row r="121" spans="1:25" x14ac:dyDescent="0.25">
      <c r="A121" s="57"/>
      <c r="B121" s="161" t="s">
        <v>99</v>
      </c>
      <c r="C121" s="162">
        <v>12262</v>
      </c>
      <c r="D121" s="162">
        <v>15029</v>
      </c>
      <c r="E121" s="162">
        <v>27822</v>
      </c>
      <c r="F121" s="162">
        <v>36953</v>
      </c>
      <c r="G121" s="162">
        <v>42328</v>
      </c>
      <c r="H121" s="162">
        <v>36182</v>
      </c>
      <c r="I121" s="163">
        <f>IFERROR(H121/G121-1,"-")</f>
        <v>-0.14519939519939518</v>
      </c>
      <c r="J121" s="163">
        <f t="shared" si="89"/>
        <v>8.2421387372775559E-2</v>
      </c>
      <c r="K121" s="162">
        <v>14678</v>
      </c>
      <c r="L121" s="162">
        <v>33553</v>
      </c>
      <c r="M121" s="162">
        <v>47679</v>
      </c>
      <c r="N121" s="162">
        <v>51239</v>
      </c>
      <c r="O121" s="162">
        <v>49906</v>
      </c>
      <c r="P121" s="162">
        <v>69452</v>
      </c>
      <c r="Q121" s="163">
        <f>IFERROR(P121/O121-1,"-")</f>
        <v>0.39165631387007571</v>
      </c>
      <c r="R121" s="163">
        <f t="shared" si="91"/>
        <v>3.4838196411543378E-2</v>
      </c>
      <c r="S121" s="162">
        <v>26940</v>
      </c>
      <c r="T121" s="162">
        <v>75501</v>
      </c>
      <c r="U121" s="162">
        <v>88192</v>
      </c>
      <c r="V121" s="162">
        <v>92234</v>
      </c>
      <c r="W121" s="162">
        <v>105634</v>
      </c>
      <c r="X121" s="163">
        <f>IFERROR(W121/V121-1,"-")</f>
        <v>0.14528265064943513</v>
      </c>
      <c r="Y121" s="163">
        <f>W121/W$8</f>
        <v>4.342526578109282E-2</v>
      </c>
    </row>
    <row r="122" spans="1:25" x14ac:dyDescent="0.25">
      <c r="A122" s="57"/>
      <c r="B122" s="165" t="s">
        <v>105</v>
      </c>
      <c r="C122" s="166">
        <v>6450</v>
      </c>
      <c r="D122" s="166">
        <v>7441</v>
      </c>
      <c r="E122" s="166">
        <v>15703</v>
      </c>
      <c r="F122" s="166">
        <v>16162</v>
      </c>
      <c r="G122" s="166">
        <v>24488</v>
      </c>
      <c r="H122" s="166">
        <v>21876</v>
      </c>
      <c r="I122" s="167">
        <f>IFERROR(H122/G122-1,"-")</f>
        <v>-0.10666448872917345</v>
      </c>
      <c r="J122" s="167">
        <f t="shared" si="89"/>
        <v>4.98327972518611E-2</v>
      </c>
      <c r="K122" s="166">
        <v>7265</v>
      </c>
      <c r="L122" s="166">
        <v>18023</v>
      </c>
      <c r="M122" s="166">
        <v>23096</v>
      </c>
      <c r="N122" s="166">
        <v>23886</v>
      </c>
      <c r="O122" s="166">
        <v>19499</v>
      </c>
      <c r="P122" s="166">
        <v>33350</v>
      </c>
      <c r="Q122" s="167">
        <f>IFERROR(P122/O122-1,"-")</f>
        <v>0.71034412021129278</v>
      </c>
      <c r="R122" s="167">
        <f t="shared" si="91"/>
        <v>1.6728875343042269E-2</v>
      </c>
      <c r="S122" s="166">
        <v>13715</v>
      </c>
      <c r="T122" s="166">
        <v>38799</v>
      </c>
      <c r="U122" s="166">
        <v>40048</v>
      </c>
      <c r="V122" s="166">
        <v>43987</v>
      </c>
      <c r="W122" s="166">
        <v>55226</v>
      </c>
      <c r="X122" s="167">
        <f>IFERROR(W122/V122-1,"-")</f>
        <v>0.2555073089776525</v>
      </c>
      <c r="Y122" s="167">
        <f>W122/W$8</f>
        <v>2.2702952913140013E-2</v>
      </c>
    </row>
    <row r="123" spans="1:25" x14ac:dyDescent="0.25">
      <c r="A123" s="57"/>
      <c r="B123" s="165" t="s">
        <v>102</v>
      </c>
      <c r="C123" s="166">
        <v>5812</v>
      </c>
      <c r="D123" s="166">
        <v>7588</v>
      </c>
      <c r="E123" s="166">
        <v>12119</v>
      </c>
      <c r="F123" s="166">
        <v>20791</v>
      </c>
      <c r="G123" s="166">
        <v>17840</v>
      </c>
      <c r="H123" s="166">
        <v>14306</v>
      </c>
      <c r="I123" s="167">
        <f>IFERROR(H123/G123-1,"-")</f>
        <v>-0.19809417040358746</v>
      </c>
      <c r="J123" s="167">
        <f t="shared" si="89"/>
        <v>3.2588590120914467E-2</v>
      </c>
      <c r="K123" s="166">
        <v>7413</v>
      </c>
      <c r="L123" s="166">
        <v>15530</v>
      </c>
      <c r="M123" s="166">
        <v>24583</v>
      </c>
      <c r="N123" s="166">
        <v>27353</v>
      </c>
      <c r="O123" s="166">
        <v>30407</v>
      </c>
      <c r="P123" s="166">
        <v>36102</v>
      </c>
      <c r="Q123" s="167">
        <f>IFERROR(P123/O123-1,"-")</f>
        <v>0.18729239977636736</v>
      </c>
      <c r="R123" s="167">
        <f t="shared" si="91"/>
        <v>1.8109321068501109E-2</v>
      </c>
      <c r="S123" s="166">
        <v>13225</v>
      </c>
      <c r="T123" s="166">
        <v>36702</v>
      </c>
      <c r="U123" s="166">
        <v>48144</v>
      </c>
      <c r="V123" s="166">
        <v>48247</v>
      </c>
      <c r="W123" s="166">
        <v>50408</v>
      </c>
      <c r="X123" s="167">
        <f>IFERROR(W123/V123-1,"-")</f>
        <v>4.4790349659046269E-2</v>
      </c>
      <c r="Y123" s="167">
        <f>W123/W$8</f>
        <v>2.072231286795281E-2</v>
      </c>
    </row>
    <row r="124" spans="1:25" x14ac:dyDescent="0.25">
      <c r="A124" s="57"/>
      <c r="B124" s="161" t="s">
        <v>109</v>
      </c>
      <c r="C124" s="162">
        <v>14299</v>
      </c>
      <c r="D124" s="162">
        <v>13302</v>
      </c>
      <c r="E124" s="162">
        <v>19719</v>
      </c>
      <c r="F124" s="162">
        <v>20839</v>
      </c>
      <c r="G124" s="162">
        <v>19663</v>
      </c>
      <c r="H124" s="162">
        <v>20189</v>
      </c>
      <c r="I124" s="163">
        <f>IFERROR(H124/G124-1,"-")</f>
        <v>2.6750750139856505E-2</v>
      </c>
      <c r="J124" s="163">
        <f t="shared" si="89"/>
        <v>4.5989867604581444E-2</v>
      </c>
      <c r="K124" s="162">
        <v>11614</v>
      </c>
      <c r="L124" s="162">
        <v>11317</v>
      </c>
      <c r="M124" s="162">
        <v>27284</v>
      </c>
      <c r="N124" s="162">
        <v>34355</v>
      </c>
      <c r="O124" s="162">
        <v>35145</v>
      </c>
      <c r="P124" s="162">
        <v>38811</v>
      </c>
      <c r="Q124" s="163">
        <f>IFERROR(P124/O124-1,"-")</f>
        <v>0.1043107127614169</v>
      </c>
      <c r="R124" s="163">
        <f t="shared" si="91"/>
        <v>1.9468197329499653E-2</v>
      </c>
      <c r="S124" s="162">
        <v>25913</v>
      </c>
      <c r="T124" s="162">
        <v>47003</v>
      </c>
      <c r="U124" s="162">
        <v>55194</v>
      </c>
      <c r="V124" s="162">
        <v>54808</v>
      </c>
      <c r="W124" s="162">
        <v>59000</v>
      </c>
      <c r="X124" s="163">
        <f>IFERROR(W124/V124-1,"-")</f>
        <v>7.6485184644577542E-2</v>
      </c>
      <c r="Y124" s="163">
        <f>W124/W$8</f>
        <v>2.4254413172695121E-2</v>
      </c>
    </row>
    <row r="125" spans="1:25" s="57" customFormat="1" x14ac:dyDescent="0.25">
      <c r="B125" s="165" t="s">
        <v>112</v>
      </c>
      <c r="C125" s="166">
        <v>1009</v>
      </c>
      <c r="D125" s="166">
        <v>151</v>
      </c>
      <c r="E125" s="166">
        <v>1181</v>
      </c>
      <c r="F125" s="166">
        <v>1903</v>
      </c>
      <c r="G125" s="166">
        <v>1553</v>
      </c>
      <c r="H125" s="166">
        <v>1483</v>
      </c>
      <c r="I125" s="167">
        <f t="shared" ref="I125:I132" si="92">IFERROR(H125/G125-1,"-")</f>
        <v>-4.5074050225370255E-2</v>
      </c>
      <c r="J125" s="167">
        <f t="shared" si="89"/>
        <v>3.3782244617164936E-3</v>
      </c>
      <c r="K125" s="166">
        <v>1801</v>
      </c>
      <c r="L125" s="166">
        <v>638</v>
      </c>
      <c r="M125" s="166">
        <v>3615</v>
      </c>
      <c r="N125" s="166">
        <v>4792</v>
      </c>
      <c r="O125" s="166">
        <v>5090</v>
      </c>
      <c r="P125" s="166">
        <v>4626</v>
      </c>
      <c r="Q125" s="167">
        <f t="shared" ref="Q125:Q132" si="93">IFERROR(P125/O125-1,"-")</f>
        <v>-9.1159135559921389E-2</v>
      </c>
      <c r="R125" s="167">
        <f t="shared" si="91"/>
        <v>2.3204730835656232E-3</v>
      </c>
      <c r="S125" s="166">
        <v>2810</v>
      </c>
      <c r="T125" s="166">
        <v>4796</v>
      </c>
      <c r="U125" s="166">
        <v>6695</v>
      </c>
      <c r="V125" s="166">
        <v>6643</v>
      </c>
      <c r="W125" s="166">
        <v>6109</v>
      </c>
      <c r="X125" s="167">
        <f t="shared" ref="X125:X132" si="94">IFERROR(W125/V125-1,"-")</f>
        <v>-8.0385368056600903E-2</v>
      </c>
      <c r="Y125" s="167">
        <f t="shared" ref="Y125:Y132" si="95">W125/W$8</f>
        <v>2.5113594927456693E-3</v>
      </c>
    </row>
    <row r="126" spans="1:25" s="57" customFormat="1" x14ac:dyDescent="0.25">
      <c r="B126" s="165" t="s">
        <v>115</v>
      </c>
      <c r="C126" s="166">
        <v>1174</v>
      </c>
      <c r="D126" s="166">
        <v>1117</v>
      </c>
      <c r="E126" s="166">
        <v>1565</v>
      </c>
      <c r="F126" s="166">
        <v>2912</v>
      </c>
      <c r="G126" s="166">
        <v>2849</v>
      </c>
      <c r="H126" s="166">
        <v>2802</v>
      </c>
      <c r="I126" s="167">
        <f t="shared" si="92"/>
        <v>-1.6497016497016515E-2</v>
      </c>
      <c r="J126" s="167">
        <f t="shared" si="89"/>
        <v>6.3828624017057412E-3</v>
      </c>
      <c r="K126" s="166">
        <v>1720</v>
      </c>
      <c r="L126" s="166">
        <v>1466</v>
      </c>
      <c r="M126" s="166">
        <v>3542</v>
      </c>
      <c r="N126" s="166">
        <v>5201</v>
      </c>
      <c r="O126" s="166">
        <v>4813</v>
      </c>
      <c r="P126" s="166">
        <v>5731</v>
      </c>
      <c r="Q126" s="167">
        <f t="shared" si="93"/>
        <v>0.19073343029295664</v>
      </c>
      <c r="R126" s="167">
        <f t="shared" si="91"/>
        <v>2.874758158649932E-3</v>
      </c>
      <c r="S126" s="166">
        <v>2894</v>
      </c>
      <c r="T126" s="166">
        <v>5107</v>
      </c>
      <c r="U126" s="166">
        <v>8113</v>
      </c>
      <c r="V126" s="166">
        <v>7662</v>
      </c>
      <c r="W126" s="166">
        <v>8533</v>
      </c>
      <c r="X126" s="167">
        <f t="shared" si="94"/>
        <v>0.11367789089010705</v>
      </c>
      <c r="Y126" s="167">
        <f t="shared" si="95"/>
        <v>3.5078458915696184E-3</v>
      </c>
    </row>
    <row r="127" spans="1:25" x14ac:dyDescent="0.25">
      <c r="A127" s="57"/>
      <c r="B127" s="165" t="s">
        <v>118</v>
      </c>
      <c r="C127" s="166">
        <v>890</v>
      </c>
      <c r="D127" s="166">
        <v>1042</v>
      </c>
      <c r="E127" s="166">
        <v>1383</v>
      </c>
      <c r="F127" s="166">
        <v>1756</v>
      </c>
      <c r="G127" s="166">
        <v>1590</v>
      </c>
      <c r="H127" s="166">
        <v>1746</v>
      </c>
      <c r="I127" s="167">
        <f t="shared" si="92"/>
        <v>9.811320754716979E-2</v>
      </c>
      <c r="J127" s="167">
        <f t="shared" si="89"/>
        <v>3.9773296764376246E-3</v>
      </c>
      <c r="K127" s="166">
        <v>1060</v>
      </c>
      <c r="L127" s="166">
        <v>2433</v>
      </c>
      <c r="M127" s="166">
        <v>3058</v>
      </c>
      <c r="N127" s="166">
        <v>3199</v>
      </c>
      <c r="O127" s="166">
        <v>2992</v>
      </c>
      <c r="P127" s="166">
        <v>3282</v>
      </c>
      <c r="Q127" s="167">
        <f t="shared" si="93"/>
        <v>9.6925133689839571E-2</v>
      </c>
      <c r="R127" s="167">
        <f t="shared" si="91"/>
        <v>1.6463019153182825E-3</v>
      </c>
      <c r="S127" s="166">
        <v>1950</v>
      </c>
      <c r="T127" s="166">
        <v>4441</v>
      </c>
      <c r="U127" s="166">
        <v>4955</v>
      </c>
      <c r="V127" s="166">
        <v>4582</v>
      </c>
      <c r="W127" s="166">
        <v>5028</v>
      </c>
      <c r="X127" s="167">
        <f t="shared" si="94"/>
        <v>9.7337407245744245E-2</v>
      </c>
      <c r="Y127" s="167">
        <f t="shared" si="95"/>
        <v>2.0669693124120521E-3</v>
      </c>
    </row>
    <row r="128" spans="1:25" x14ac:dyDescent="0.25">
      <c r="A128" s="57"/>
      <c r="B128" s="165" t="s">
        <v>125</v>
      </c>
      <c r="C128" s="166">
        <v>261</v>
      </c>
      <c r="D128" s="166">
        <v>129</v>
      </c>
      <c r="E128" s="166">
        <v>355</v>
      </c>
      <c r="F128" s="166">
        <v>428</v>
      </c>
      <c r="G128" s="166">
        <v>368</v>
      </c>
      <c r="H128" s="166">
        <v>503</v>
      </c>
      <c r="I128" s="167">
        <f t="shared" si="92"/>
        <v>0.36684782608695654</v>
      </c>
      <c r="J128" s="167">
        <f t="shared" si="89"/>
        <v>1.1458171977366124E-3</v>
      </c>
      <c r="K128" s="166">
        <v>266</v>
      </c>
      <c r="L128" s="166">
        <v>315</v>
      </c>
      <c r="M128" s="166">
        <v>920</v>
      </c>
      <c r="N128" s="166">
        <v>1088</v>
      </c>
      <c r="O128" s="166">
        <v>1027</v>
      </c>
      <c r="P128" s="166">
        <v>1002</v>
      </c>
      <c r="Q128" s="167">
        <f t="shared" si="93"/>
        <v>-2.4342745861733239E-2</v>
      </c>
      <c r="R128" s="167">
        <f t="shared" si="91"/>
        <v>5.026186834701155E-4</v>
      </c>
      <c r="S128" s="166">
        <v>527</v>
      </c>
      <c r="T128" s="166">
        <v>1275</v>
      </c>
      <c r="U128" s="166">
        <v>1516</v>
      </c>
      <c r="V128" s="166">
        <v>1395</v>
      </c>
      <c r="W128" s="166">
        <v>1505</v>
      </c>
      <c r="X128" s="167">
        <f t="shared" si="94"/>
        <v>7.8853046594982157E-2</v>
      </c>
      <c r="Y128" s="167">
        <f t="shared" si="95"/>
        <v>6.1869308177807045E-4</v>
      </c>
    </row>
    <row r="129" spans="1:25" x14ac:dyDescent="0.25">
      <c r="A129" s="57"/>
      <c r="B129" s="165" t="s">
        <v>121</v>
      </c>
      <c r="C129" s="166">
        <v>170</v>
      </c>
      <c r="D129" s="166">
        <v>104</v>
      </c>
      <c r="E129" s="166">
        <v>302</v>
      </c>
      <c r="F129" s="166">
        <v>338</v>
      </c>
      <c r="G129" s="166">
        <v>348</v>
      </c>
      <c r="H129" s="166">
        <v>332</v>
      </c>
      <c r="I129" s="167">
        <f t="shared" si="92"/>
        <v>-4.5977011494252928E-2</v>
      </c>
      <c r="J129" s="167">
        <f t="shared" si="89"/>
        <v>7.5628490983808212E-4</v>
      </c>
      <c r="K129" s="166">
        <v>285</v>
      </c>
      <c r="L129" s="166">
        <v>284</v>
      </c>
      <c r="M129" s="166">
        <v>684</v>
      </c>
      <c r="N129" s="166">
        <v>737</v>
      </c>
      <c r="O129" s="166">
        <v>788</v>
      </c>
      <c r="P129" s="166">
        <v>981</v>
      </c>
      <c r="Q129" s="167">
        <f t="shared" si="93"/>
        <v>0.2449238578680204</v>
      </c>
      <c r="R129" s="167">
        <f t="shared" si="91"/>
        <v>4.920847589662508E-4</v>
      </c>
      <c r="S129" s="166">
        <v>455</v>
      </c>
      <c r="T129" s="166">
        <v>986</v>
      </c>
      <c r="U129" s="166">
        <v>1075</v>
      </c>
      <c r="V129" s="166">
        <v>1136</v>
      </c>
      <c r="W129" s="166">
        <v>1313</v>
      </c>
      <c r="X129" s="167">
        <f t="shared" si="94"/>
        <v>0.15580985915492951</v>
      </c>
      <c r="Y129" s="167">
        <f t="shared" si="95"/>
        <v>5.3976346602963889E-4</v>
      </c>
    </row>
    <row r="130" spans="1:25" x14ac:dyDescent="0.25">
      <c r="A130" s="57"/>
      <c r="B130" s="165" t="s">
        <v>130</v>
      </c>
      <c r="C130" s="166">
        <v>169</v>
      </c>
      <c r="D130" s="166">
        <v>21</v>
      </c>
      <c r="E130" s="166">
        <v>151</v>
      </c>
      <c r="F130" s="166">
        <v>149</v>
      </c>
      <c r="G130" s="166">
        <v>168</v>
      </c>
      <c r="H130" s="166">
        <v>193</v>
      </c>
      <c r="I130" s="167">
        <f t="shared" si="92"/>
        <v>0.14880952380952372</v>
      </c>
      <c r="J130" s="167">
        <f t="shared" si="89"/>
        <v>4.3964755300828271E-4</v>
      </c>
      <c r="K130" s="166">
        <v>461</v>
      </c>
      <c r="L130" s="166">
        <v>40</v>
      </c>
      <c r="M130" s="166">
        <v>451</v>
      </c>
      <c r="N130" s="166">
        <v>651</v>
      </c>
      <c r="O130" s="166">
        <v>736</v>
      </c>
      <c r="P130" s="166">
        <v>514</v>
      </c>
      <c r="Q130" s="167">
        <f t="shared" si="93"/>
        <v>-0.30163043478260865</v>
      </c>
      <c r="R130" s="167">
        <f t="shared" si="91"/>
        <v>2.5783034261840258E-4</v>
      </c>
      <c r="S130" s="166">
        <v>630</v>
      </c>
      <c r="T130" s="166">
        <v>602</v>
      </c>
      <c r="U130" s="166">
        <v>800</v>
      </c>
      <c r="V130" s="166">
        <v>904</v>
      </c>
      <c r="W130" s="166">
        <v>707</v>
      </c>
      <c r="X130" s="167">
        <f t="shared" si="94"/>
        <v>-0.21792035398230092</v>
      </c>
      <c r="Y130" s="167">
        <f t="shared" si="95"/>
        <v>2.9064186632365172E-4</v>
      </c>
    </row>
    <row r="131" spans="1:25" x14ac:dyDescent="0.25">
      <c r="A131" s="57"/>
      <c r="B131" s="165" t="s">
        <v>133</v>
      </c>
      <c r="C131" s="166">
        <v>146</v>
      </c>
      <c r="D131" s="166">
        <v>71</v>
      </c>
      <c r="E131" s="166">
        <v>143</v>
      </c>
      <c r="F131" s="166">
        <v>258</v>
      </c>
      <c r="G131" s="166">
        <v>183</v>
      </c>
      <c r="H131" s="166">
        <v>194</v>
      </c>
      <c r="I131" s="167">
        <f t="shared" si="92"/>
        <v>6.0109289617486406E-2</v>
      </c>
      <c r="J131" s="167">
        <f t="shared" si="89"/>
        <v>4.419255196041805E-4</v>
      </c>
      <c r="K131" s="166">
        <v>824</v>
      </c>
      <c r="L131" s="166">
        <v>95</v>
      </c>
      <c r="M131" s="166">
        <v>913</v>
      </c>
      <c r="N131" s="166">
        <v>1235</v>
      </c>
      <c r="O131" s="166">
        <v>1182</v>
      </c>
      <c r="P131" s="166">
        <v>1224</v>
      </c>
      <c r="Q131" s="167">
        <f t="shared" si="93"/>
        <v>3.5532994923857864E-2</v>
      </c>
      <c r="R131" s="167">
        <f t="shared" si="91"/>
        <v>6.1397731393954226E-4</v>
      </c>
      <c r="S131" s="166">
        <v>970</v>
      </c>
      <c r="T131" s="166">
        <v>1056</v>
      </c>
      <c r="U131" s="166">
        <v>1493</v>
      </c>
      <c r="V131" s="166">
        <v>1365</v>
      </c>
      <c r="W131" s="166">
        <v>1418</v>
      </c>
      <c r="X131" s="167">
        <f t="shared" si="94"/>
        <v>3.8827838827838912E-2</v>
      </c>
      <c r="Y131" s="167">
        <f t="shared" si="95"/>
        <v>5.8292809964206242E-4</v>
      </c>
    </row>
    <row r="132" spans="1:25" x14ac:dyDescent="0.25">
      <c r="A132" s="57"/>
      <c r="B132" s="170" t="s">
        <v>147</v>
      </c>
      <c r="C132" s="171">
        <f t="shared" ref="C132" si="96">C124-SUM(C125:C131)</f>
        <v>10480</v>
      </c>
      <c r="D132" s="171">
        <f t="shared" ref="D132:H132" si="97">D124-SUM(D125:D131)</f>
        <v>10667</v>
      </c>
      <c r="E132" s="171">
        <f t="shared" si="97"/>
        <v>14639</v>
      </c>
      <c r="F132" s="171">
        <f t="shared" si="97"/>
        <v>13095</v>
      </c>
      <c r="G132" s="171">
        <f t="shared" si="97"/>
        <v>12604</v>
      </c>
      <c r="H132" s="171">
        <f t="shared" si="97"/>
        <v>12936</v>
      </c>
      <c r="I132" s="172">
        <f t="shared" si="92"/>
        <v>2.6340844176451883E-2</v>
      </c>
      <c r="J132" s="172">
        <f t="shared" si="89"/>
        <v>2.946777588453443E-2</v>
      </c>
      <c r="K132" s="171">
        <f t="shared" ref="K132:P132" si="98">K124-SUM(K125:K131)</f>
        <v>5197</v>
      </c>
      <c r="L132" s="171">
        <f t="shared" si="98"/>
        <v>6046</v>
      </c>
      <c r="M132" s="171">
        <f t="shared" si="98"/>
        <v>14101</v>
      </c>
      <c r="N132" s="171">
        <f t="shared" si="98"/>
        <v>17452</v>
      </c>
      <c r="O132" s="171">
        <f t="shared" si="98"/>
        <v>18517</v>
      </c>
      <c r="P132" s="171">
        <f t="shared" si="98"/>
        <v>21451</v>
      </c>
      <c r="Q132" s="172">
        <f t="shared" si="93"/>
        <v>0.15844899281741109</v>
      </c>
      <c r="R132" s="172">
        <f t="shared" si="91"/>
        <v>1.0760153072971505E-2</v>
      </c>
      <c r="S132" s="171">
        <f>S124-SUM(S125:S131)</f>
        <v>15677</v>
      </c>
      <c r="T132" s="171">
        <f>T124-SUM(T125:T131)</f>
        <v>28740</v>
      </c>
      <c r="U132" s="171">
        <f>U124-SUM(U125:U131)</f>
        <v>30547</v>
      </c>
      <c r="V132" s="171">
        <f>V124-SUM(V125:V131)</f>
        <v>31121</v>
      </c>
      <c r="W132" s="171">
        <f>W124-SUM(W125:W131)</f>
        <v>34387</v>
      </c>
      <c r="X132" s="172">
        <f t="shared" si="94"/>
        <v>0.10494521384274291</v>
      </c>
      <c r="Y132" s="172">
        <f t="shared" si="95"/>
        <v>1.4136211962194358E-2</v>
      </c>
    </row>
    <row r="133" spans="1:25" x14ac:dyDescent="0.25">
      <c r="A133" s="57"/>
      <c r="B133" s="157" t="s">
        <v>54</v>
      </c>
      <c r="C133" s="155"/>
      <c r="D133" s="155"/>
      <c r="E133" s="155"/>
      <c r="F133" s="155"/>
      <c r="G133" s="155"/>
      <c r="H133" s="155"/>
      <c r="I133" s="155"/>
      <c r="J133" s="155"/>
      <c r="K133" s="155"/>
      <c r="L133" s="155"/>
      <c r="M133" s="155"/>
      <c r="N133" s="155"/>
      <c r="O133" s="155"/>
      <c r="P133" s="155"/>
      <c r="Q133" s="155"/>
      <c r="R133" s="155"/>
      <c r="S133" s="155"/>
      <c r="T133" s="155"/>
      <c r="U133" s="155"/>
      <c r="V133" s="155"/>
      <c r="W133" s="155"/>
      <c r="X133" s="155"/>
      <c r="Y133" s="155"/>
    </row>
    <row r="134" spans="1:25" x14ac:dyDescent="0.25">
      <c r="A134" s="57"/>
      <c r="B134" s="158" t="s">
        <v>70</v>
      </c>
      <c r="C134" s="178">
        <f t="shared" ref="C134:H134" si="99">C135+C138</f>
        <v>6753</v>
      </c>
      <c r="D134" s="178">
        <f t="shared" si="99"/>
        <v>2790</v>
      </c>
      <c r="E134" s="178">
        <f t="shared" si="99"/>
        <v>28464</v>
      </c>
      <c r="F134" s="178">
        <f t="shared" si="99"/>
        <v>27166</v>
      </c>
      <c r="G134" s="178">
        <f t="shared" si="99"/>
        <v>30519</v>
      </c>
      <c r="H134" s="178">
        <f t="shared" si="99"/>
        <v>29292</v>
      </c>
      <c r="I134" s="179">
        <f>IFERROR(H134/G134-1,"-")</f>
        <v>-4.0204462793669515E-2</v>
      </c>
      <c r="J134" s="179">
        <f t="shared" ref="J134:J146" si="100">H134/H$8</f>
        <v>6.6726197527039469E-2</v>
      </c>
      <c r="K134" s="178">
        <f t="shared" ref="K134:P134" si="101">K135+K138</f>
        <v>32534</v>
      </c>
      <c r="L134" s="178">
        <f t="shared" si="101"/>
        <v>5496</v>
      </c>
      <c r="M134" s="178">
        <f t="shared" si="101"/>
        <v>91426</v>
      </c>
      <c r="N134" s="178">
        <f t="shared" si="101"/>
        <v>103284</v>
      </c>
      <c r="O134" s="178">
        <f t="shared" si="101"/>
        <v>107994</v>
      </c>
      <c r="P134" s="178">
        <f t="shared" si="101"/>
        <v>102981</v>
      </c>
      <c r="Q134" s="179">
        <f>IFERROR(P134/O134-1,"-")</f>
        <v>-4.6419245513639629E-2</v>
      </c>
      <c r="R134" s="179">
        <f t="shared" ref="R134:R146" si="102">P134/P$8</f>
        <v>5.1656860920594773E-2</v>
      </c>
      <c r="S134" s="178">
        <f>S135+S138</f>
        <v>39287</v>
      </c>
      <c r="T134" s="178">
        <f>T135+T138</f>
        <v>119890</v>
      </c>
      <c r="U134" s="178">
        <f>U135+U138</f>
        <v>130450</v>
      </c>
      <c r="V134" s="178">
        <f>V135+V138</f>
        <v>138513</v>
      </c>
      <c r="W134" s="178">
        <f>W135+W138</f>
        <v>132273</v>
      </c>
      <c r="X134" s="179">
        <f>IFERROR(W134/V134-1,"-")</f>
        <v>-4.5049923111910029E-2</v>
      </c>
      <c r="Y134" s="179">
        <f>W134/W$8</f>
        <v>5.4376338874439011E-2</v>
      </c>
    </row>
    <row r="135" spans="1:25" x14ac:dyDescent="0.25">
      <c r="A135" s="57"/>
      <c r="B135" s="161" t="s">
        <v>99</v>
      </c>
      <c r="C135" s="162">
        <v>514</v>
      </c>
      <c r="D135" s="162">
        <v>1473</v>
      </c>
      <c r="E135" s="162">
        <v>3357</v>
      </c>
      <c r="F135" s="162">
        <v>4136</v>
      </c>
      <c r="G135" s="162">
        <v>3974</v>
      </c>
      <c r="H135" s="162">
        <v>1846</v>
      </c>
      <c r="I135" s="163">
        <f>IFERROR(H135/G135-1,"-")</f>
        <v>-0.53548062405636632</v>
      </c>
      <c r="J135" s="163">
        <f t="shared" si="100"/>
        <v>4.2051263360274082E-3</v>
      </c>
      <c r="K135" s="162">
        <v>1373</v>
      </c>
      <c r="L135" s="162">
        <v>1501</v>
      </c>
      <c r="M135" s="162">
        <v>7833</v>
      </c>
      <c r="N135" s="162">
        <v>9670</v>
      </c>
      <c r="O135" s="162">
        <v>7037</v>
      </c>
      <c r="P135" s="162">
        <v>8329</v>
      </c>
      <c r="Q135" s="163">
        <f>IFERROR(P135/O135-1,"-")</f>
        <v>0.1836009663208753</v>
      </c>
      <c r="R135" s="163">
        <f t="shared" si="102"/>
        <v>4.1779551044137647E-3</v>
      </c>
      <c r="S135" s="162">
        <v>1887</v>
      </c>
      <c r="T135" s="162">
        <v>11190</v>
      </c>
      <c r="U135" s="162">
        <v>13806</v>
      </c>
      <c r="V135" s="162">
        <v>11011</v>
      </c>
      <c r="W135" s="162">
        <v>10175</v>
      </c>
      <c r="X135" s="163">
        <f>IFERROR(W135/V135-1,"-")</f>
        <v>-7.5924075924075907E-2</v>
      </c>
      <c r="Y135" s="163">
        <f>W135/W$8</f>
        <v>4.1828585429181837E-3</v>
      </c>
    </row>
    <row r="136" spans="1:25" x14ac:dyDescent="0.25">
      <c r="A136" s="57"/>
      <c r="B136" s="165" t="s">
        <v>105</v>
      </c>
      <c r="C136" s="166">
        <v>514</v>
      </c>
      <c r="D136" s="166">
        <v>1473</v>
      </c>
      <c r="E136" s="166">
        <v>3286</v>
      </c>
      <c r="F136" s="166">
        <v>4136</v>
      </c>
      <c r="G136" s="166">
        <v>3974</v>
      </c>
      <c r="H136" s="166">
        <v>1846</v>
      </c>
      <c r="I136" s="167">
        <f>IFERROR(H136/G136-1,"-")</f>
        <v>-0.53548062405636632</v>
      </c>
      <c r="J136" s="167">
        <f t="shared" si="100"/>
        <v>4.2051263360274082E-3</v>
      </c>
      <c r="K136" s="166">
        <v>632</v>
      </c>
      <c r="L136" s="166">
        <v>0</v>
      </c>
      <c r="M136" s="166">
        <v>4234</v>
      </c>
      <c r="N136" s="166">
        <v>4783</v>
      </c>
      <c r="O136" s="166">
        <v>3118</v>
      </c>
      <c r="P136" s="166">
        <v>3893</v>
      </c>
      <c r="Q136" s="167">
        <f>IFERROR(P136/O136-1,"-")</f>
        <v>0.248556767158435</v>
      </c>
      <c r="R136" s="167">
        <f t="shared" si="102"/>
        <v>1.9527889568354887E-3</v>
      </c>
      <c r="S136" s="166">
        <v>1146</v>
      </c>
      <c r="T136" s="166">
        <v>7520</v>
      </c>
      <c r="U136" s="166">
        <v>8919</v>
      </c>
      <c r="V136" s="166">
        <v>7092</v>
      </c>
      <c r="W136" s="166">
        <v>5739</v>
      </c>
      <c r="X136" s="167">
        <f>IFERROR(W136/V136-1,"-")</f>
        <v>-0.19077834179357023</v>
      </c>
      <c r="Y136" s="167">
        <f>W136/W$8</f>
        <v>2.3592555457304628E-3</v>
      </c>
    </row>
    <row r="137" spans="1:25" x14ac:dyDescent="0.25">
      <c r="A137" s="57"/>
      <c r="B137" s="165" t="s">
        <v>102</v>
      </c>
      <c r="C137" s="166">
        <v>0</v>
      </c>
      <c r="D137" s="166">
        <v>0</v>
      </c>
      <c r="E137" s="166">
        <v>71</v>
      </c>
      <c r="F137" s="166">
        <v>0</v>
      </c>
      <c r="G137" s="166">
        <v>0</v>
      </c>
      <c r="H137" s="166">
        <v>0</v>
      </c>
      <c r="I137" s="167" t="str">
        <f>IFERROR(H137/G137-1,"-")</f>
        <v>-</v>
      </c>
      <c r="J137" s="167">
        <f t="shared" si="100"/>
        <v>0</v>
      </c>
      <c r="K137" s="166">
        <v>741</v>
      </c>
      <c r="L137" s="166">
        <v>1501</v>
      </c>
      <c r="M137" s="166">
        <v>3599</v>
      </c>
      <c r="N137" s="166">
        <v>4887</v>
      </c>
      <c r="O137" s="166">
        <v>3919</v>
      </c>
      <c r="P137" s="166">
        <v>4436</v>
      </c>
      <c r="Q137" s="167">
        <f>IFERROR(P137/O137-1,"-")</f>
        <v>0.13192140852258238</v>
      </c>
      <c r="R137" s="167">
        <f t="shared" si="102"/>
        <v>2.2251661475782758E-3</v>
      </c>
      <c r="S137" s="166">
        <v>741</v>
      </c>
      <c r="T137" s="166">
        <v>3670</v>
      </c>
      <c r="U137" s="166">
        <v>4887</v>
      </c>
      <c r="V137" s="166">
        <v>3919</v>
      </c>
      <c r="W137" s="166">
        <v>4436</v>
      </c>
      <c r="X137" s="167">
        <f>IFERROR(W137/V137-1,"-")</f>
        <v>0.13192140852258238</v>
      </c>
      <c r="Y137" s="167">
        <f>W137/W$8</f>
        <v>1.8236029971877214E-3</v>
      </c>
    </row>
    <row r="138" spans="1:25" x14ac:dyDescent="0.25">
      <c r="A138" s="57"/>
      <c r="B138" s="161" t="s">
        <v>109</v>
      </c>
      <c r="C138" s="162">
        <v>6239</v>
      </c>
      <c r="D138" s="162">
        <v>1317</v>
      </c>
      <c r="E138" s="162">
        <v>25107</v>
      </c>
      <c r="F138" s="162">
        <v>23030</v>
      </c>
      <c r="G138" s="162">
        <v>26545</v>
      </c>
      <c r="H138" s="162">
        <v>27446</v>
      </c>
      <c r="I138" s="163">
        <f>IFERROR(H138/G138-1,"-")</f>
        <v>3.3942362026746942E-2</v>
      </c>
      <c r="J138" s="163">
        <f t="shared" si="100"/>
        <v>6.2521071191012051E-2</v>
      </c>
      <c r="K138" s="162">
        <v>31161</v>
      </c>
      <c r="L138" s="162">
        <v>3995</v>
      </c>
      <c r="M138" s="162">
        <v>83593</v>
      </c>
      <c r="N138" s="162">
        <v>93614</v>
      </c>
      <c r="O138" s="162">
        <v>100957</v>
      </c>
      <c r="P138" s="162">
        <v>94652</v>
      </c>
      <c r="Q138" s="163">
        <f>IFERROR(P138/O138-1,"-")</f>
        <v>-6.245233119050686E-2</v>
      </c>
      <c r="R138" s="163">
        <f t="shared" si="102"/>
        <v>4.7478905816181013E-2</v>
      </c>
      <c r="S138" s="162">
        <v>37400</v>
      </c>
      <c r="T138" s="162">
        <v>108700</v>
      </c>
      <c r="U138" s="162">
        <v>116644</v>
      </c>
      <c r="V138" s="162">
        <v>127502</v>
      </c>
      <c r="W138" s="162">
        <v>122098</v>
      </c>
      <c r="X138" s="163">
        <f>IFERROR(W138/V138-1,"-")</f>
        <v>-4.2383648883939085E-2</v>
      </c>
      <c r="Y138" s="163">
        <f>W138/W$8</f>
        <v>5.019348033152083E-2</v>
      </c>
    </row>
    <row r="139" spans="1:25" s="57" customFormat="1" x14ac:dyDescent="0.25">
      <c r="B139" s="165" t="s">
        <v>112</v>
      </c>
      <c r="C139" s="166">
        <v>3314</v>
      </c>
      <c r="D139" s="166">
        <v>189</v>
      </c>
      <c r="E139" s="166">
        <v>12522</v>
      </c>
      <c r="F139" s="166">
        <v>11768</v>
      </c>
      <c r="G139" s="166">
        <v>15180</v>
      </c>
      <c r="H139" s="166">
        <v>15582</v>
      </c>
      <c r="I139" s="167">
        <f t="shared" ref="I139:I146" si="103">IFERROR(H139/G139-1,"-")</f>
        <v>2.6482213438735247E-2</v>
      </c>
      <c r="J139" s="167">
        <f t="shared" si="100"/>
        <v>3.5495275497280106E-2</v>
      </c>
      <c r="K139" s="166">
        <v>12322</v>
      </c>
      <c r="L139" s="166">
        <v>332</v>
      </c>
      <c r="M139" s="166">
        <v>33530</v>
      </c>
      <c r="N139" s="166">
        <v>37048</v>
      </c>
      <c r="O139" s="166">
        <v>41409</v>
      </c>
      <c r="P139" s="166">
        <v>39360</v>
      </c>
      <c r="Q139" s="167">
        <f t="shared" ref="Q139:Q146" si="104">IFERROR(P139/O139-1,"-")</f>
        <v>-4.948199666739117E-2</v>
      </c>
      <c r="R139" s="167">
        <f t="shared" si="102"/>
        <v>1.974358421295783E-2</v>
      </c>
      <c r="S139" s="166">
        <v>15636</v>
      </c>
      <c r="T139" s="166">
        <v>46052</v>
      </c>
      <c r="U139" s="166">
        <v>48816</v>
      </c>
      <c r="V139" s="166">
        <v>56589</v>
      </c>
      <c r="W139" s="166">
        <v>54942</v>
      </c>
      <c r="X139" s="167">
        <f t="shared" ref="X139:X146" si="105">IFERROR(W139/V139-1,"-")</f>
        <v>-2.9104596299634244E-2</v>
      </c>
      <c r="Y139" s="167">
        <f t="shared" ref="Y139:Y146" si="106">W139/W$8</f>
        <v>2.2586202856512125E-2</v>
      </c>
    </row>
    <row r="140" spans="1:25" s="57" customFormat="1" x14ac:dyDescent="0.25">
      <c r="B140" s="165" t="s">
        <v>115</v>
      </c>
      <c r="C140" s="166">
        <v>966</v>
      </c>
      <c r="D140" s="166">
        <v>129</v>
      </c>
      <c r="E140" s="166">
        <v>808</v>
      </c>
      <c r="F140" s="166">
        <v>1099</v>
      </c>
      <c r="G140" s="166">
        <v>994</v>
      </c>
      <c r="H140" s="166">
        <v>1121</v>
      </c>
      <c r="I140" s="167">
        <f t="shared" si="103"/>
        <v>0.12776659959758541</v>
      </c>
      <c r="J140" s="167">
        <f t="shared" si="100"/>
        <v>2.5536005540014763E-3</v>
      </c>
      <c r="K140" s="166">
        <v>1709</v>
      </c>
      <c r="L140" s="166">
        <v>474</v>
      </c>
      <c r="M140" s="166">
        <v>6132</v>
      </c>
      <c r="N140" s="166">
        <v>9153</v>
      </c>
      <c r="O140" s="166">
        <v>10266</v>
      </c>
      <c r="P140" s="166">
        <v>9649</v>
      </c>
      <c r="Q140" s="167">
        <f t="shared" si="104"/>
        <v>-6.0101305279563588E-2</v>
      </c>
      <c r="R140" s="167">
        <f t="shared" si="102"/>
        <v>4.8400875017995454E-3</v>
      </c>
      <c r="S140" s="166">
        <v>2675</v>
      </c>
      <c r="T140" s="166">
        <v>6940</v>
      </c>
      <c r="U140" s="166">
        <v>10252</v>
      </c>
      <c r="V140" s="166">
        <v>11260</v>
      </c>
      <c r="W140" s="166">
        <v>10770</v>
      </c>
      <c r="X140" s="167">
        <f t="shared" si="105"/>
        <v>-4.3516873889875685E-2</v>
      </c>
      <c r="Y140" s="167">
        <f t="shared" si="106"/>
        <v>4.4274581333885845E-3</v>
      </c>
    </row>
    <row r="141" spans="1:25" x14ac:dyDescent="0.25">
      <c r="A141" s="57"/>
      <c r="B141" s="165" t="s">
        <v>118</v>
      </c>
      <c r="C141" s="166">
        <v>87</v>
      </c>
      <c r="D141" s="166">
        <v>199</v>
      </c>
      <c r="E141" s="166">
        <v>3811</v>
      </c>
      <c r="F141" s="166">
        <v>2925</v>
      </c>
      <c r="G141" s="166">
        <v>3062</v>
      </c>
      <c r="H141" s="166">
        <v>2922</v>
      </c>
      <c r="I141" s="167">
        <f t="shared" si="103"/>
        <v>-4.5721750489875923E-2</v>
      </c>
      <c r="J141" s="167">
        <f t="shared" si="100"/>
        <v>6.6562183932134819E-3</v>
      </c>
      <c r="K141" s="166">
        <v>3010</v>
      </c>
      <c r="L141" s="166">
        <v>782</v>
      </c>
      <c r="M141" s="166">
        <v>10346</v>
      </c>
      <c r="N141" s="166">
        <v>9638</v>
      </c>
      <c r="O141" s="166">
        <v>9917</v>
      </c>
      <c r="P141" s="166">
        <v>8170</v>
      </c>
      <c r="Q141" s="167">
        <f t="shared" si="104"/>
        <v>-0.17616214581022482</v>
      </c>
      <c r="R141" s="167">
        <f t="shared" si="102"/>
        <v>4.0981982474559316E-3</v>
      </c>
      <c r="S141" s="166">
        <v>3097</v>
      </c>
      <c r="T141" s="166">
        <v>14157</v>
      </c>
      <c r="U141" s="166">
        <v>12563</v>
      </c>
      <c r="V141" s="166">
        <v>12979</v>
      </c>
      <c r="W141" s="166">
        <v>11092</v>
      </c>
      <c r="X141" s="167">
        <f t="shared" si="105"/>
        <v>-0.14538870483088062</v>
      </c>
      <c r="Y141" s="167">
        <f t="shared" si="106"/>
        <v>4.5598296764666826E-3</v>
      </c>
    </row>
    <row r="142" spans="1:25" x14ac:dyDescent="0.25">
      <c r="A142" s="57"/>
      <c r="B142" s="165" t="s">
        <v>125</v>
      </c>
      <c r="C142" s="166">
        <v>94</v>
      </c>
      <c r="D142" s="166">
        <v>95</v>
      </c>
      <c r="E142" s="166">
        <v>2435</v>
      </c>
      <c r="F142" s="166">
        <v>1733</v>
      </c>
      <c r="G142" s="166">
        <v>1118</v>
      </c>
      <c r="H142" s="166">
        <v>789</v>
      </c>
      <c r="I142" s="167">
        <f t="shared" si="103"/>
        <v>-0.29427549194991054</v>
      </c>
      <c r="J142" s="167">
        <f t="shared" si="100"/>
        <v>1.7973156441633939E-3</v>
      </c>
      <c r="K142" s="166">
        <v>312</v>
      </c>
      <c r="L142" s="166">
        <v>50</v>
      </c>
      <c r="M142" s="166">
        <v>2419</v>
      </c>
      <c r="N142" s="166">
        <v>2370</v>
      </c>
      <c r="O142" s="166">
        <v>1936</v>
      </c>
      <c r="P142" s="166">
        <v>1950</v>
      </c>
      <c r="Q142" s="167">
        <f t="shared" si="104"/>
        <v>7.2314049586776896E-3</v>
      </c>
      <c r="R142" s="167">
        <f t="shared" si="102"/>
        <v>9.7815013250172173E-4</v>
      </c>
      <c r="S142" s="166">
        <v>406</v>
      </c>
      <c r="T142" s="166">
        <v>4854</v>
      </c>
      <c r="U142" s="166">
        <v>4103</v>
      </c>
      <c r="V142" s="166">
        <v>3054</v>
      </c>
      <c r="W142" s="166">
        <v>2739</v>
      </c>
      <c r="X142" s="167">
        <f t="shared" si="105"/>
        <v>-0.10314341846758346</v>
      </c>
      <c r="Y142" s="167">
        <f t="shared" si="106"/>
        <v>1.1259802996612192E-3</v>
      </c>
    </row>
    <row r="143" spans="1:25" x14ac:dyDescent="0.25">
      <c r="A143" s="57"/>
      <c r="B143" s="165" t="s">
        <v>121</v>
      </c>
      <c r="C143" s="166">
        <v>52</v>
      </c>
      <c r="D143" s="166">
        <v>89</v>
      </c>
      <c r="E143" s="166">
        <v>205</v>
      </c>
      <c r="F143" s="166">
        <v>505</v>
      </c>
      <c r="G143" s="166">
        <v>629</v>
      </c>
      <c r="H143" s="166">
        <v>0</v>
      </c>
      <c r="I143" s="167">
        <f t="shared" si="103"/>
        <v>-1</v>
      </c>
      <c r="J143" s="167">
        <f t="shared" si="100"/>
        <v>0</v>
      </c>
      <c r="K143" s="166">
        <v>619</v>
      </c>
      <c r="L143" s="166">
        <v>90</v>
      </c>
      <c r="M143" s="166">
        <v>1945</v>
      </c>
      <c r="N143" s="166">
        <v>2146</v>
      </c>
      <c r="O143" s="166">
        <v>2489</v>
      </c>
      <c r="P143" s="166">
        <v>2311</v>
      </c>
      <c r="Q143" s="167">
        <f t="shared" si="104"/>
        <v>-7.1514664523905203E-2</v>
      </c>
      <c r="R143" s="167">
        <f t="shared" si="102"/>
        <v>1.1592333108776816E-3</v>
      </c>
      <c r="S143" s="166">
        <v>671</v>
      </c>
      <c r="T143" s="166">
        <v>2150</v>
      </c>
      <c r="U143" s="166">
        <v>2651</v>
      </c>
      <c r="V143" s="166">
        <v>3118</v>
      </c>
      <c r="W143" s="166">
        <v>2311</v>
      </c>
      <c r="X143" s="167">
        <f t="shared" si="105"/>
        <v>-0.25881975625400899</v>
      </c>
      <c r="Y143" s="167">
        <f t="shared" si="106"/>
        <v>9.5003303122200727E-4</v>
      </c>
    </row>
    <row r="144" spans="1:25" x14ac:dyDescent="0.25">
      <c r="A144" s="57"/>
      <c r="B144" s="165" t="s">
        <v>130</v>
      </c>
      <c r="C144" s="166">
        <v>142</v>
      </c>
      <c r="D144" s="166">
        <v>0</v>
      </c>
      <c r="E144" s="166">
        <v>79</v>
      </c>
      <c r="F144" s="166">
        <v>139</v>
      </c>
      <c r="G144" s="166">
        <v>6</v>
      </c>
      <c r="H144" s="166">
        <v>0</v>
      </c>
      <c r="I144" s="167">
        <f t="shared" si="103"/>
        <v>-1</v>
      </c>
      <c r="J144" s="167">
        <f t="shared" si="100"/>
        <v>0</v>
      </c>
      <c r="K144" s="166">
        <v>1439</v>
      </c>
      <c r="L144" s="166">
        <v>15</v>
      </c>
      <c r="M144" s="166">
        <v>1561</v>
      </c>
      <c r="N144" s="166">
        <v>1812</v>
      </c>
      <c r="O144" s="166">
        <v>1807</v>
      </c>
      <c r="P144" s="166">
        <v>2011</v>
      </c>
      <c r="Q144" s="167">
        <f t="shared" si="104"/>
        <v>0.1128942999446596</v>
      </c>
      <c r="R144" s="167">
        <f t="shared" si="102"/>
        <v>1.008748675108186E-3</v>
      </c>
      <c r="S144" s="166">
        <v>1581</v>
      </c>
      <c r="T144" s="166">
        <v>1640</v>
      </c>
      <c r="U144" s="166">
        <v>1951</v>
      </c>
      <c r="V144" s="166">
        <v>1813</v>
      </c>
      <c r="W144" s="166">
        <v>2011</v>
      </c>
      <c r="X144" s="167">
        <f t="shared" si="105"/>
        <v>0.10921125206839499</v>
      </c>
      <c r="Y144" s="167">
        <f t="shared" si="106"/>
        <v>8.2670550661508285E-4</v>
      </c>
    </row>
    <row r="145" spans="1:25" x14ac:dyDescent="0.25">
      <c r="A145" s="57"/>
      <c r="B145" s="165" t="s">
        <v>133</v>
      </c>
      <c r="C145" s="166">
        <v>815</v>
      </c>
      <c r="D145" s="166">
        <v>2</v>
      </c>
      <c r="E145" s="166">
        <v>49</v>
      </c>
      <c r="F145" s="166">
        <v>62</v>
      </c>
      <c r="G145" s="166">
        <v>54</v>
      </c>
      <c r="H145" s="166">
        <v>0</v>
      </c>
      <c r="I145" s="167">
        <f t="shared" si="103"/>
        <v>-1</v>
      </c>
      <c r="J145" s="167">
        <f t="shared" si="100"/>
        <v>0</v>
      </c>
      <c r="K145" s="166">
        <v>2462</v>
      </c>
      <c r="L145" s="166">
        <v>4</v>
      </c>
      <c r="M145" s="166">
        <v>686</v>
      </c>
      <c r="N145" s="166">
        <v>1243</v>
      </c>
      <c r="O145" s="166">
        <v>1108</v>
      </c>
      <c r="P145" s="166">
        <v>814</v>
      </c>
      <c r="Q145" s="167">
        <f t="shared" si="104"/>
        <v>-0.26534296028880866</v>
      </c>
      <c r="R145" s="167">
        <f t="shared" si="102"/>
        <v>4.0831497838789821E-4</v>
      </c>
      <c r="S145" s="166">
        <v>3277</v>
      </c>
      <c r="T145" s="166">
        <v>735</v>
      </c>
      <c r="U145" s="166">
        <v>1305</v>
      </c>
      <c r="V145" s="166">
        <v>1162</v>
      </c>
      <c r="W145" s="166">
        <v>814</v>
      </c>
      <c r="X145" s="167">
        <f t="shared" si="105"/>
        <v>-0.29948364888123924</v>
      </c>
      <c r="Y145" s="167">
        <f t="shared" si="106"/>
        <v>3.3462868343345475E-4</v>
      </c>
    </row>
    <row r="146" spans="1:25" x14ac:dyDescent="0.25">
      <c r="A146" s="57"/>
      <c r="B146" s="170" t="s">
        <v>147</v>
      </c>
      <c r="C146" s="171">
        <f t="shared" ref="C146" si="107">C138-SUM(C139:C145)</f>
        <v>769</v>
      </c>
      <c r="D146" s="171">
        <f t="shared" ref="D146:H146" si="108">D138-SUM(D139:D145)</f>
        <v>614</v>
      </c>
      <c r="E146" s="171">
        <f t="shared" si="108"/>
        <v>5198</v>
      </c>
      <c r="F146" s="171">
        <f t="shared" si="108"/>
        <v>4799</v>
      </c>
      <c r="G146" s="171">
        <f t="shared" si="108"/>
        <v>5502</v>
      </c>
      <c r="H146" s="171">
        <f t="shared" si="108"/>
        <v>7032</v>
      </c>
      <c r="I146" s="172">
        <f t="shared" si="103"/>
        <v>0.27808069792802614</v>
      </c>
      <c r="J146" s="172">
        <f t="shared" si="100"/>
        <v>1.6018661102353594E-2</v>
      </c>
      <c r="K146" s="171">
        <f t="shared" ref="K146:P146" si="109">K138-SUM(K139:K145)</f>
        <v>9288</v>
      </c>
      <c r="L146" s="171">
        <f t="shared" si="109"/>
        <v>2248</v>
      </c>
      <c r="M146" s="171">
        <f t="shared" si="109"/>
        <v>26974</v>
      </c>
      <c r="N146" s="171">
        <f t="shared" si="109"/>
        <v>30204</v>
      </c>
      <c r="O146" s="171">
        <f t="shared" si="109"/>
        <v>32025</v>
      </c>
      <c r="P146" s="171">
        <f t="shared" si="109"/>
        <v>30387</v>
      </c>
      <c r="Q146" s="172">
        <f t="shared" si="104"/>
        <v>-5.1147540983606521E-2</v>
      </c>
      <c r="R146" s="172">
        <f t="shared" si="102"/>
        <v>1.5242588757092215E-2</v>
      </c>
      <c r="S146" s="171">
        <f>S138-SUM(S139:S145)</f>
        <v>10057</v>
      </c>
      <c r="T146" s="171">
        <f>T138-SUM(T139:T145)</f>
        <v>32172</v>
      </c>
      <c r="U146" s="171">
        <f>U138-SUM(U139:U145)</f>
        <v>35003</v>
      </c>
      <c r="V146" s="171">
        <f>V138-SUM(V139:V145)</f>
        <v>37527</v>
      </c>
      <c r="W146" s="171">
        <f>W138-SUM(W139:W145)</f>
        <v>37419</v>
      </c>
      <c r="X146" s="172">
        <f t="shared" si="105"/>
        <v>-2.8779278919177642E-3</v>
      </c>
      <c r="Y146" s="172">
        <f t="shared" si="106"/>
        <v>1.5382642144221673E-2</v>
      </c>
    </row>
    <row r="147" spans="1:25" x14ac:dyDescent="0.25">
      <c r="A147" s="57"/>
      <c r="B147" s="157" t="s">
        <v>55</v>
      </c>
      <c r="C147" s="155"/>
      <c r="D147" s="155"/>
      <c r="E147" s="155"/>
      <c r="F147" s="155"/>
      <c r="G147" s="155"/>
      <c r="H147" s="155"/>
      <c r="I147" s="155"/>
      <c r="J147" s="155"/>
      <c r="K147" s="155"/>
      <c r="L147" s="155"/>
      <c r="M147" s="155"/>
      <c r="N147" s="155"/>
      <c r="O147" s="155"/>
      <c r="P147" s="155"/>
      <c r="Q147" s="155"/>
      <c r="R147" s="155"/>
      <c r="S147" s="155"/>
      <c r="T147" s="155"/>
      <c r="U147" s="155"/>
      <c r="V147" s="155"/>
      <c r="W147" s="155"/>
      <c r="X147" s="155"/>
      <c r="Y147" s="155"/>
    </row>
    <row r="148" spans="1:25" x14ac:dyDescent="0.25">
      <c r="A148" s="57"/>
      <c r="B148" s="158" t="s">
        <v>70</v>
      </c>
      <c r="C148" s="178">
        <f t="shared" ref="C148:H148" si="110">C149+C152</f>
        <v>5487</v>
      </c>
      <c r="D148" s="178">
        <f t="shared" si="110"/>
        <v>4372</v>
      </c>
      <c r="E148" s="178">
        <f t="shared" si="110"/>
        <v>16339</v>
      </c>
      <c r="F148" s="178">
        <f t="shared" si="110"/>
        <v>16570</v>
      </c>
      <c r="G148" s="178">
        <f t="shared" si="110"/>
        <v>19906</v>
      </c>
      <c r="H148" s="178">
        <f t="shared" si="110"/>
        <v>19039</v>
      </c>
      <c r="I148" s="179">
        <f>IFERROR(H148/G148-1,"-")</f>
        <v>-4.3554707123480307E-2</v>
      </c>
      <c r="J148" s="179">
        <f t="shared" ref="J148:J160" si="111">H148/H$8</f>
        <v>4.3370206019298932E-2</v>
      </c>
      <c r="K148" s="178">
        <f t="shared" ref="K148:P148" si="112">K149+K152</f>
        <v>16907</v>
      </c>
      <c r="L148" s="178">
        <f t="shared" si="112"/>
        <v>22955</v>
      </c>
      <c r="M148" s="178">
        <f t="shared" si="112"/>
        <v>43745</v>
      </c>
      <c r="N148" s="178">
        <f t="shared" si="112"/>
        <v>46752</v>
      </c>
      <c r="O148" s="178">
        <f t="shared" si="112"/>
        <v>47305</v>
      </c>
      <c r="P148" s="178">
        <f t="shared" si="112"/>
        <v>44630</v>
      </c>
      <c r="Q148" s="179">
        <f>IFERROR(P148/O148-1,"-")</f>
        <v>-5.6547933622238644E-2</v>
      </c>
      <c r="R148" s="179">
        <f t="shared" ref="R148:R160" si="113">P148/P$8</f>
        <v>2.2387097647975304E-2</v>
      </c>
      <c r="S148" s="178">
        <f>S149+S152</f>
        <v>22394</v>
      </c>
      <c r="T148" s="178">
        <f>T149+T152</f>
        <v>60084</v>
      </c>
      <c r="U148" s="178">
        <f>U149+U152</f>
        <v>63322</v>
      </c>
      <c r="V148" s="178">
        <f>V149+V152</f>
        <v>67211</v>
      </c>
      <c r="W148" s="178">
        <f>W149+W152</f>
        <v>63669</v>
      </c>
      <c r="X148" s="179">
        <f>IFERROR(W148/V148-1,"-")</f>
        <v>-5.2699706893216902E-2</v>
      </c>
      <c r="Y148" s="179">
        <f>W148/W$8</f>
        <v>2.6173800547327555E-2</v>
      </c>
    </row>
    <row r="149" spans="1:25" x14ac:dyDescent="0.25">
      <c r="A149" s="57"/>
      <c r="B149" s="161" t="s">
        <v>99</v>
      </c>
      <c r="C149" s="162">
        <v>3443</v>
      </c>
      <c r="D149" s="162">
        <v>2227</v>
      </c>
      <c r="E149" s="162">
        <v>10042</v>
      </c>
      <c r="F149" s="162">
        <v>10712</v>
      </c>
      <c r="G149" s="162">
        <v>10921</v>
      </c>
      <c r="H149" s="162">
        <v>9632</v>
      </c>
      <c r="I149" s="163">
        <f>IFERROR(H149/G149-1,"-")</f>
        <v>-0.11802948447944328</v>
      </c>
      <c r="J149" s="163">
        <f t="shared" si="111"/>
        <v>2.1941374251687972E-2</v>
      </c>
      <c r="K149" s="162">
        <v>4415</v>
      </c>
      <c r="L149" s="162">
        <v>16477</v>
      </c>
      <c r="M149" s="162">
        <v>22320</v>
      </c>
      <c r="N149" s="162">
        <v>22358</v>
      </c>
      <c r="O149" s="162">
        <v>20442</v>
      </c>
      <c r="P149" s="162">
        <v>17918</v>
      </c>
      <c r="Q149" s="163">
        <f>IFERROR(P149/O149-1,"-")</f>
        <v>-0.12347128461011647</v>
      </c>
      <c r="R149" s="163">
        <f t="shared" si="113"/>
        <v>8.9879456790594101E-3</v>
      </c>
      <c r="S149" s="162">
        <v>7858</v>
      </c>
      <c r="T149" s="162">
        <v>32362</v>
      </c>
      <c r="U149" s="162">
        <v>33070</v>
      </c>
      <c r="V149" s="162">
        <v>31363</v>
      </c>
      <c r="W149" s="162">
        <v>27550</v>
      </c>
      <c r="X149" s="163">
        <f>IFERROR(W149/V149-1,"-")</f>
        <v>-0.12157637981060487</v>
      </c>
      <c r="Y149" s="163">
        <f>W149/W$8</f>
        <v>1.1325577676402552E-2</v>
      </c>
    </row>
    <row r="150" spans="1:25" x14ac:dyDescent="0.25">
      <c r="A150" s="57"/>
      <c r="B150" s="165" t="s">
        <v>105</v>
      </c>
      <c r="C150" s="166">
        <v>545</v>
      </c>
      <c r="D150" s="166">
        <v>1119</v>
      </c>
      <c r="E150" s="166">
        <v>3452</v>
      </c>
      <c r="F150" s="166">
        <v>2827</v>
      </c>
      <c r="G150" s="166">
        <v>2995</v>
      </c>
      <c r="H150" s="166">
        <v>2980</v>
      </c>
      <c r="I150" s="167">
        <f>IFERROR(H150/G150-1,"-")</f>
        <v>-5.008347245408995E-3</v>
      </c>
      <c r="J150" s="167">
        <f t="shared" si="111"/>
        <v>6.7883404557755565E-3</v>
      </c>
      <c r="K150" s="166">
        <v>3315</v>
      </c>
      <c r="L150" s="166">
        <v>14760</v>
      </c>
      <c r="M150" s="166">
        <v>19657</v>
      </c>
      <c r="N150" s="166">
        <v>20976</v>
      </c>
      <c r="O150" s="166">
        <v>19036</v>
      </c>
      <c r="P150" s="166">
        <v>14958</v>
      </c>
      <c r="Q150" s="167">
        <f>IFERROR(P150/O150-1,"-")</f>
        <v>-0.21422567766337464</v>
      </c>
      <c r="R150" s="167">
        <f t="shared" si="113"/>
        <v>7.5031639394670538E-3</v>
      </c>
      <c r="S150" s="166">
        <v>3860</v>
      </c>
      <c r="T150" s="166">
        <v>23109</v>
      </c>
      <c r="U150" s="166">
        <v>23803</v>
      </c>
      <c r="V150" s="166">
        <v>22031</v>
      </c>
      <c r="W150" s="166">
        <v>17938</v>
      </c>
      <c r="X150" s="167">
        <f>IFERROR(W150/V150-1,"-")</f>
        <v>-0.18578366846715988</v>
      </c>
      <c r="Y150" s="167">
        <f>W150/W$8</f>
        <v>7.3741637879966961E-3</v>
      </c>
    </row>
    <row r="151" spans="1:25" x14ac:dyDescent="0.25">
      <c r="A151" s="57"/>
      <c r="B151" s="165" t="s">
        <v>102</v>
      </c>
      <c r="C151" s="166">
        <v>2898</v>
      </c>
      <c r="D151" s="166">
        <v>1108</v>
      </c>
      <c r="E151" s="166">
        <v>6590</v>
      </c>
      <c r="F151" s="166">
        <v>7885</v>
      </c>
      <c r="G151" s="166">
        <v>7926</v>
      </c>
      <c r="H151" s="166">
        <v>6652</v>
      </c>
      <c r="I151" s="167">
        <f>IFERROR(H151/G151-1,"-")</f>
        <v>-0.16073681554377994</v>
      </c>
      <c r="J151" s="167">
        <f t="shared" si="111"/>
        <v>1.5153033795912417E-2</v>
      </c>
      <c r="K151" s="166">
        <v>1100</v>
      </c>
      <c r="L151" s="166">
        <v>1717</v>
      </c>
      <c r="M151" s="166">
        <v>2663</v>
      </c>
      <c r="N151" s="166">
        <v>1382</v>
      </c>
      <c r="O151" s="166">
        <v>1406</v>
      </c>
      <c r="P151" s="166">
        <v>2960</v>
      </c>
      <c r="Q151" s="167">
        <f>IFERROR(P151/O151-1,"-")</f>
        <v>1.1052631578947367</v>
      </c>
      <c r="R151" s="167">
        <f t="shared" si="113"/>
        <v>1.4847817395923571E-3</v>
      </c>
      <c r="S151" s="166">
        <v>3998</v>
      </c>
      <c r="T151" s="166">
        <v>9253</v>
      </c>
      <c r="U151" s="166">
        <v>9267</v>
      </c>
      <c r="V151" s="166">
        <v>9332</v>
      </c>
      <c r="W151" s="166">
        <v>9612</v>
      </c>
      <c r="X151" s="167">
        <f>IFERROR(W151/V151-1,"-")</f>
        <v>3.0004286326618113E-2</v>
      </c>
      <c r="Y151" s="167">
        <f>W151/W$8</f>
        <v>3.9514138884058558E-3</v>
      </c>
    </row>
    <row r="152" spans="1:25" x14ac:dyDescent="0.25">
      <c r="A152" s="57"/>
      <c r="B152" s="161" t="s">
        <v>109</v>
      </c>
      <c r="C152" s="162">
        <v>2044</v>
      </c>
      <c r="D152" s="162">
        <v>2145</v>
      </c>
      <c r="E152" s="162">
        <v>6297</v>
      </c>
      <c r="F152" s="162">
        <v>5858</v>
      </c>
      <c r="G152" s="162">
        <v>8985</v>
      </c>
      <c r="H152" s="162">
        <v>9407</v>
      </c>
      <c r="I152" s="163">
        <f>IFERROR(H152/G152-1,"-")</f>
        <v>4.6967167501391183E-2</v>
      </c>
      <c r="J152" s="163">
        <f t="shared" si="111"/>
        <v>2.142883176761096E-2</v>
      </c>
      <c r="K152" s="162">
        <v>12492</v>
      </c>
      <c r="L152" s="162">
        <v>6478</v>
      </c>
      <c r="M152" s="162">
        <v>21425</v>
      </c>
      <c r="N152" s="162">
        <v>24394</v>
      </c>
      <c r="O152" s="162">
        <v>26863</v>
      </c>
      <c r="P152" s="162">
        <v>26712</v>
      </c>
      <c r="Q152" s="163">
        <f>IFERROR(P152/O152-1,"-")</f>
        <v>-5.6211145441685817E-3</v>
      </c>
      <c r="R152" s="163">
        <f t="shared" si="113"/>
        <v>1.3399151968915893E-2</v>
      </c>
      <c r="S152" s="162">
        <v>14536</v>
      </c>
      <c r="T152" s="162">
        <v>27722</v>
      </c>
      <c r="U152" s="162">
        <v>30252</v>
      </c>
      <c r="V152" s="162">
        <v>35848</v>
      </c>
      <c r="W152" s="162">
        <v>36119</v>
      </c>
      <c r="X152" s="163">
        <f>IFERROR(W152/V152-1,"-")</f>
        <v>7.5596964963178248E-3</v>
      </c>
      <c r="Y152" s="163">
        <f>W152/W$8</f>
        <v>1.4848222870925002E-2</v>
      </c>
    </row>
    <row r="153" spans="1:25" s="57" customFormat="1" x14ac:dyDescent="0.25">
      <c r="B153" s="165" t="s">
        <v>112</v>
      </c>
      <c r="C153" s="166">
        <v>267</v>
      </c>
      <c r="D153" s="166">
        <v>98</v>
      </c>
      <c r="E153" s="166">
        <v>576</v>
      </c>
      <c r="F153" s="166">
        <v>455</v>
      </c>
      <c r="G153" s="166">
        <v>784</v>
      </c>
      <c r="H153" s="166">
        <v>848</v>
      </c>
      <c r="I153" s="167">
        <f t="shared" ref="I153:I160" si="114">IFERROR(H153/G153-1,"-")</f>
        <v>8.163265306122458E-2</v>
      </c>
      <c r="J153" s="167">
        <f t="shared" si="111"/>
        <v>1.9317156733213664E-3</v>
      </c>
      <c r="K153" s="166">
        <v>4639</v>
      </c>
      <c r="L153" s="166">
        <v>290</v>
      </c>
      <c r="M153" s="166">
        <v>9899</v>
      </c>
      <c r="N153" s="166">
        <v>10159</v>
      </c>
      <c r="O153" s="166">
        <v>11116</v>
      </c>
      <c r="P153" s="166">
        <v>9317</v>
      </c>
      <c r="Q153" s="167">
        <f t="shared" ref="Q153:Q160" si="115">IFERROR(P153/O153-1,"-")</f>
        <v>-0.16183879093198994</v>
      </c>
      <c r="R153" s="167">
        <f t="shared" si="113"/>
        <v>4.67355117154797E-3</v>
      </c>
      <c r="S153" s="166">
        <v>4906</v>
      </c>
      <c r="T153" s="166">
        <v>10475</v>
      </c>
      <c r="U153" s="166">
        <v>10614</v>
      </c>
      <c r="V153" s="166">
        <v>11900</v>
      </c>
      <c r="W153" s="166">
        <v>10165</v>
      </c>
      <c r="X153" s="167">
        <f t="shared" ref="X153:X160" si="116">IFERROR(W153/V153-1,"-")</f>
        <v>-0.14579831932773113</v>
      </c>
      <c r="Y153" s="167">
        <f t="shared" ref="Y153:Y160" si="117">W153/W$8</f>
        <v>4.1787476254312866E-3</v>
      </c>
    </row>
    <row r="154" spans="1:25" s="57" customFormat="1" x14ac:dyDescent="0.25">
      <c r="B154" s="165" t="s">
        <v>115</v>
      </c>
      <c r="C154" s="166">
        <v>395</v>
      </c>
      <c r="D154" s="166">
        <v>328</v>
      </c>
      <c r="E154" s="166">
        <v>1190</v>
      </c>
      <c r="F154" s="166">
        <v>1259</v>
      </c>
      <c r="G154" s="166">
        <v>1693</v>
      </c>
      <c r="H154" s="166">
        <v>1654</v>
      </c>
      <c r="I154" s="167">
        <f t="shared" si="114"/>
        <v>-2.3036030714707612E-2</v>
      </c>
      <c r="J154" s="167">
        <f t="shared" si="111"/>
        <v>3.7677567496150238E-3</v>
      </c>
      <c r="K154" s="166">
        <v>3440</v>
      </c>
      <c r="L154" s="166">
        <v>1307</v>
      </c>
      <c r="M154" s="166">
        <v>4325</v>
      </c>
      <c r="N154" s="166">
        <v>4290</v>
      </c>
      <c r="O154" s="166">
        <v>3951</v>
      </c>
      <c r="P154" s="166">
        <v>3973</v>
      </c>
      <c r="Q154" s="167">
        <f t="shared" si="115"/>
        <v>5.568210579599997E-3</v>
      </c>
      <c r="R154" s="167">
        <f t="shared" si="113"/>
        <v>1.9929181930406874E-3</v>
      </c>
      <c r="S154" s="166">
        <v>3835</v>
      </c>
      <c r="T154" s="166">
        <v>5515</v>
      </c>
      <c r="U154" s="166">
        <v>5549</v>
      </c>
      <c r="V154" s="166">
        <v>5644</v>
      </c>
      <c r="W154" s="166">
        <v>5627</v>
      </c>
      <c r="X154" s="167">
        <f t="shared" si="116"/>
        <v>-3.0120481927711218E-3</v>
      </c>
      <c r="Y154" s="167">
        <f t="shared" si="117"/>
        <v>2.313213269877211E-3</v>
      </c>
    </row>
    <row r="155" spans="1:25" x14ac:dyDescent="0.25">
      <c r="A155" s="57"/>
      <c r="B155" s="165" t="s">
        <v>118</v>
      </c>
      <c r="C155" s="166">
        <v>268</v>
      </c>
      <c r="D155" s="166">
        <v>514</v>
      </c>
      <c r="E155" s="166">
        <v>1164</v>
      </c>
      <c r="F155" s="166">
        <v>1090</v>
      </c>
      <c r="G155" s="166">
        <v>1505</v>
      </c>
      <c r="H155" s="166">
        <v>1583</v>
      </c>
      <c r="I155" s="167">
        <f t="shared" si="114"/>
        <v>5.1827242524916883E-2</v>
      </c>
      <c r="J155" s="167">
        <f t="shared" si="111"/>
        <v>3.6060211213062771E-3</v>
      </c>
      <c r="K155" s="166">
        <v>1433</v>
      </c>
      <c r="L155" s="166">
        <v>1900</v>
      </c>
      <c r="M155" s="166">
        <v>2085</v>
      </c>
      <c r="N155" s="166">
        <v>3629</v>
      </c>
      <c r="O155" s="166">
        <v>4419</v>
      </c>
      <c r="P155" s="166">
        <v>7188</v>
      </c>
      <c r="Q155" s="167">
        <f t="shared" si="115"/>
        <v>0.62661235573659191</v>
      </c>
      <c r="R155" s="167">
        <f t="shared" si="113"/>
        <v>3.605611873037116E-3</v>
      </c>
      <c r="S155" s="166">
        <v>1701</v>
      </c>
      <c r="T155" s="166">
        <v>3249</v>
      </c>
      <c r="U155" s="166">
        <v>4719</v>
      </c>
      <c r="V155" s="166">
        <v>5924</v>
      </c>
      <c r="W155" s="166">
        <v>8771</v>
      </c>
      <c r="X155" s="167">
        <f t="shared" si="116"/>
        <v>0.48058744091829841</v>
      </c>
      <c r="Y155" s="167">
        <f t="shared" si="117"/>
        <v>3.6056857277577781E-3</v>
      </c>
    </row>
    <row r="156" spans="1:25" x14ac:dyDescent="0.25">
      <c r="A156" s="57"/>
      <c r="B156" s="165" t="s">
        <v>125</v>
      </c>
      <c r="C156" s="166">
        <v>189</v>
      </c>
      <c r="D156" s="166">
        <v>82</v>
      </c>
      <c r="E156" s="166">
        <v>400</v>
      </c>
      <c r="F156" s="166">
        <v>363</v>
      </c>
      <c r="G156" s="166">
        <v>522</v>
      </c>
      <c r="H156" s="166">
        <v>584</v>
      </c>
      <c r="I156" s="167">
        <f t="shared" si="114"/>
        <v>0.11877394636015315</v>
      </c>
      <c r="J156" s="167">
        <f t="shared" si="111"/>
        <v>1.3303324920043373E-3</v>
      </c>
      <c r="K156" s="166">
        <v>306</v>
      </c>
      <c r="L156" s="166">
        <v>192</v>
      </c>
      <c r="M156" s="166">
        <v>480</v>
      </c>
      <c r="N156" s="166">
        <v>456</v>
      </c>
      <c r="O156" s="166">
        <v>611</v>
      </c>
      <c r="P156" s="166">
        <v>575</v>
      </c>
      <c r="Q156" s="167">
        <f t="shared" si="115"/>
        <v>-5.891980360065463E-2</v>
      </c>
      <c r="R156" s="167">
        <f t="shared" si="113"/>
        <v>2.8842888522486669E-4</v>
      </c>
      <c r="S156" s="166">
        <v>495</v>
      </c>
      <c r="T156" s="166">
        <v>880</v>
      </c>
      <c r="U156" s="166">
        <v>819</v>
      </c>
      <c r="V156" s="166">
        <v>1133</v>
      </c>
      <c r="W156" s="166">
        <v>1159</v>
      </c>
      <c r="X156" s="167">
        <f t="shared" si="116"/>
        <v>2.2947925860547169E-2</v>
      </c>
      <c r="Y156" s="167">
        <f t="shared" si="117"/>
        <v>4.7645533673141774E-4</v>
      </c>
    </row>
    <row r="157" spans="1:25" x14ac:dyDescent="0.25">
      <c r="A157" s="57"/>
      <c r="B157" s="165" t="s">
        <v>121</v>
      </c>
      <c r="C157" s="166">
        <v>114</v>
      </c>
      <c r="D157" s="166">
        <v>129</v>
      </c>
      <c r="E157" s="166">
        <v>275</v>
      </c>
      <c r="F157" s="166">
        <v>274</v>
      </c>
      <c r="G157" s="166">
        <v>420</v>
      </c>
      <c r="H157" s="166">
        <v>470</v>
      </c>
      <c r="I157" s="167">
        <f t="shared" si="114"/>
        <v>0.11904761904761907</v>
      </c>
      <c r="J157" s="167">
        <f t="shared" si="111"/>
        <v>1.0706443000719837E-3</v>
      </c>
      <c r="K157" s="166">
        <v>393</v>
      </c>
      <c r="L157" s="166">
        <v>359</v>
      </c>
      <c r="M157" s="166">
        <v>1300</v>
      </c>
      <c r="N157" s="166">
        <v>1214</v>
      </c>
      <c r="O157" s="166">
        <v>1324</v>
      </c>
      <c r="P157" s="166">
        <v>962</v>
      </c>
      <c r="Q157" s="167">
        <f t="shared" si="115"/>
        <v>-0.27341389728096677</v>
      </c>
      <c r="R157" s="167">
        <f t="shared" si="113"/>
        <v>4.8255406536751609E-4</v>
      </c>
      <c r="S157" s="166">
        <v>507</v>
      </c>
      <c r="T157" s="166">
        <v>1575</v>
      </c>
      <c r="U157" s="166">
        <v>1488</v>
      </c>
      <c r="V157" s="166">
        <v>1744</v>
      </c>
      <c r="W157" s="166">
        <v>1432</v>
      </c>
      <c r="X157" s="167">
        <f t="shared" si="116"/>
        <v>-0.17889908256880738</v>
      </c>
      <c r="Y157" s="167">
        <f t="shared" si="117"/>
        <v>5.8868338412371884E-4</v>
      </c>
    </row>
    <row r="158" spans="1:25" x14ac:dyDescent="0.25">
      <c r="A158" s="57"/>
      <c r="B158" s="165" t="s">
        <v>130</v>
      </c>
      <c r="C158" s="166">
        <v>42</v>
      </c>
      <c r="D158" s="166">
        <v>19</v>
      </c>
      <c r="E158" s="166">
        <v>78</v>
      </c>
      <c r="F158" s="166">
        <v>71</v>
      </c>
      <c r="G158" s="166">
        <v>66</v>
      </c>
      <c r="H158" s="166">
        <v>52</v>
      </c>
      <c r="I158" s="167">
        <f t="shared" si="114"/>
        <v>-0.21212121212121215</v>
      </c>
      <c r="J158" s="167">
        <f t="shared" si="111"/>
        <v>1.1845426298668756E-4</v>
      </c>
      <c r="K158" s="166">
        <v>167</v>
      </c>
      <c r="L158" s="166">
        <v>9</v>
      </c>
      <c r="M158" s="166">
        <v>178</v>
      </c>
      <c r="N158" s="166">
        <v>177</v>
      </c>
      <c r="O158" s="166">
        <v>197</v>
      </c>
      <c r="P158" s="166">
        <v>148</v>
      </c>
      <c r="Q158" s="167">
        <f t="shared" si="115"/>
        <v>-0.24873096446700504</v>
      </c>
      <c r="R158" s="167">
        <f t="shared" si="113"/>
        <v>7.4239086979617863E-5</v>
      </c>
      <c r="S158" s="166">
        <v>209</v>
      </c>
      <c r="T158" s="166">
        <v>256</v>
      </c>
      <c r="U158" s="166">
        <v>248</v>
      </c>
      <c r="V158" s="166">
        <v>263</v>
      </c>
      <c r="W158" s="166">
        <v>200</v>
      </c>
      <c r="X158" s="167">
        <f t="shared" si="116"/>
        <v>-0.23954372623574149</v>
      </c>
      <c r="Y158" s="167">
        <f t="shared" si="117"/>
        <v>8.221834973794957E-5</v>
      </c>
    </row>
    <row r="159" spans="1:25" x14ac:dyDescent="0.25">
      <c r="A159" s="57"/>
      <c r="B159" s="165" t="s">
        <v>133</v>
      </c>
      <c r="C159" s="166">
        <v>56</v>
      </c>
      <c r="D159" s="166">
        <v>27</v>
      </c>
      <c r="E159" s="166">
        <v>60</v>
      </c>
      <c r="F159" s="166">
        <v>49</v>
      </c>
      <c r="G159" s="166">
        <v>46</v>
      </c>
      <c r="H159" s="166">
        <v>65</v>
      </c>
      <c r="I159" s="167">
        <f t="shared" si="114"/>
        <v>0.41304347826086962</v>
      </c>
      <c r="J159" s="167">
        <f t="shared" si="111"/>
        <v>1.4806782873335946E-4</v>
      </c>
      <c r="K159" s="166">
        <v>221</v>
      </c>
      <c r="L159" s="166">
        <v>41</v>
      </c>
      <c r="M159" s="166">
        <v>334</v>
      </c>
      <c r="N159" s="166">
        <v>462</v>
      </c>
      <c r="O159" s="166">
        <v>327</v>
      </c>
      <c r="P159" s="166">
        <v>211</v>
      </c>
      <c r="Q159" s="167">
        <f t="shared" si="115"/>
        <v>-0.35474006116207946</v>
      </c>
      <c r="R159" s="167">
        <f t="shared" si="113"/>
        <v>1.0584086049121195E-4</v>
      </c>
      <c r="S159" s="166">
        <v>277</v>
      </c>
      <c r="T159" s="166">
        <v>394</v>
      </c>
      <c r="U159" s="166">
        <v>511</v>
      </c>
      <c r="V159" s="166">
        <v>373</v>
      </c>
      <c r="W159" s="166">
        <v>276</v>
      </c>
      <c r="X159" s="167">
        <f t="shared" si="116"/>
        <v>-0.26005361930294901</v>
      </c>
      <c r="Y159" s="167">
        <f t="shared" si="117"/>
        <v>1.134613226383704E-4</v>
      </c>
    </row>
    <row r="160" spans="1:25" x14ac:dyDescent="0.25">
      <c r="A160" s="57"/>
      <c r="B160" s="170" t="s">
        <v>147</v>
      </c>
      <c r="C160" s="171">
        <f t="shared" ref="C160" si="118">C152-SUM(C153:C159)</f>
        <v>713</v>
      </c>
      <c r="D160" s="171">
        <f t="shared" ref="D160:H160" si="119">D152-SUM(D153:D159)</f>
        <v>948</v>
      </c>
      <c r="E160" s="171">
        <f t="shared" si="119"/>
        <v>2554</v>
      </c>
      <c r="F160" s="171">
        <f t="shared" si="119"/>
        <v>2297</v>
      </c>
      <c r="G160" s="171">
        <f t="shared" si="119"/>
        <v>3949</v>
      </c>
      <c r="H160" s="171">
        <f t="shared" si="119"/>
        <v>4151</v>
      </c>
      <c r="I160" s="172">
        <f t="shared" si="114"/>
        <v>5.1152190427956379E-2</v>
      </c>
      <c r="J160" s="172">
        <f t="shared" si="111"/>
        <v>9.455839339571925E-3</v>
      </c>
      <c r="K160" s="171">
        <f t="shared" ref="K160:P160" si="120">K152-SUM(K153:K159)</f>
        <v>1893</v>
      </c>
      <c r="L160" s="171">
        <f t="shared" si="120"/>
        <v>2380</v>
      </c>
      <c r="M160" s="171">
        <f t="shared" si="120"/>
        <v>2824</v>
      </c>
      <c r="N160" s="171">
        <f t="shared" si="120"/>
        <v>4007</v>
      </c>
      <c r="O160" s="171">
        <f t="shared" si="120"/>
        <v>4918</v>
      </c>
      <c r="P160" s="171">
        <f t="shared" si="120"/>
        <v>4338</v>
      </c>
      <c r="Q160" s="172">
        <f t="shared" si="115"/>
        <v>-0.11793411956079702</v>
      </c>
      <c r="R160" s="172">
        <f t="shared" si="113"/>
        <v>2.1760078332269074E-3</v>
      </c>
      <c r="S160" s="171">
        <f>S152-SUM(S153:S159)</f>
        <v>2606</v>
      </c>
      <c r="T160" s="171">
        <f>T152-SUM(T153:T159)</f>
        <v>5378</v>
      </c>
      <c r="U160" s="171">
        <f>U152-SUM(U153:U159)</f>
        <v>6304</v>
      </c>
      <c r="V160" s="171">
        <f>V152-SUM(V153:V159)</f>
        <v>8867</v>
      </c>
      <c r="W160" s="171">
        <f>W152-SUM(W153:W159)</f>
        <v>8489</v>
      </c>
      <c r="X160" s="172">
        <f t="shared" si="116"/>
        <v>-4.2629976316679863E-2</v>
      </c>
      <c r="Y160" s="172">
        <f t="shared" si="117"/>
        <v>3.4897578546272691E-3</v>
      </c>
    </row>
    <row r="161" spans="1:25" ht="6" customHeight="1" x14ac:dyDescent="0.25">
      <c r="A161" s="57"/>
      <c r="C161" s="81"/>
      <c r="D161" s="81"/>
      <c r="E161" s="81"/>
      <c r="F161" s="81"/>
      <c r="G161" s="81"/>
      <c r="H161" s="81"/>
      <c r="I161" s="81"/>
      <c r="K161" s="81"/>
      <c r="L161" s="81"/>
      <c r="M161" s="81"/>
      <c r="N161" s="81"/>
      <c r="O161" s="81"/>
      <c r="P161" s="81"/>
      <c r="Q161" s="81"/>
      <c r="S161" s="81"/>
      <c r="T161" s="81"/>
      <c r="U161" s="81"/>
      <c r="V161" s="81"/>
      <c r="W161" s="81"/>
      <c r="X161" s="81"/>
    </row>
    <row r="162" spans="1:25" ht="6" customHeight="1" x14ac:dyDescent="0.25">
      <c r="A162" s="57"/>
      <c r="B162" s="173"/>
      <c r="C162" s="173"/>
      <c r="D162" s="173"/>
      <c r="E162" s="173"/>
      <c r="F162" s="173"/>
      <c r="G162" s="173"/>
      <c r="H162" s="173"/>
      <c r="I162" s="173"/>
      <c r="J162" s="173"/>
      <c r="K162" s="173"/>
      <c r="L162" s="173"/>
      <c r="M162" s="173"/>
      <c r="N162" s="173"/>
      <c r="O162" s="173"/>
      <c r="P162" s="173"/>
      <c r="Q162" s="173"/>
      <c r="R162" s="173"/>
      <c r="S162" s="173"/>
      <c r="T162" s="173"/>
      <c r="U162" s="173"/>
      <c r="V162" s="173"/>
      <c r="W162" s="173"/>
      <c r="X162" s="173"/>
      <c r="Y162" s="173"/>
    </row>
    <row r="163" spans="1:25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</row>
  </sheetData>
  <mergeCells count="3">
    <mergeCell ref="C5:J5"/>
    <mergeCell ref="K5:R5"/>
    <mergeCell ref="S5:Y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6383FF-5A48-4923-B659-13BEB038789B}">
  <sheetPr>
    <tabColor theme="7" tint="0.79998168889431442"/>
    <pageSetUpPr fitToPage="1"/>
  </sheetPr>
  <dimension ref="A1:Z164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6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6"/>
      <c r="D4" s="146"/>
      <c r="E4" s="146"/>
      <c r="F4" s="146"/>
      <c r="G4" s="146"/>
      <c r="H4" s="146"/>
      <c r="I4" s="146"/>
      <c r="J4" s="146"/>
      <c r="K4" s="146"/>
      <c r="L4" s="146"/>
      <c r="M4" s="146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</row>
    <row r="5" spans="1:26" ht="6" customHeight="1" x14ac:dyDescent="0.25"/>
    <row r="6" spans="1:26" ht="15.75" x14ac:dyDescent="0.25">
      <c r="B6" s="186"/>
      <c r="C6" s="313" t="s">
        <v>64</v>
      </c>
      <c r="D6" s="314"/>
      <c r="E6" s="314"/>
      <c r="F6" s="314"/>
      <c r="G6" s="314"/>
      <c r="H6" s="314"/>
      <c r="I6" s="314"/>
      <c r="J6" s="314"/>
      <c r="K6" s="313" t="s">
        <v>63</v>
      </c>
      <c r="L6" s="314"/>
      <c r="M6" s="314"/>
      <c r="N6" s="314"/>
      <c r="O6" s="314"/>
      <c r="P6" s="314"/>
      <c r="Q6" s="314"/>
      <c r="R6" s="314"/>
      <c r="S6" s="313" t="s">
        <v>139</v>
      </c>
      <c r="T6" s="314"/>
      <c r="U6" s="314"/>
      <c r="V6" s="314"/>
      <c r="W6" s="314"/>
      <c r="X6" s="314"/>
      <c r="Y6" s="314"/>
      <c r="Z6" s="314"/>
    </row>
    <row r="7" spans="1:26" s="148" customFormat="1" ht="72" customHeight="1" x14ac:dyDescent="0.25">
      <c r="B7" s="149"/>
      <c r="C7" s="187">
        <f>D7-1</f>
        <v>2020</v>
      </c>
      <c r="D7" s="187">
        <f>E7-1</f>
        <v>2021</v>
      </c>
      <c r="E7" s="187">
        <f>F7-1</f>
        <v>2022</v>
      </c>
      <c r="F7" s="187">
        <f>G7-1</f>
        <v>2023</v>
      </c>
      <c r="G7" s="187">
        <v>2024</v>
      </c>
      <c r="H7" s="175" t="str">
        <f>CONCATENATE("var. ",RIGHT(G7,2),"/",RIGHT(F7,2))</f>
        <v>var. 24/23</v>
      </c>
      <c r="I7" s="175" t="str">
        <f>CONCATENATE("var. ",RIGHT(G7,2),"/",RIGHT(C7,2))</f>
        <v>var. 24/20</v>
      </c>
      <c r="J7" s="175" t="str">
        <f>CONCATENATE("Cuota s/ total lugares de residencia ",RIGHT(G7,4))</f>
        <v>Cuota s/ total lugares de residencia 2024</v>
      </c>
      <c r="K7" s="187">
        <f>L7-1</f>
        <v>2020</v>
      </c>
      <c r="L7" s="187">
        <f>M7-1</f>
        <v>2021</v>
      </c>
      <c r="M7" s="187">
        <f>N7-1</f>
        <v>2022</v>
      </c>
      <c r="N7" s="187">
        <f>O7-1</f>
        <v>2023</v>
      </c>
      <c r="O7" s="187">
        <v>2024</v>
      </c>
      <c r="P7" s="175" t="str">
        <f>CONCATENATE("var. ",RIGHT(O7,2),"/",RIGHT(N7,2))</f>
        <v>var. 24/23</v>
      </c>
      <c r="Q7" s="175" t="str">
        <f>CONCATENATE("var. ",RIGHT(O7,2),"/",RIGHT(K7,2))</f>
        <v>var. 24/20</v>
      </c>
      <c r="R7" s="175" t="str">
        <f>CONCATENATE("Cuota s/ total lugares de residencia ",RIGHT(O7,4))</f>
        <v>Cuota s/ total lugares de residencia 2024</v>
      </c>
      <c r="S7" s="187">
        <f>T7-1</f>
        <v>2020</v>
      </c>
      <c r="T7" s="187">
        <f>U7-1</f>
        <v>2021</v>
      </c>
      <c r="U7" s="187">
        <f>V7-1</f>
        <v>2022</v>
      </c>
      <c r="V7" s="187">
        <f>W7-1</f>
        <v>2023</v>
      </c>
      <c r="W7" s="187">
        <v>2024</v>
      </c>
      <c r="X7" s="175" t="str">
        <f>CONCATENATE("var. ",RIGHT(W7,2),"/",RIGHT(V7,2))</f>
        <v>var. 24/23</v>
      </c>
      <c r="Y7" s="175" t="str">
        <f>CONCATENATE("var. ",RIGHT(W7,2),"/",RIGHT(S7,2))</f>
        <v>var. 24/20</v>
      </c>
      <c r="Z7" s="175" t="str">
        <f>CONCATENATE("Cuota s/ total lugares de residencia ",RIGHT(U7,4))</f>
        <v>Cuota s/ total lugares de residencia 2022</v>
      </c>
    </row>
    <row r="8" spans="1:26" x14ac:dyDescent="0.25">
      <c r="A8" s="1"/>
      <c r="B8" s="154" t="s">
        <v>45</v>
      </c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</row>
    <row r="9" spans="1:26" x14ac:dyDescent="0.25">
      <c r="A9" s="1" t="s">
        <v>0</v>
      </c>
      <c r="B9" s="158" t="s">
        <v>70</v>
      </c>
      <c r="C9" s="178">
        <f>C10+C13</f>
        <v>244233</v>
      </c>
      <c r="D9" s="178">
        <f>D10+D13</f>
        <v>332855</v>
      </c>
      <c r="E9" s="178">
        <f>E10+E13</f>
        <v>672483</v>
      </c>
      <c r="F9" s="178">
        <f>F10+F13</f>
        <v>738404</v>
      </c>
      <c r="G9" s="178">
        <f>G10+G13</f>
        <v>758810</v>
      </c>
      <c r="H9" s="179">
        <f>IFERROR(G9/F9-1,"-")</f>
        <v>2.763527824876344E-2</v>
      </c>
      <c r="I9" s="179">
        <f>IFERROR(G9/C9-1,"-")</f>
        <v>2.1069102045997061</v>
      </c>
      <c r="J9" s="179">
        <f>G9/G$9</f>
        <v>1</v>
      </c>
      <c r="K9" s="178">
        <f>K10+K13</f>
        <v>956053</v>
      </c>
      <c r="L9" s="178">
        <f>L10+L13</f>
        <v>1525176</v>
      </c>
      <c r="M9" s="178">
        <f>M10+M13</f>
        <v>3104390</v>
      </c>
      <c r="N9" s="178">
        <f>N10+N13</f>
        <v>3350154</v>
      </c>
      <c r="O9" s="178">
        <f>O10+O13</f>
        <v>3520830</v>
      </c>
      <c r="P9" s="179">
        <f>IFERROR(O9/N9-1,"-")</f>
        <v>5.0945717719245165E-2</v>
      </c>
      <c r="Q9" s="179">
        <f>IFERROR(O9/K9-1,"-")</f>
        <v>2.6826724041449586</v>
      </c>
      <c r="R9" s="179">
        <f>O9/O$9</f>
        <v>1</v>
      </c>
      <c r="S9" s="178">
        <f>S10+S13</f>
        <v>1200286</v>
      </c>
      <c r="T9" s="178">
        <f>T10+T13</f>
        <v>1858031</v>
      </c>
      <c r="U9" s="178">
        <f>U10+U13</f>
        <v>3776873</v>
      </c>
      <c r="V9" s="178">
        <f>V10+V13</f>
        <v>4088558</v>
      </c>
      <c r="W9" s="178">
        <f>W10+W13</f>
        <v>4279640</v>
      </c>
      <c r="X9" s="179">
        <f>IFERROR(W9/V9-1,"-")</f>
        <v>4.6735792912806939E-2</v>
      </c>
      <c r="Y9" s="179">
        <f>IFERROR(W9/S9-1,"-")</f>
        <v>2.5655168851423742</v>
      </c>
      <c r="Z9" s="179">
        <f t="shared" ref="Z9:Z21" si="0">U9/U$9</f>
        <v>1</v>
      </c>
    </row>
    <row r="10" spans="1:26" x14ac:dyDescent="0.25">
      <c r="A10" s="1" t="s">
        <v>98</v>
      </c>
      <c r="B10" s="161" t="s">
        <v>99</v>
      </c>
      <c r="C10" s="162">
        <v>79595</v>
      </c>
      <c r="D10" s="162">
        <v>119848</v>
      </c>
      <c r="E10" s="162">
        <v>173672</v>
      </c>
      <c r="F10" s="162">
        <v>206738</v>
      </c>
      <c r="G10" s="162">
        <v>212287</v>
      </c>
      <c r="H10" s="163">
        <f>IFERROR(G10/F10-1,"-")</f>
        <v>2.684073561706124E-2</v>
      </c>
      <c r="I10" s="180">
        <f t="shared" ref="I10:I73" si="1">IFERROR(G10/C10-1,"-")</f>
        <v>1.6670896413091274</v>
      </c>
      <c r="J10" s="163">
        <f>G10/G$9</f>
        <v>0.27976305003887664</v>
      </c>
      <c r="K10" s="162">
        <v>297299</v>
      </c>
      <c r="L10" s="162">
        <v>549418</v>
      </c>
      <c r="M10" s="162">
        <v>688398</v>
      </c>
      <c r="N10" s="162">
        <v>674557</v>
      </c>
      <c r="O10" s="162">
        <v>676316</v>
      </c>
      <c r="P10" s="163">
        <f>IFERROR(O10/N10-1,"-")</f>
        <v>2.6076373086336702E-3</v>
      </c>
      <c r="Q10" s="180">
        <f t="shared" ref="Q10:Q21" si="2">IFERROR(O10/K10-1,"-")</f>
        <v>1.2748680621192805</v>
      </c>
      <c r="R10" s="163">
        <f>O10/O$9</f>
        <v>0.19208993333958185</v>
      </c>
      <c r="S10" s="162">
        <v>376894</v>
      </c>
      <c r="T10" s="162">
        <v>669266</v>
      </c>
      <c r="U10" s="162">
        <v>862070</v>
      </c>
      <c r="V10" s="162">
        <v>881295</v>
      </c>
      <c r="W10" s="162">
        <v>888603</v>
      </c>
      <c r="X10" s="163">
        <f>IFERROR(W10/V10-1,"-")</f>
        <v>8.2923425186798294E-3</v>
      </c>
      <c r="Y10" s="180">
        <f t="shared" ref="Y10:Y21" si="3">IFERROR(W10/S10-1,"-")</f>
        <v>1.3577000429829078</v>
      </c>
      <c r="Z10" s="163">
        <f t="shared" si="0"/>
        <v>0.2282496657949579</v>
      </c>
    </row>
    <row r="11" spans="1:26" x14ac:dyDescent="0.25">
      <c r="A11" s="164" t="s">
        <v>105</v>
      </c>
      <c r="B11" s="165" t="s">
        <v>105</v>
      </c>
      <c r="C11" s="166">
        <v>38726</v>
      </c>
      <c r="D11" s="166">
        <v>76913</v>
      </c>
      <c r="E11" s="166">
        <v>97401</v>
      </c>
      <c r="F11" s="166">
        <v>116854</v>
      </c>
      <c r="G11" s="166">
        <v>118239</v>
      </c>
      <c r="H11" s="167">
        <f>IFERROR(G11/F11-1,"-")</f>
        <v>1.1852397008232485E-2</v>
      </c>
      <c r="I11" s="181">
        <f t="shared" si="1"/>
        <v>2.0532200588751741</v>
      </c>
      <c r="J11" s="167">
        <f>G11/G$9</f>
        <v>0.15582161542415096</v>
      </c>
      <c r="K11" s="166">
        <v>112436</v>
      </c>
      <c r="L11" s="166">
        <v>248239</v>
      </c>
      <c r="M11" s="166">
        <v>235468</v>
      </c>
      <c r="N11" s="166">
        <v>223216</v>
      </c>
      <c r="O11" s="166">
        <v>221092</v>
      </c>
      <c r="P11" s="167">
        <f>IFERROR(O11/N11-1,"-")</f>
        <v>-9.5154469213676318E-3</v>
      </c>
      <c r="Q11" s="181">
        <f t="shared" si="2"/>
        <v>0.96638087445302223</v>
      </c>
      <c r="R11" s="167">
        <f>O11/O$9</f>
        <v>6.279542039803114E-2</v>
      </c>
      <c r="S11" s="166">
        <v>151162</v>
      </c>
      <c r="T11" s="166">
        <v>325152</v>
      </c>
      <c r="U11" s="166">
        <v>332869</v>
      </c>
      <c r="V11" s="166">
        <v>340070</v>
      </c>
      <c r="W11" s="166">
        <v>339331</v>
      </c>
      <c r="X11" s="167">
        <f>IFERROR(W11/V11-1,"-")</f>
        <v>-2.1730820125268613E-3</v>
      </c>
      <c r="Y11" s="181">
        <f t="shared" si="3"/>
        <v>1.2448168190418225</v>
      </c>
      <c r="Z11" s="167">
        <f t="shared" si="0"/>
        <v>8.8133490323873742E-2</v>
      </c>
    </row>
    <row r="12" spans="1:26" x14ac:dyDescent="0.25">
      <c r="A12" s="164" t="s">
        <v>102</v>
      </c>
      <c r="B12" s="165" t="s">
        <v>102</v>
      </c>
      <c r="C12" s="166">
        <v>40869</v>
      </c>
      <c r="D12" s="166">
        <v>42935</v>
      </c>
      <c r="E12" s="166">
        <v>76271</v>
      </c>
      <c r="F12" s="166">
        <v>89884</v>
      </c>
      <c r="G12" s="166">
        <v>94048</v>
      </c>
      <c r="H12" s="167">
        <f>IFERROR(G12/F12-1,"-")</f>
        <v>4.6326376218236875E-2</v>
      </c>
      <c r="I12" s="181">
        <f t="shared" si="1"/>
        <v>1.3012062932785242</v>
      </c>
      <c r="J12" s="167">
        <f>G12/G$9</f>
        <v>0.12394143461472569</v>
      </c>
      <c r="K12" s="166">
        <v>184863</v>
      </c>
      <c r="L12" s="166">
        <v>301179</v>
      </c>
      <c r="M12" s="166">
        <v>452930</v>
      </c>
      <c r="N12" s="166">
        <v>451341</v>
      </c>
      <c r="O12" s="166">
        <v>455224</v>
      </c>
      <c r="P12" s="167">
        <f>IFERROR(O12/N12-1,"-")</f>
        <v>8.6032512003120232E-3</v>
      </c>
      <c r="Q12" s="181">
        <f t="shared" si="2"/>
        <v>1.4624938467946533</v>
      </c>
      <c r="R12" s="167">
        <f>O12/O$9</f>
        <v>0.12929451294155073</v>
      </c>
      <c r="S12" s="166">
        <v>225732</v>
      </c>
      <c r="T12" s="166">
        <v>344114</v>
      </c>
      <c r="U12" s="166">
        <v>529201</v>
      </c>
      <c r="V12" s="166">
        <v>541225</v>
      </c>
      <c r="W12" s="166">
        <v>549272</v>
      </c>
      <c r="X12" s="167">
        <f>IFERROR(W12/V12-1,"-")</f>
        <v>1.4868123238948705E-2</v>
      </c>
      <c r="Y12" s="181">
        <f t="shared" si="3"/>
        <v>1.4332925770382579</v>
      </c>
      <c r="Z12" s="167">
        <f t="shared" si="0"/>
        <v>0.14011617547108415</v>
      </c>
    </row>
    <row r="13" spans="1:26" x14ac:dyDescent="0.25">
      <c r="A13" s="1" t="s">
        <v>148</v>
      </c>
      <c r="B13" s="161" t="s">
        <v>109</v>
      </c>
      <c r="C13" s="162">
        <v>164638</v>
      </c>
      <c r="D13" s="162">
        <v>213007</v>
      </c>
      <c r="E13" s="162">
        <v>498811</v>
      </c>
      <c r="F13" s="162">
        <v>531666</v>
      </c>
      <c r="G13" s="162">
        <v>546523</v>
      </c>
      <c r="H13" s="163">
        <f>IFERROR(G13/F13-1,"-")</f>
        <v>2.7944235666753192E-2</v>
      </c>
      <c r="I13" s="180">
        <f t="shared" si="1"/>
        <v>2.3195434832784656</v>
      </c>
      <c r="J13" s="163">
        <f>G13/G$9</f>
        <v>0.72023694996112331</v>
      </c>
      <c r="K13" s="162">
        <v>658754</v>
      </c>
      <c r="L13" s="162">
        <v>975758</v>
      </c>
      <c r="M13" s="162">
        <v>2415992</v>
      </c>
      <c r="N13" s="162">
        <v>2675597</v>
      </c>
      <c r="O13" s="162">
        <v>2844514</v>
      </c>
      <c r="P13" s="163">
        <f>IFERROR(O13/N13-1,"-")</f>
        <v>6.3132452308774401E-2</v>
      </c>
      <c r="Q13" s="180">
        <f t="shared" si="2"/>
        <v>3.3180215983508257</v>
      </c>
      <c r="R13" s="163">
        <f>O13/O$9</f>
        <v>0.80791006666041809</v>
      </c>
      <c r="S13" s="162">
        <v>823392</v>
      </c>
      <c r="T13" s="162">
        <v>1188765</v>
      </c>
      <c r="U13" s="162">
        <v>2914803</v>
      </c>
      <c r="V13" s="162">
        <v>3207263</v>
      </c>
      <c r="W13" s="162">
        <v>3391037</v>
      </c>
      <c r="X13" s="163">
        <f>IFERROR(W13/V13-1,"-")</f>
        <v>5.7299323441825534E-2</v>
      </c>
      <c r="Y13" s="180">
        <f t="shared" si="3"/>
        <v>3.1183749659943256</v>
      </c>
      <c r="Z13" s="163">
        <f t="shared" si="0"/>
        <v>0.77175033420504213</v>
      </c>
    </row>
    <row r="14" spans="1:26" x14ac:dyDescent="0.25">
      <c r="A14" s="164" t="s">
        <v>112</v>
      </c>
      <c r="B14" s="165" t="s">
        <v>112</v>
      </c>
      <c r="C14" s="166">
        <v>55984</v>
      </c>
      <c r="D14" s="166">
        <v>51463</v>
      </c>
      <c r="E14" s="166">
        <v>185404</v>
      </c>
      <c r="F14" s="166">
        <v>205688</v>
      </c>
      <c r="G14" s="166">
        <v>204540</v>
      </c>
      <c r="H14" s="167">
        <f t="shared" ref="H14:H21" si="4">IFERROR(G14/F14-1,"-")</f>
        <v>-5.5812687176695075E-3</v>
      </c>
      <c r="I14" s="181">
        <f t="shared" si="1"/>
        <v>2.6535438696770508</v>
      </c>
      <c r="J14" s="167">
        <f t="shared" ref="J14:J21" si="5">G14/G$9</f>
        <v>0.26955364320449127</v>
      </c>
      <c r="K14" s="166">
        <v>260474</v>
      </c>
      <c r="L14" s="166">
        <v>284717</v>
      </c>
      <c r="M14" s="166">
        <v>1132692</v>
      </c>
      <c r="N14" s="166">
        <v>1254072</v>
      </c>
      <c r="O14" s="166">
        <v>1327265</v>
      </c>
      <c r="P14" s="167">
        <f t="shared" ref="P14:P21" si="6">IFERROR(O14/N14-1,"-")</f>
        <v>5.8364272545754936E-2</v>
      </c>
      <c r="Q14" s="181">
        <f t="shared" si="2"/>
        <v>4.0955757580411101</v>
      </c>
      <c r="R14" s="167">
        <f t="shared" ref="R14:R21" si="7">O14/O$9</f>
        <v>0.37697503145565109</v>
      </c>
      <c r="S14" s="166">
        <v>316458</v>
      </c>
      <c r="T14" s="166">
        <v>336180</v>
      </c>
      <c r="U14" s="166">
        <v>1318096</v>
      </c>
      <c r="V14" s="166">
        <v>1459760</v>
      </c>
      <c r="W14" s="166">
        <v>1531805</v>
      </c>
      <c r="X14" s="167">
        <f t="shared" ref="X14:X21" si="8">IFERROR(W14/V14-1,"-")</f>
        <v>4.9354003397818813E-2</v>
      </c>
      <c r="Y14" s="181">
        <f t="shared" si="3"/>
        <v>3.8404685613888727</v>
      </c>
      <c r="Z14" s="167">
        <f t="shared" si="0"/>
        <v>0.34899134813376037</v>
      </c>
    </row>
    <row r="15" spans="1:26" x14ac:dyDescent="0.25">
      <c r="A15" s="164" t="s">
        <v>115</v>
      </c>
      <c r="B15" s="165" t="s">
        <v>115</v>
      </c>
      <c r="C15" s="166">
        <v>24167</v>
      </c>
      <c r="D15" s="166">
        <v>38221</v>
      </c>
      <c r="E15" s="166">
        <v>64721</v>
      </c>
      <c r="F15" s="166">
        <v>72627</v>
      </c>
      <c r="G15" s="166">
        <v>73563</v>
      </c>
      <c r="H15" s="167">
        <f t="shared" si="4"/>
        <v>1.2887769011524552E-2</v>
      </c>
      <c r="I15" s="181">
        <f t="shared" si="1"/>
        <v>2.0439442214590144</v>
      </c>
      <c r="J15" s="167">
        <f t="shared" si="5"/>
        <v>9.6945216852703575E-2</v>
      </c>
      <c r="K15" s="166">
        <v>92917</v>
      </c>
      <c r="L15" s="166">
        <v>156330</v>
      </c>
      <c r="M15" s="166">
        <v>274306</v>
      </c>
      <c r="N15" s="166">
        <v>309168</v>
      </c>
      <c r="O15" s="166">
        <v>317350</v>
      </c>
      <c r="P15" s="167">
        <f t="shared" si="6"/>
        <v>2.6464575894012299E-2</v>
      </c>
      <c r="Q15" s="181">
        <f t="shared" si="2"/>
        <v>2.4154137563632059</v>
      </c>
      <c r="R15" s="167">
        <f t="shared" si="7"/>
        <v>9.0134996577511547E-2</v>
      </c>
      <c r="S15" s="166">
        <v>117084</v>
      </c>
      <c r="T15" s="166">
        <v>194551</v>
      </c>
      <c r="U15" s="166">
        <v>339027</v>
      </c>
      <c r="V15" s="166">
        <v>381795</v>
      </c>
      <c r="W15" s="166">
        <v>390913</v>
      </c>
      <c r="X15" s="167">
        <f t="shared" si="8"/>
        <v>2.388192616456486E-2</v>
      </c>
      <c r="Y15" s="181">
        <f t="shared" si="3"/>
        <v>2.3387397082436543</v>
      </c>
      <c r="Z15" s="167">
        <f t="shared" si="0"/>
        <v>8.9763939640014376E-2</v>
      </c>
    </row>
    <row r="16" spans="1:26" x14ac:dyDescent="0.25">
      <c r="A16" s="164" t="s">
        <v>118</v>
      </c>
      <c r="B16" s="165" t="s">
        <v>118</v>
      </c>
      <c r="C16" s="166">
        <v>11046</v>
      </c>
      <c r="D16" s="166">
        <v>21498</v>
      </c>
      <c r="E16" s="166">
        <v>31998</v>
      </c>
      <c r="F16" s="166">
        <v>34482</v>
      </c>
      <c r="G16" s="166">
        <v>33626</v>
      </c>
      <c r="H16" s="167">
        <f t="shared" si="4"/>
        <v>-2.4824546140015058E-2</v>
      </c>
      <c r="I16" s="181">
        <f t="shared" si="1"/>
        <v>2.044178888285352</v>
      </c>
      <c r="J16" s="167">
        <f t="shared" si="5"/>
        <v>4.4314123430107669E-2</v>
      </c>
      <c r="K16" s="166">
        <v>37740</v>
      </c>
      <c r="L16" s="166">
        <v>83736</v>
      </c>
      <c r="M16" s="166">
        <v>134432</v>
      </c>
      <c r="N16" s="166">
        <v>142823</v>
      </c>
      <c r="O16" s="166">
        <v>158899</v>
      </c>
      <c r="P16" s="167">
        <f t="shared" si="6"/>
        <v>0.11255890157747706</v>
      </c>
      <c r="Q16" s="181">
        <f t="shared" si="2"/>
        <v>3.2103603603603608</v>
      </c>
      <c r="R16" s="167">
        <f t="shared" si="7"/>
        <v>4.5131119650764169E-2</v>
      </c>
      <c r="S16" s="166">
        <v>48786</v>
      </c>
      <c r="T16" s="166">
        <v>105234</v>
      </c>
      <c r="U16" s="166">
        <v>166430</v>
      </c>
      <c r="V16" s="166">
        <v>177305</v>
      </c>
      <c r="W16" s="166">
        <v>192525</v>
      </c>
      <c r="X16" s="167">
        <f t="shared" si="8"/>
        <v>8.5840782831843487E-2</v>
      </c>
      <c r="Y16" s="181">
        <f t="shared" si="3"/>
        <v>2.9463165662280164</v>
      </c>
      <c r="Z16" s="167">
        <f t="shared" si="0"/>
        <v>4.4065553700111178E-2</v>
      </c>
    </row>
    <row r="17" spans="1:26" x14ac:dyDescent="0.25">
      <c r="A17" s="164" t="s">
        <v>125</v>
      </c>
      <c r="B17" s="165" t="s">
        <v>125</v>
      </c>
      <c r="C17" s="166">
        <v>4317</v>
      </c>
      <c r="D17" s="166">
        <v>10076</v>
      </c>
      <c r="E17" s="166">
        <v>19335</v>
      </c>
      <c r="F17" s="166">
        <v>14809</v>
      </c>
      <c r="G17" s="166">
        <v>14135</v>
      </c>
      <c r="H17" s="167">
        <f t="shared" si="4"/>
        <v>-4.551286379904107E-2</v>
      </c>
      <c r="I17" s="181">
        <f t="shared" si="1"/>
        <v>2.2742645355570996</v>
      </c>
      <c r="J17" s="167">
        <f t="shared" si="5"/>
        <v>1.8627851504329145E-2</v>
      </c>
      <c r="K17" s="166">
        <v>23237</v>
      </c>
      <c r="L17" s="166">
        <v>56946</v>
      </c>
      <c r="M17" s="166">
        <v>104116</v>
      </c>
      <c r="N17" s="166">
        <v>102844</v>
      </c>
      <c r="O17" s="166">
        <v>113442</v>
      </c>
      <c r="P17" s="167">
        <f t="shared" si="6"/>
        <v>0.10304927851892187</v>
      </c>
      <c r="Q17" s="181">
        <f t="shared" si="2"/>
        <v>3.8819555020011185</v>
      </c>
      <c r="R17" s="167">
        <f t="shared" si="7"/>
        <v>3.2220243522124048E-2</v>
      </c>
      <c r="S17" s="166">
        <v>27554</v>
      </c>
      <c r="T17" s="166">
        <v>67022</v>
      </c>
      <c r="U17" s="166">
        <v>123451</v>
      </c>
      <c r="V17" s="166">
        <v>117653</v>
      </c>
      <c r="W17" s="166">
        <v>127577</v>
      </c>
      <c r="X17" s="167">
        <f t="shared" si="8"/>
        <v>8.4349740338112822E-2</v>
      </c>
      <c r="Y17" s="181">
        <f t="shared" si="3"/>
        <v>3.6300718588952599</v>
      </c>
      <c r="Z17" s="167">
        <f t="shared" si="0"/>
        <v>3.2686034187540861E-2</v>
      </c>
    </row>
    <row r="18" spans="1:26" x14ac:dyDescent="0.25">
      <c r="A18" s="164" t="s">
        <v>121</v>
      </c>
      <c r="B18" s="165" t="s">
        <v>121</v>
      </c>
      <c r="C18" s="166">
        <v>5016</v>
      </c>
      <c r="D18" s="166">
        <v>6294</v>
      </c>
      <c r="E18" s="166">
        <v>10411</v>
      </c>
      <c r="F18" s="166">
        <v>10569</v>
      </c>
      <c r="G18" s="166">
        <v>9946</v>
      </c>
      <c r="H18" s="167">
        <f t="shared" si="4"/>
        <v>-5.8945974075125362E-2</v>
      </c>
      <c r="I18" s="181">
        <f t="shared" si="1"/>
        <v>0.98285486443381176</v>
      </c>
      <c r="J18" s="167">
        <f t="shared" si="5"/>
        <v>1.3107365480159724E-2</v>
      </c>
      <c r="K18" s="166">
        <v>43640</v>
      </c>
      <c r="L18" s="166">
        <v>77431</v>
      </c>
      <c r="M18" s="166">
        <v>120097</v>
      </c>
      <c r="N18" s="166">
        <v>123841</v>
      </c>
      <c r="O18" s="166">
        <v>130344</v>
      </c>
      <c r="P18" s="167">
        <f t="shared" si="6"/>
        <v>5.2510880887589817E-2</v>
      </c>
      <c r="Q18" s="181">
        <f t="shared" si="2"/>
        <v>1.986801099908341</v>
      </c>
      <c r="R18" s="167">
        <f t="shared" si="7"/>
        <v>3.702081611438212E-2</v>
      </c>
      <c r="S18" s="166">
        <v>48656</v>
      </c>
      <c r="T18" s="166">
        <v>83725</v>
      </c>
      <c r="U18" s="166">
        <v>130508</v>
      </c>
      <c r="V18" s="166">
        <v>134410</v>
      </c>
      <c r="W18" s="166">
        <v>140290</v>
      </c>
      <c r="X18" s="167">
        <f t="shared" si="8"/>
        <v>4.3746745033851564E-2</v>
      </c>
      <c r="Y18" s="181">
        <f t="shared" si="3"/>
        <v>1.883303189740217</v>
      </c>
      <c r="Z18" s="167">
        <f t="shared" si="0"/>
        <v>3.4554511099525981E-2</v>
      </c>
    </row>
    <row r="19" spans="1:26" x14ac:dyDescent="0.25">
      <c r="A19" s="164" t="s">
        <v>130</v>
      </c>
      <c r="B19" s="165" t="s">
        <v>130</v>
      </c>
      <c r="C19" s="166">
        <v>3325</v>
      </c>
      <c r="D19" s="166">
        <v>2149</v>
      </c>
      <c r="E19" s="166">
        <v>5595</v>
      </c>
      <c r="F19" s="166">
        <v>6021</v>
      </c>
      <c r="G19" s="166">
        <v>5523</v>
      </c>
      <c r="H19" s="167">
        <f t="shared" si="4"/>
        <v>-8.2710513203786751E-2</v>
      </c>
      <c r="I19" s="181">
        <f t="shared" si="1"/>
        <v>0.66105263157894734</v>
      </c>
      <c r="J19" s="167">
        <f t="shared" si="5"/>
        <v>7.2785018647619302E-3</v>
      </c>
      <c r="K19" s="166">
        <v>14961</v>
      </c>
      <c r="L19" s="166">
        <v>12822</v>
      </c>
      <c r="M19" s="166">
        <v>35340</v>
      </c>
      <c r="N19" s="166">
        <v>38436</v>
      </c>
      <c r="O19" s="166">
        <v>36028</v>
      </c>
      <c r="P19" s="167">
        <f t="shared" si="6"/>
        <v>-6.2649599333957751E-2</v>
      </c>
      <c r="Q19" s="181">
        <f t="shared" si="2"/>
        <v>1.4081277989439207</v>
      </c>
      <c r="R19" s="167">
        <f t="shared" si="7"/>
        <v>1.0232814421599453E-2</v>
      </c>
      <c r="S19" s="166">
        <v>18286</v>
      </c>
      <c r="T19" s="166">
        <v>14971</v>
      </c>
      <c r="U19" s="166">
        <v>40935</v>
      </c>
      <c r="V19" s="166">
        <v>44457</v>
      </c>
      <c r="W19" s="166">
        <v>41551</v>
      </c>
      <c r="X19" s="167">
        <f t="shared" si="8"/>
        <v>-6.5366533954157924E-2</v>
      </c>
      <c r="Y19" s="181">
        <f t="shared" si="3"/>
        <v>1.2722848080498741</v>
      </c>
      <c r="Z19" s="167">
        <f t="shared" si="0"/>
        <v>1.0838331074409967E-2</v>
      </c>
    </row>
    <row r="20" spans="1:26" x14ac:dyDescent="0.25">
      <c r="A20" s="164" t="s">
        <v>133</v>
      </c>
      <c r="B20" s="165" t="s">
        <v>133</v>
      </c>
      <c r="C20" s="166">
        <v>3428</v>
      </c>
      <c r="D20" s="166">
        <v>1763</v>
      </c>
      <c r="E20" s="166">
        <v>3453</v>
      </c>
      <c r="F20" s="166">
        <v>4406</v>
      </c>
      <c r="G20" s="166">
        <v>3638</v>
      </c>
      <c r="H20" s="167">
        <f t="shared" si="4"/>
        <v>-0.17430776214253296</v>
      </c>
      <c r="I20" s="181">
        <f t="shared" si="1"/>
        <v>6.1260210035005924E-2</v>
      </c>
      <c r="J20" s="167">
        <f t="shared" si="5"/>
        <v>4.7943490465333881E-3</v>
      </c>
      <c r="K20" s="166">
        <v>22112</v>
      </c>
      <c r="L20" s="166">
        <v>10721</v>
      </c>
      <c r="M20" s="166">
        <v>31821</v>
      </c>
      <c r="N20" s="166">
        <v>40312</v>
      </c>
      <c r="O20" s="166">
        <v>37135</v>
      </c>
      <c r="P20" s="167">
        <f t="shared" si="6"/>
        <v>-7.8810279817424056E-2</v>
      </c>
      <c r="Q20" s="181">
        <f t="shared" si="2"/>
        <v>0.67940484804630974</v>
      </c>
      <c r="R20" s="167">
        <f t="shared" si="7"/>
        <v>1.0547228920453415E-2</v>
      </c>
      <c r="S20" s="166">
        <v>25540</v>
      </c>
      <c r="T20" s="166">
        <v>12484</v>
      </c>
      <c r="U20" s="166">
        <v>35274</v>
      </c>
      <c r="V20" s="166">
        <v>44718</v>
      </c>
      <c r="W20" s="166">
        <v>40773</v>
      </c>
      <c r="X20" s="167">
        <f t="shared" si="8"/>
        <v>-8.8219508922581458E-2</v>
      </c>
      <c r="Y20" s="181">
        <f t="shared" si="3"/>
        <v>0.59643696162881743</v>
      </c>
      <c r="Z20" s="167">
        <f t="shared" si="0"/>
        <v>9.3394720976850421E-3</v>
      </c>
    </row>
    <row r="21" spans="1:26" x14ac:dyDescent="0.25">
      <c r="A21" s="169" t="s">
        <v>147</v>
      </c>
      <c r="B21" s="170" t="s">
        <v>147</v>
      </c>
      <c r="C21" s="171">
        <f>C13-SUM(C14:C20)</f>
        <v>57355</v>
      </c>
      <c r="D21" s="171">
        <f>D13-SUM(D14:D20)</f>
        <v>81543</v>
      </c>
      <c r="E21" s="171">
        <f>E13-SUM(E14:E20)</f>
        <v>177894</v>
      </c>
      <c r="F21" s="171">
        <f>F13-SUM(F14:F20)</f>
        <v>183064</v>
      </c>
      <c r="G21" s="171">
        <f>G13-SUM(G14:G20)</f>
        <v>201552</v>
      </c>
      <c r="H21" s="172">
        <f t="shared" si="4"/>
        <v>0.10099200279683607</v>
      </c>
      <c r="I21" s="182">
        <f t="shared" si="1"/>
        <v>2.5141138523232498</v>
      </c>
      <c r="J21" s="172">
        <f t="shared" si="5"/>
        <v>0.26561589857803664</v>
      </c>
      <c r="K21" s="171">
        <f>K13-SUM(K14:K20)</f>
        <v>163673</v>
      </c>
      <c r="L21" s="171">
        <f>L13-SUM(L14:L20)</f>
        <v>293055</v>
      </c>
      <c r="M21" s="171">
        <f>M13-SUM(M14:M20)</f>
        <v>583188</v>
      </c>
      <c r="N21" s="171">
        <f>N13-SUM(N14:N20)</f>
        <v>664101</v>
      </c>
      <c r="O21" s="171">
        <f>O13-SUM(O14:O20)</f>
        <v>724051</v>
      </c>
      <c r="P21" s="172">
        <f t="shared" si="6"/>
        <v>9.0272413382904038E-2</v>
      </c>
      <c r="Q21" s="182">
        <f t="shared" si="2"/>
        <v>3.4237656791285058</v>
      </c>
      <c r="R21" s="172">
        <f t="shared" si="7"/>
        <v>0.2056478159979323</v>
      </c>
      <c r="S21" s="171">
        <f>S13-SUM(S14:S20)</f>
        <v>221028</v>
      </c>
      <c r="T21" s="171">
        <f>T13-SUM(T14:T20)</f>
        <v>374598</v>
      </c>
      <c r="U21" s="171">
        <f>U13-SUM(U14:U20)</f>
        <v>761082</v>
      </c>
      <c r="V21" s="171">
        <f>V13-SUM(V14:V20)</f>
        <v>847165</v>
      </c>
      <c r="W21" s="171">
        <f>W13-SUM(W14:W20)</f>
        <v>925603</v>
      </c>
      <c r="X21" s="172">
        <f t="shared" si="8"/>
        <v>9.258881091640947E-2</v>
      </c>
      <c r="Y21" s="182">
        <f t="shared" si="3"/>
        <v>3.1877182981341727</v>
      </c>
      <c r="Z21" s="172">
        <f t="shared" si="0"/>
        <v>0.20151114427199432</v>
      </c>
    </row>
    <row r="22" spans="1:26" x14ac:dyDescent="0.25">
      <c r="A22" s="1"/>
      <c r="B22" s="157" t="s">
        <v>46</v>
      </c>
      <c r="C22" s="155"/>
      <c r="D22" s="155"/>
      <c r="E22" s="155"/>
      <c r="F22" s="155"/>
      <c r="G22" s="155"/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155"/>
      <c r="S22" s="155"/>
      <c r="T22" s="155"/>
      <c r="U22" s="155"/>
      <c r="V22" s="155"/>
      <c r="W22" s="155"/>
      <c r="X22" s="155"/>
      <c r="Y22" s="155"/>
      <c r="Z22" s="155"/>
    </row>
    <row r="23" spans="1:26" x14ac:dyDescent="0.25">
      <c r="A23" s="1" t="s">
        <v>0</v>
      </c>
      <c r="B23" s="158" t="s">
        <v>70</v>
      </c>
      <c r="C23" s="178">
        <f>C24+C27</f>
        <v>42852</v>
      </c>
      <c r="D23" s="178">
        <f>D24+D27</f>
        <v>64946</v>
      </c>
      <c r="E23" s="178">
        <f>E24+E27</f>
        <v>165265</v>
      </c>
      <c r="F23" s="178">
        <f>F24+F27</f>
        <v>165616</v>
      </c>
      <c r="G23" s="178">
        <f>G24+G27</f>
        <v>152897</v>
      </c>
      <c r="H23" s="179">
        <f>IFERROR(G23/F23-1,"-")</f>
        <v>-7.6798135445850679E-2</v>
      </c>
      <c r="I23" s="179">
        <f t="shared" si="1"/>
        <v>2.568024829646224</v>
      </c>
      <c r="J23" s="179">
        <f>G23/G$9</f>
        <v>0.20149576310275299</v>
      </c>
      <c r="K23" s="178">
        <f>K24+K27</f>
        <v>398770</v>
      </c>
      <c r="L23" s="178">
        <f>L24+L27</f>
        <v>687822</v>
      </c>
      <c r="M23" s="178">
        <f>M24+M27</f>
        <v>1325364</v>
      </c>
      <c r="N23" s="178">
        <f>N24+N27</f>
        <v>1377487</v>
      </c>
      <c r="O23" s="178">
        <f>O24+O27</f>
        <v>1420992</v>
      </c>
      <c r="P23" s="179">
        <f>IFERROR(O23/N23-1,"-")</f>
        <v>3.158287519228864E-2</v>
      </c>
      <c r="Q23" s="179">
        <f t="shared" ref="Q23:Q86" si="9">IFERROR(O23/K23-1,"-")</f>
        <v>2.5634375705293779</v>
      </c>
      <c r="R23" s="179">
        <f>O23/O$9</f>
        <v>0.40359574304922419</v>
      </c>
      <c r="S23" s="178">
        <f>S24+S27</f>
        <v>441622</v>
      </c>
      <c r="T23" s="178">
        <f>T24+T27</f>
        <v>752768</v>
      </c>
      <c r="U23" s="178">
        <f>U24+U27</f>
        <v>1490629</v>
      </c>
      <c r="V23" s="178">
        <f>V24+V27</f>
        <v>1543103</v>
      </c>
      <c r="W23" s="178">
        <f>W24+W27</f>
        <v>1573889</v>
      </c>
      <c r="X23" s="179">
        <f>IFERROR(W23/V23-1,"-")</f>
        <v>1.9950709706351377E-2</v>
      </c>
      <c r="Y23" s="179">
        <f t="shared" ref="Y23:Y86" si="10">IFERROR(W23/S23-1,"-")</f>
        <v>2.5638826870038178</v>
      </c>
      <c r="Z23" s="179">
        <f t="shared" ref="Z23:Z35" si="11">U23/U$9</f>
        <v>0.39467278883880924</v>
      </c>
    </row>
    <row r="24" spans="1:26" x14ac:dyDescent="0.25">
      <c r="A24" s="1" t="s">
        <v>98</v>
      </c>
      <c r="B24" s="161" t="s">
        <v>99</v>
      </c>
      <c r="C24" s="162">
        <v>2953</v>
      </c>
      <c r="D24" s="162">
        <v>8952</v>
      </c>
      <c r="E24" s="162">
        <v>12689</v>
      </c>
      <c r="F24" s="162">
        <v>11581</v>
      </c>
      <c r="G24" s="162">
        <v>7728</v>
      </c>
      <c r="H24" s="163">
        <f>IFERROR(G24/F24-1,"-")</f>
        <v>-0.33270011225282792</v>
      </c>
      <c r="I24" s="180">
        <f t="shared" si="1"/>
        <v>1.6169996613613273</v>
      </c>
      <c r="J24" s="163">
        <f>G24/G$9</f>
        <v>1.0184367628260039E-2</v>
      </c>
      <c r="K24" s="162">
        <v>90143</v>
      </c>
      <c r="L24" s="162">
        <v>198275</v>
      </c>
      <c r="M24" s="162">
        <v>161372</v>
      </c>
      <c r="N24" s="162">
        <v>131261</v>
      </c>
      <c r="O24" s="162">
        <v>120636</v>
      </c>
      <c r="P24" s="163">
        <f>IFERROR(O24/N24-1,"-")</f>
        <v>-8.0945596940446896E-2</v>
      </c>
      <c r="Q24" s="180">
        <f t="shared" si="9"/>
        <v>0.33827363189598758</v>
      </c>
      <c r="R24" s="163">
        <f>O24/O$9</f>
        <v>3.42635117287685E-2</v>
      </c>
      <c r="S24" s="162">
        <v>93096</v>
      </c>
      <c r="T24" s="162">
        <v>207227</v>
      </c>
      <c r="U24" s="162">
        <v>174061</v>
      </c>
      <c r="V24" s="162">
        <v>142842</v>
      </c>
      <c r="W24" s="162">
        <v>128364</v>
      </c>
      <c r="X24" s="163">
        <f>IFERROR(W24/V24-1,"-")</f>
        <v>-0.10135674381484439</v>
      </c>
      <c r="Y24" s="180">
        <f t="shared" si="10"/>
        <v>0.37883475122454247</v>
      </c>
      <c r="Z24" s="163">
        <f t="shared" si="11"/>
        <v>4.6086008187196124E-2</v>
      </c>
    </row>
    <row r="25" spans="1:26" x14ac:dyDescent="0.25">
      <c r="A25" s="164" t="s">
        <v>105</v>
      </c>
      <c r="B25" s="165" t="s">
        <v>105</v>
      </c>
      <c r="C25" s="166">
        <v>1786</v>
      </c>
      <c r="D25" s="166">
        <v>4418</v>
      </c>
      <c r="E25" s="166">
        <v>6088</v>
      </c>
      <c r="F25" s="166">
        <v>5359</v>
      </c>
      <c r="G25" s="166">
        <v>2401</v>
      </c>
      <c r="H25" s="167">
        <f>IFERROR(G25/F25-1,"-")</f>
        <v>-0.5519686508676992</v>
      </c>
      <c r="I25" s="181">
        <f t="shared" si="1"/>
        <v>0.34434490481522961</v>
      </c>
      <c r="J25" s="167">
        <f>G25/G$9</f>
        <v>3.1641649424757187E-3</v>
      </c>
      <c r="K25" s="166">
        <v>45044</v>
      </c>
      <c r="L25" s="166">
        <v>92809</v>
      </c>
      <c r="M25" s="166">
        <v>62381</v>
      </c>
      <c r="N25" s="166">
        <v>49573</v>
      </c>
      <c r="O25" s="166">
        <v>41582</v>
      </c>
      <c r="P25" s="167">
        <f>IFERROR(O25/N25-1,"-")</f>
        <v>-0.16119661912734751</v>
      </c>
      <c r="Q25" s="181">
        <f t="shared" si="9"/>
        <v>-7.6858183109848155E-2</v>
      </c>
      <c r="R25" s="167">
        <f>O25/O$9</f>
        <v>1.1810283370682481E-2</v>
      </c>
      <c r="S25" s="166">
        <v>46830</v>
      </c>
      <c r="T25" s="166">
        <v>97227</v>
      </c>
      <c r="U25" s="166">
        <v>68469</v>
      </c>
      <c r="V25" s="166">
        <v>54932</v>
      </c>
      <c r="W25" s="166">
        <v>43983</v>
      </c>
      <c r="X25" s="167">
        <f>IFERROR(W25/V25-1,"-")</f>
        <v>-0.19931915823199597</v>
      </c>
      <c r="Y25" s="181">
        <f t="shared" si="10"/>
        <v>-6.0794362588084572E-2</v>
      </c>
      <c r="Z25" s="167">
        <f t="shared" si="11"/>
        <v>1.812848883189877E-2</v>
      </c>
    </row>
    <row r="26" spans="1:26" x14ac:dyDescent="0.25">
      <c r="A26" s="164" t="s">
        <v>102</v>
      </c>
      <c r="B26" s="165" t="s">
        <v>102</v>
      </c>
      <c r="C26" s="166">
        <v>1167</v>
      </c>
      <c r="D26" s="166">
        <v>4534</v>
      </c>
      <c r="E26" s="166">
        <v>6601</v>
      </c>
      <c r="F26" s="166">
        <v>6222</v>
      </c>
      <c r="G26" s="166">
        <v>5327</v>
      </c>
      <c r="H26" s="167">
        <f>IFERROR(G26/F26-1,"-")</f>
        <v>-0.14384442301510769</v>
      </c>
      <c r="I26" s="181">
        <f t="shared" si="1"/>
        <v>3.5646958011996572</v>
      </c>
      <c r="J26" s="167">
        <f>G26/G$9</f>
        <v>7.0202026857843205E-3</v>
      </c>
      <c r="K26" s="166">
        <v>45099</v>
      </c>
      <c r="L26" s="166">
        <v>105466</v>
      </c>
      <c r="M26" s="166">
        <v>98991</v>
      </c>
      <c r="N26" s="166">
        <v>81688</v>
      </c>
      <c r="O26" s="166">
        <v>79054</v>
      </c>
      <c r="P26" s="167">
        <f>IFERROR(O26/N26-1,"-")</f>
        <v>-3.2244638135344283E-2</v>
      </c>
      <c r="Q26" s="181">
        <f t="shared" si="9"/>
        <v>0.75289917736535172</v>
      </c>
      <c r="R26" s="167">
        <f>O26/O$9</f>
        <v>2.2453228358086018E-2</v>
      </c>
      <c r="S26" s="166">
        <v>46266</v>
      </c>
      <c r="T26" s="166">
        <v>110000</v>
      </c>
      <c r="U26" s="166">
        <v>105592</v>
      </c>
      <c r="V26" s="166">
        <v>87910</v>
      </c>
      <c r="W26" s="166">
        <v>84381</v>
      </c>
      <c r="X26" s="167">
        <f>IFERROR(W26/V26-1,"-")</f>
        <v>-4.014332840404955E-2</v>
      </c>
      <c r="Y26" s="181">
        <f t="shared" si="10"/>
        <v>0.82382310984308127</v>
      </c>
      <c r="Z26" s="167">
        <f t="shared" si="11"/>
        <v>2.7957519355297358E-2</v>
      </c>
    </row>
    <row r="27" spans="1:26" x14ac:dyDescent="0.25">
      <c r="A27" s="1" t="s">
        <v>148</v>
      </c>
      <c r="B27" s="161" t="s">
        <v>109</v>
      </c>
      <c r="C27" s="162">
        <v>39899</v>
      </c>
      <c r="D27" s="162">
        <v>55994</v>
      </c>
      <c r="E27" s="162">
        <v>152576</v>
      </c>
      <c r="F27" s="162">
        <v>154035</v>
      </c>
      <c r="G27" s="162">
        <v>145169</v>
      </c>
      <c r="H27" s="163">
        <f>IFERROR(G27/F27-1,"-")</f>
        <v>-5.755834712889929E-2</v>
      </c>
      <c r="I27" s="180">
        <f t="shared" si="1"/>
        <v>2.6384119902754457</v>
      </c>
      <c r="J27" s="163">
        <f>G27/G$9</f>
        <v>0.19131139547449297</v>
      </c>
      <c r="K27" s="162">
        <v>308627</v>
      </c>
      <c r="L27" s="162">
        <v>489547</v>
      </c>
      <c r="M27" s="162">
        <v>1163992</v>
      </c>
      <c r="N27" s="162">
        <v>1246226</v>
      </c>
      <c r="O27" s="162">
        <v>1300356</v>
      </c>
      <c r="P27" s="163">
        <f>IFERROR(O27/N27-1,"-")</f>
        <v>4.3435139372794307E-2</v>
      </c>
      <c r="Q27" s="180">
        <f t="shared" si="9"/>
        <v>3.2133578721239555</v>
      </c>
      <c r="R27" s="163">
        <f>O27/O$9</f>
        <v>0.36933223132045567</v>
      </c>
      <c r="S27" s="162">
        <v>348526</v>
      </c>
      <c r="T27" s="162">
        <v>545541</v>
      </c>
      <c r="U27" s="162">
        <v>1316568</v>
      </c>
      <c r="V27" s="162">
        <v>1400261</v>
      </c>
      <c r="W27" s="162">
        <v>1445525</v>
      </c>
      <c r="X27" s="163">
        <f>IFERROR(W27/V27-1,"-")</f>
        <v>3.232540219287694E-2</v>
      </c>
      <c r="Y27" s="180">
        <f t="shared" si="10"/>
        <v>3.1475384906721446</v>
      </c>
      <c r="Z27" s="163">
        <f t="shared" si="11"/>
        <v>0.34858678065161314</v>
      </c>
    </row>
    <row r="28" spans="1:26" x14ac:dyDescent="0.25">
      <c r="A28" s="164" t="s">
        <v>112</v>
      </c>
      <c r="B28" s="165" t="s">
        <v>112</v>
      </c>
      <c r="C28" s="166">
        <v>14793</v>
      </c>
      <c r="D28" s="166">
        <v>16270</v>
      </c>
      <c r="E28" s="166">
        <v>66823</v>
      </c>
      <c r="F28" s="166">
        <v>69319</v>
      </c>
      <c r="G28" s="166">
        <v>63618</v>
      </c>
      <c r="H28" s="167">
        <f t="shared" ref="H28:H35" si="12">IFERROR(G28/F28-1,"-")</f>
        <v>-8.2242963689608928E-2</v>
      </c>
      <c r="I28" s="181">
        <f t="shared" si="1"/>
        <v>3.3005475562766176</v>
      </c>
      <c r="J28" s="167">
        <f t="shared" ref="J28:J35" si="13">G28/G$9</f>
        <v>8.383916922549782E-2</v>
      </c>
      <c r="K28" s="166">
        <v>128801</v>
      </c>
      <c r="L28" s="166">
        <v>159037</v>
      </c>
      <c r="M28" s="166">
        <v>590382</v>
      </c>
      <c r="N28" s="166">
        <v>640574</v>
      </c>
      <c r="O28" s="166">
        <v>669764</v>
      </c>
      <c r="P28" s="167">
        <f t="shared" ref="P28:P35" si="14">IFERROR(O28/N28-1,"-")</f>
        <v>4.5568505746408583E-2</v>
      </c>
      <c r="Q28" s="181">
        <f t="shared" si="9"/>
        <v>4.1999906833021479</v>
      </c>
      <c r="R28" s="167">
        <f t="shared" ref="R28:R35" si="15">O28/O$9</f>
        <v>0.19022900850083646</v>
      </c>
      <c r="S28" s="166">
        <v>143594</v>
      </c>
      <c r="T28" s="166">
        <v>175307</v>
      </c>
      <c r="U28" s="166">
        <v>657205</v>
      </c>
      <c r="V28" s="166">
        <v>709893</v>
      </c>
      <c r="W28" s="166">
        <v>733382</v>
      </c>
      <c r="X28" s="167">
        <f t="shared" ref="X28:X35" si="16">IFERROR(W28/V28-1,"-")</f>
        <v>3.3088085105783538E-2</v>
      </c>
      <c r="Y28" s="181">
        <f t="shared" si="10"/>
        <v>4.1073303898491584</v>
      </c>
      <c r="Z28" s="167">
        <f t="shared" si="11"/>
        <v>0.17400770425693424</v>
      </c>
    </row>
    <row r="29" spans="1:26" x14ac:dyDescent="0.25">
      <c r="A29" s="164" t="s">
        <v>115</v>
      </c>
      <c r="B29" s="165" t="s">
        <v>115</v>
      </c>
      <c r="C29" s="166">
        <v>7836</v>
      </c>
      <c r="D29" s="166">
        <v>14336</v>
      </c>
      <c r="E29" s="166">
        <v>27397</v>
      </c>
      <c r="F29" s="166">
        <v>30224</v>
      </c>
      <c r="G29" s="166">
        <v>29376</v>
      </c>
      <c r="H29" s="167">
        <f t="shared" si="12"/>
        <v>-2.8057173107464251E-2</v>
      </c>
      <c r="I29" s="181">
        <f t="shared" si="1"/>
        <v>2.7488514548238898</v>
      </c>
      <c r="J29" s="167">
        <f t="shared" si="13"/>
        <v>3.8713248375746231E-2</v>
      </c>
      <c r="K29" s="166">
        <v>41673</v>
      </c>
      <c r="L29" s="166">
        <v>81095</v>
      </c>
      <c r="M29" s="166">
        <v>128496</v>
      </c>
      <c r="N29" s="166">
        <v>137331</v>
      </c>
      <c r="O29" s="166">
        <v>137486</v>
      </c>
      <c r="P29" s="167">
        <f t="shared" si="14"/>
        <v>1.1286599529602981E-3</v>
      </c>
      <c r="Q29" s="181">
        <f t="shared" si="9"/>
        <v>2.2991625272958509</v>
      </c>
      <c r="R29" s="167">
        <f t="shared" si="15"/>
        <v>3.9049315076274627E-2</v>
      </c>
      <c r="S29" s="166">
        <v>49509</v>
      </c>
      <c r="T29" s="166">
        <v>95431</v>
      </c>
      <c r="U29" s="166">
        <v>155893</v>
      </c>
      <c r="V29" s="166">
        <v>167555</v>
      </c>
      <c r="W29" s="166">
        <v>166862</v>
      </c>
      <c r="X29" s="167">
        <f t="shared" si="16"/>
        <v>-4.1359553579422004E-3</v>
      </c>
      <c r="Y29" s="181">
        <f t="shared" si="10"/>
        <v>2.3703367064574117</v>
      </c>
      <c r="Z29" s="167">
        <f t="shared" si="11"/>
        <v>4.1275679642921538E-2</v>
      </c>
    </row>
    <row r="30" spans="1:26" x14ac:dyDescent="0.25">
      <c r="A30" s="164" t="s">
        <v>118</v>
      </c>
      <c r="B30" s="165" t="s">
        <v>118</v>
      </c>
      <c r="C30" s="166">
        <v>3230</v>
      </c>
      <c r="D30" s="166">
        <v>4987</v>
      </c>
      <c r="E30" s="166">
        <v>4132</v>
      </c>
      <c r="F30" s="166">
        <v>2982</v>
      </c>
      <c r="G30" s="166">
        <v>3034</v>
      </c>
      <c r="H30" s="167">
        <f t="shared" si="12"/>
        <v>1.7437961099932897E-2</v>
      </c>
      <c r="I30" s="181">
        <f t="shared" si="1"/>
        <v>-6.0681114551083604E-2</v>
      </c>
      <c r="J30" s="167">
        <f t="shared" si="13"/>
        <v>3.9983658623370805E-3</v>
      </c>
      <c r="K30" s="166">
        <v>13936</v>
      </c>
      <c r="L30" s="166">
        <v>30800</v>
      </c>
      <c r="M30" s="166">
        <v>48228</v>
      </c>
      <c r="N30" s="166">
        <v>43489</v>
      </c>
      <c r="O30" s="166">
        <v>39137</v>
      </c>
      <c r="P30" s="167">
        <f t="shared" si="14"/>
        <v>-0.10007128239324892</v>
      </c>
      <c r="Q30" s="181">
        <f t="shared" si="9"/>
        <v>1.8083381171067736</v>
      </c>
      <c r="R30" s="167">
        <f t="shared" si="15"/>
        <v>1.1115844843403402E-2</v>
      </c>
      <c r="S30" s="166">
        <v>17166</v>
      </c>
      <c r="T30" s="166">
        <v>35787</v>
      </c>
      <c r="U30" s="166">
        <v>52360</v>
      </c>
      <c r="V30" s="166">
        <v>46471</v>
      </c>
      <c r="W30" s="166">
        <v>42171</v>
      </c>
      <c r="X30" s="167">
        <f t="shared" si="16"/>
        <v>-9.2530825676228168E-2</v>
      </c>
      <c r="Y30" s="181">
        <f t="shared" si="10"/>
        <v>1.4566585110101364</v>
      </c>
      <c r="Z30" s="167">
        <f t="shared" si="11"/>
        <v>1.3863320265203516E-2</v>
      </c>
    </row>
    <row r="31" spans="1:26" x14ac:dyDescent="0.25">
      <c r="A31" s="164" t="s">
        <v>125</v>
      </c>
      <c r="B31" s="165" t="s">
        <v>125</v>
      </c>
      <c r="C31" s="166">
        <v>1736</v>
      </c>
      <c r="D31" s="166">
        <v>3938</v>
      </c>
      <c r="E31" s="166">
        <v>7950</v>
      </c>
      <c r="F31" s="166">
        <v>4040</v>
      </c>
      <c r="G31" s="166">
        <v>3255</v>
      </c>
      <c r="H31" s="167">
        <f t="shared" si="12"/>
        <v>-0.19430693069306926</v>
      </c>
      <c r="I31" s="181">
        <f t="shared" si="1"/>
        <v>0.875</v>
      </c>
      <c r="J31" s="167">
        <f t="shared" si="13"/>
        <v>4.2896113651638753E-3</v>
      </c>
      <c r="K31" s="166">
        <v>12314</v>
      </c>
      <c r="L31" s="166">
        <v>32115</v>
      </c>
      <c r="M31" s="166">
        <v>56445</v>
      </c>
      <c r="N31" s="166">
        <v>53434</v>
      </c>
      <c r="O31" s="166">
        <v>57796</v>
      </c>
      <c r="P31" s="167">
        <f t="shared" si="14"/>
        <v>8.1633416925553037E-2</v>
      </c>
      <c r="Q31" s="181">
        <f t="shared" si="9"/>
        <v>3.6935195712197499</v>
      </c>
      <c r="R31" s="167">
        <f t="shared" si="15"/>
        <v>1.6415447493914787E-2</v>
      </c>
      <c r="S31" s="166">
        <v>14050</v>
      </c>
      <c r="T31" s="166">
        <v>36053</v>
      </c>
      <c r="U31" s="166">
        <v>64395</v>
      </c>
      <c r="V31" s="166">
        <v>57474</v>
      </c>
      <c r="W31" s="166">
        <v>61051</v>
      </c>
      <c r="X31" s="167">
        <f t="shared" si="16"/>
        <v>6.2236837526533639E-2</v>
      </c>
      <c r="Y31" s="181">
        <f t="shared" si="10"/>
        <v>3.3452669039145908</v>
      </c>
      <c r="Z31" s="167">
        <f t="shared" si="11"/>
        <v>1.7049818725702454E-2</v>
      </c>
    </row>
    <row r="32" spans="1:26" x14ac:dyDescent="0.25">
      <c r="A32" s="164" t="s">
        <v>121</v>
      </c>
      <c r="B32" s="165" t="s">
        <v>121</v>
      </c>
      <c r="C32" s="166">
        <v>1403</v>
      </c>
      <c r="D32" s="166">
        <v>2232</v>
      </c>
      <c r="E32" s="166">
        <v>4497</v>
      </c>
      <c r="F32" s="166">
        <v>3231</v>
      </c>
      <c r="G32" s="166">
        <v>2567</v>
      </c>
      <c r="H32" s="167">
        <f t="shared" si="12"/>
        <v>-0.20550913030021667</v>
      </c>
      <c r="I32" s="181">
        <f t="shared" si="1"/>
        <v>0.8296507483962936</v>
      </c>
      <c r="J32" s="167">
        <f t="shared" si="13"/>
        <v>3.3829285328343065E-3</v>
      </c>
      <c r="K32" s="166">
        <v>25064</v>
      </c>
      <c r="L32" s="166">
        <v>46414</v>
      </c>
      <c r="M32" s="166">
        <v>73182</v>
      </c>
      <c r="N32" s="166">
        <v>71382</v>
      </c>
      <c r="O32" s="166">
        <v>73828</v>
      </c>
      <c r="P32" s="167">
        <f t="shared" si="14"/>
        <v>3.4266341654758836E-2</v>
      </c>
      <c r="Q32" s="181">
        <f t="shared" si="9"/>
        <v>1.9455793169486117</v>
      </c>
      <c r="R32" s="167">
        <f t="shared" si="15"/>
        <v>2.0968919260515275E-2</v>
      </c>
      <c r="S32" s="166">
        <v>26467</v>
      </c>
      <c r="T32" s="166">
        <v>48646</v>
      </c>
      <c r="U32" s="166">
        <v>77679</v>
      </c>
      <c r="V32" s="166">
        <v>74613</v>
      </c>
      <c r="W32" s="166">
        <v>76395</v>
      </c>
      <c r="X32" s="167">
        <f t="shared" si="16"/>
        <v>2.3883237505528454E-2</v>
      </c>
      <c r="Y32" s="181">
        <f t="shared" si="10"/>
        <v>1.8864246042241279</v>
      </c>
      <c r="Z32" s="167">
        <f t="shared" si="11"/>
        <v>2.0567014035155536E-2</v>
      </c>
    </row>
    <row r="33" spans="1:26" x14ac:dyDescent="0.25">
      <c r="A33" s="164" t="s">
        <v>130</v>
      </c>
      <c r="B33" s="165" t="s">
        <v>130</v>
      </c>
      <c r="C33" s="166">
        <v>1376</v>
      </c>
      <c r="D33" s="166">
        <v>590</v>
      </c>
      <c r="E33" s="166">
        <v>1708</v>
      </c>
      <c r="F33" s="166">
        <v>2116</v>
      </c>
      <c r="G33" s="166">
        <v>2577</v>
      </c>
      <c r="H33" s="167">
        <f t="shared" si="12"/>
        <v>0.21786389413988649</v>
      </c>
      <c r="I33" s="181">
        <f t="shared" si="1"/>
        <v>0.87281976744186052</v>
      </c>
      <c r="J33" s="167">
        <f t="shared" si="13"/>
        <v>3.3961070623739803E-3</v>
      </c>
      <c r="K33" s="166">
        <v>8223</v>
      </c>
      <c r="L33" s="166">
        <v>5697</v>
      </c>
      <c r="M33" s="166">
        <v>18357</v>
      </c>
      <c r="N33" s="166">
        <v>18861</v>
      </c>
      <c r="O33" s="166">
        <v>18273</v>
      </c>
      <c r="P33" s="167">
        <f t="shared" si="14"/>
        <v>-3.1175441386989022E-2</v>
      </c>
      <c r="Q33" s="181">
        <f t="shared" si="9"/>
        <v>1.2221816855162349</v>
      </c>
      <c r="R33" s="167">
        <f t="shared" si="15"/>
        <v>5.1899694106219271E-3</v>
      </c>
      <c r="S33" s="166">
        <v>9599</v>
      </c>
      <c r="T33" s="166">
        <v>6287</v>
      </c>
      <c r="U33" s="166">
        <v>20065</v>
      </c>
      <c r="V33" s="166">
        <v>20977</v>
      </c>
      <c r="W33" s="166">
        <v>20850</v>
      </c>
      <c r="X33" s="167">
        <f t="shared" si="16"/>
        <v>-6.054249892739616E-3</v>
      </c>
      <c r="Y33" s="181">
        <f t="shared" si="10"/>
        <v>1.1721012605479739</v>
      </c>
      <c r="Z33" s="167">
        <f t="shared" si="11"/>
        <v>5.3125958961288879E-3</v>
      </c>
    </row>
    <row r="34" spans="1:26" x14ac:dyDescent="0.25">
      <c r="A34" s="164" t="s">
        <v>133</v>
      </c>
      <c r="B34" s="165" t="s">
        <v>133</v>
      </c>
      <c r="C34" s="166">
        <v>669</v>
      </c>
      <c r="D34" s="166">
        <v>195</v>
      </c>
      <c r="E34" s="166">
        <v>794</v>
      </c>
      <c r="F34" s="166">
        <v>833</v>
      </c>
      <c r="G34" s="166">
        <v>620</v>
      </c>
      <c r="H34" s="167">
        <f t="shared" si="12"/>
        <v>-0.25570228091236491</v>
      </c>
      <c r="I34" s="181">
        <f t="shared" si="1"/>
        <v>-7.3243647234678577E-2</v>
      </c>
      <c r="J34" s="167">
        <f t="shared" si="13"/>
        <v>8.1706883145978568E-4</v>
      </c>
      <c r="K34" s="166">
        <v>10880</v>
      </c>
      <c r="L34" s="166">
        <v>4211</v>
      </c>
      <c r="M34" s="166">
        <v>16482</v>
      </c>
      <c r="N34" s="166">
        <v>21199</v>
      </c>
      <c r="O34" s="166">
        <v>19378</v>
      </c>
      <c r="P34" s="167">
        <f t="shared" si="14"/>
        <v>-8.59002783150149E-2</v>
      </c>
      <c r="Q34" s="181">
        <f t="shared" si="9"/>
        <v>0.78106617647058818</v>
      </c>
      <c r="R34" s="167">
        <f t="shared" si="15"/>
        <v>5.5038158616008154E-3</v>
      </c>
      <c r="S34" s="166">
        <v>11549</v>
      </c>
      <c r="T34" s="166">
        <v>4406</v>
      </c>
      <c r="U34" s="166">
        <v>17276</v>
      </c>
      <c r="V34" s="166">
        <v>22032</v>
      </c>
      <c r="W34" s="166">
        <v>19998</v>
      </c>
      <c r="X34" s="167">
        <f t="shared" si="16"/>
        <v>-9.2320261437908502E-2</v>
      </c>
      <c r="Y34" s="181">
        <f t="shared" si="10"/>
        <v>0.73157849164429822</v>
      </c>
      <c r="Z34" s="167">
        <f t="shared" si="11"/>
        <v>4.5741543334922828E-3</v>
      </c>
    </row>
    <row r="35" spans="1:26" x14ac:dyDescent="0.25">
      <c r="A35" s="169" t="s">
        <v>147</v>
      </c>
      <c r="B35" s="170" t="s">
        <v>147</v>
      </c>
      <c r="C35" s="171">
        <f>C27-SUM(C28:C34)</f>
        <v>8856</v>
      </c>
      <c r="D35" s="171">
        <f>D27-SUM(D28:D34)</f>
        <v>13446</v>
      </c>
      <c r="E35" s="171">
        <f>E27-SUM(E28:E34)</f>
        <v>39275</v>
      </c>
      <c r="F35" s="171">
        <f>F27-SUM(F28:F34)</f>
        <v>41290</v>
      </c>
      <c r="G35" s="171">
        <f>G27-SUM(G28:G34)</f>
        <v>40122</v>
      </c>
      <c r="H35" s="172">
        <f t="shared" si="12"/>
        <v>-2.8287720997820287E-2</v>
      </c>
      <c r="I35" s="182">
        <f t="shared" si="1"/>
        <v>3.5304878048780486</v>
      </c>
      <c r="J35" s="172">
        <f t="shared" si="13"/>
        <v>5.2874896219079877E-2</v>
      </c>
      <c r="K35" s="171">
        <f>K27-SUM(K28:K34)</f>
        <v>67736</v>
      </c>
      <c r="L35" s="171">
        <f>L27-SUM(L28:L34)</f>
        <v>130178</v>
      </c>
      <c r="M35" s="171">
        <f>M27-SUM(M28:M34)</f>
        <v>232420</v>
      </c>
      <c r="N35" s="171">
        <f>N27-SUM(N28:N34)</f>
        <v>259956</v>
      </c>
      <c r="O35" s="171">
        <f>O27-SUM(O28:O34)</f>
        <v>284694</v>
      </c>
      <c r="P35" s="172">
        <f t="shared" si="14"/>
        <v>9.5162258228315588E-2</v>
      </c>
      <c r="Q35" s="182">
        <f t="shared" si="9"/>
        <v>3.2029939766150939</v>
      </c>
      <c r="R35" s="172">
        <f t="shared" si="15"/>
        <v>8.0859910873288407E-2</v>
      </c>
      <c r="S35" s="171">
        <f>S27-SUM(S28:S34)</f>
        <v>76592</v>
      </c>
      <c r="T35" s="171">
        <f>T27-SUM(T28:T34)</f>
        <v>143624</v>
      </c>
      <c r="U35" s="171">
        <f>U27-SUM(U28:U34)</f>
        <v>271695</v>
      </c>
      <c r="V35" s="171">
        <f>V27-SUM(V28:V34)</f>
        <v>301246</v>
      </c>
      <c r="W35" s="171">
        <f>W27-SUM(W28:W34)</f>
        <v>324816</v>
      </c>
      <c r="X35" s="172">
        <f t="shared" si="16"/>
        <v>7.8241702794394019E-2</v>
      </c>
      <c r="Y35" s="182">
        <f t="shared" si="10"/>
        <v>3.2408606642991433</v>
      </c>
      <c r="Z35" s="172">
        <f t="shared" si="11"/>
        <v>7.1936493496074658E-2</v>
      </c>
    </row>
    <row r="36" spans="1:26" x14ac:dyDescent="0.25">
      <c r="A36" s="1"/>
      <c r="B36" s="157" t="s">
        <v>47</v>
      </c>
      <c r="C36" s="155"/>
      <c r="D36" s="155"/>
      <c r="E36" s="155"/>
      <c r="F36" s="155"/>
      <c r="G36" s="155"/>
      <c r="H36" s="155"/>
      <c r="I36" s="155"/>
      <c r="J36" s="155"/>
      <c r="K36" s="155"/>
      <c r="L36" s="155"/>
      <c r="M36" s="155"/>
      <c r="N36" s="155"/>
      <c r="O36" s="155"/>
      <c r="P36" s="155"/>
      <c r="Q36" s="155"/>
      <c r="R36" s="155"/>
      <c r="S36" s="155"/>
      <c r="T36" s="155"/>
      <c r="U36" s="155"/>
      <c r="V36" s="155"/>
      <c r="W36" s="155"/>
      <c r="X36" s="155"/>
      <c r="Y36" s="155"/>
      <c r="Z36" s="155"/>
    </row>
    <row r="37" spans="1:26" x14ac:dyDescent="0.25">
      <c r="A37" s="1" t="s">
        <v>0</v>
      </c>
      <c r="B37" s="158" t="s">
        <v>70</v>
      </c>
      <c r="C37" s="178">
        <f>C38+C41</f>
        <v>54285</v>
      </c>
      <c r="D37" s="178">
        <f>D38+D41</f>
        <v>50672</v>
      </c>
      <c r="E37" s="178">
        <f>E38+E41</f>
        <v>179190</v>
      </c>
      <c r="F37" s="178">
        <f>F38+F41</f>
        <v>201287</v>
      </c>
      <c r="G37" s="178">
        <f>G38+G41</f>
        <v>210210</v>
      </c>
      <c r="H37" s="179">
        <f>IFERROR(G37/F37-1,"-")</f>
        <v>4.432973813510066E-2</v>
      </c>
      <c r="I37" s="179">
        <f t="shared" si="1"/>
        <v>2.8723404255319149</v>
      </c>
      <c r="J37" s="179">
        <f>G37/G$9</f>
        <v>0.2770258694534864</v>
      </c>
      <c r="K37" s="178">
        <f>K38+K41</f>
        <v>151994</v>
      </c>
      <c r="L37" s="178">
        <f>L38+L41</f>
        <v>206077</v>
      </c>
      <c r="M37" s="178">
        <f>M38+M41</f>
        <v>573367</v>
      </c>
      <c r="N37" s="178">
        <f>N38+N41</f>
        <v>609226</v>
      </c>
      <c r="O37" s="178">
        <f>O38+O41</f>
        <v>651257</v>
      </c>
      <c r="P37" s="179">
        <f>IFERROR(O37/N37-1,"-")</f>
        <v>6.8990817857412567E-2</v>
      </c>
      <c r="Q37" s="179">
        <f t="shared" si="9"/>
        <v>3.2847546613682121</v>
      </c>
      <c r="R37" s="179">
        <f>O37/O$9</f>
        <v>0.18497257748883075</v>
      </c>
      <c r="S37" s="178">
        <f>S38+S41</f>
        <v>206279</v>
      </c>
      <c r="T37" s="178">
        <f>T38+T41</f>
        <v>256749</v>
      </c>
      <c r="U37" s="178">
        <f>U38+U41</f>
        <v>752557</v>
      </c>
      <c r="V37" s="178">
        <f>V38+V41</f>
        <v>810513</v>
      </c>
      <c r="W37" s="178">
        <f>W38+W41</f>
        <v>861467</v>
      </c>
      <c r="X37" s="179">
        <f>IFERROR(W37/V37-1,"-")</f>
        <v>6.2866357479768986E-2</v>
      </c>
      <c r="Y37" s="179">
        <f t="shared" si="10"/>
        <v>3.1762224947764919</v>
      </c>
      <c r="Z37" s="179">
        <f t="shared" ref="Z37:Z49" si="17">U37/U$9</f>
        <v>0.19925398603553787</v>
      </c>
    </row>
    <row r="38" spans="1:26" x14ac:dyDescent="0.25">
      <c r="A38" s="1" t="s">
        <v>98</v>
      </c>
      <c r="B38" s="161" t="s">
        <v>99</v>
      </c>
      <c r="C38" s="162">
        <v>5529</v>
      </c>
      <c r="D38" s="162">
        <v>6062</v>
      </c>
      <c r="E38" s="162">
        <v>22234</v>
      </c>
      <c r="F38" s="162">
        <v>28331</v>
      </c>
      <c r="G38" s="162">
        <v>31527</v>
      </c>
      <c r="H38" s="163">
        <f>IFERROR(G38/F38-1,"-")</f>
        <v>0.11280929017683805</v>
      </c>
      <c r="I38" s="180">
        <f t="shared" si="1"/>
        <v>4.7021161150298427</v>
      </c>
      <c r="J38" s="163">
        <f>G38/G$9</f>
        <v>4.1547950079730105E-2</v>
      </c>
      <c r="K38" s="162">
        <v>19247</v>
      </c>
      <c r="L38" s="162">
        <v>33772</v>
      </c>
      <c r="M38" s="162">
        <v>60854</v>
      </c>
      <c r="N38" s="162">
        <v>52810</v>
      </c>
      <c r="O38" s="162">
        <v>49280</v>
      </c>
      <c r="P38" s="163">
        <f>IFERROR(O38/N38-1,"-")</f>
        <v>-6.6843400871047121E-2</v>
      </c>
      <c r="Q38" s="180">
        <f t="shared" si="9"/>
        <v>1.5603990232243987</v>
      </c>
      <c r="R38" s="163">
        <f>O38/O$9</f>
        <v>1.3996699641845814E-2</v>
      </c>
      <c r="S38" s="162">
        <v>24776</v>
      </c>
      <c r="T38" s="162">
        <v>39834</v>
      </c>
      <c r="U38" s="162">
        <v>83088</v>
      </c>
      <c r="V38" s="162">
        <v>81141</v>
      </c>
      <c r="W38" s="162">
        <v>80807</v>
      </c>
      <c r="X38" s="163">
        <f>IFERROR(W38/V38-1,"-")</f>
        <v>-4.1162913939931656E-3</v>
      </c>
      <c r="Y38" s="180">
        <f t="shared" si="10"/>
        <v>2.2615030674846626</v>
      </c>
      <c r="Z38" s="163">
        <f t="shared" si="17"/>
        <v>2.1999151149641516E-2</v>
      </c>
    </row>
    <row r="39" spans="1:26" x14ac:dyDescent="0.25">
      <c r="A39" s="164" t="s">
        <v>105</v>
      </c>
      <c r="B39" s="165" t="s">
        <v>105</v>
      </c>
      <c r="C39" s="166">
        <v>2180</v>
      </c>
      <c r="D39" s="166">
        <v>4351</v>
      </c>
      <c r="E39" s="166">
        <v>9363</v>
      </c>
      <c r="F39" s="166">
        <v>15562</v>
      </c>
      <c r="G39" s="166">
        <v>21291</v>
      </c>
      <c r="H39" s="167">
        <f>IFERROR(G39/F39-1,"-")</f>
        <v>0.36814034185837285</v>
      </c>
      <c r="I39" s="181">
        <f t="shared" si="1"/>
        <v>8.7665137614678894</v>
      </c>
      <c r="J39" s="167">
        <f>G39/G$9</f>
        <v>2.8058407242919834E-2</v>
      </c>
      <c r="K39" s="166">
        <v>1767</v>
      </c>
      <c r="L39" s="166">
        <v>4726</v>
      </c>
      <c r="M39" s="166">
        <v>9315</v>
      </c>
      <c r="N39" s="166">
        <v>13363</v>
      </c>
      <c r="O39" s="166">
        <v>10110</v>
      </c>
      <c r="P39" s="167">
        <f>IFERROR(O39/N39-1,"-")</f>
        <v>-0.24343336077228173</v>
      </c>
      <c r="Q39" s="181">
        <f t="shared" si="9"/>
        <v>4.7215619694397279</v>
      </c>
      <c r="R39" s="167">
        <f>O39/O$9</f>
        <v>2.8714820085036768E-3</v>
      </c>
      <c r="S39" s="166">
        <v>3947</v>
      </c>
      <c r="T39" s="166">
        <v>9077</v>
      </c>
      <c r="U39" s="166">
        <v>18678</v>
      </c>
      <c r="V39" s="166">
        <v>28925</v>
      </c>
      <c r="W39" s="166">
        <v>31401</v>
      </c>
      <c r="X39" s="167">
        <f>IFERROR(W39/V39-1,"-")</f>
        <v>8.5600691443388E-2</v>
      </c>
      <c r="Y39" s="181">
        <f t="shared" si="10"/>
        <v>6.9556625285026605</v>
      </c>
      <c r="Z39" s="167">
        <f t="shared" si="17"/>
        <v>4.945360884520078E-3</v>
      </c>
    </row>
    <row r="40" spans="1:26" x14ac:dyDescent="0.25">
      <c r="A40" s="164" t="s">
        <v>102</v>
      </c>
      <c r="B40" s="165" t="s">
        <v>102</v>
      </c>
      <c r="C40" s="166">
        <v>3349</v>
      </c>
      <c r="D40" s="166">
        <v>1711</v>
      </c>
      <c r="E40" s="166">
        <v>12871</v>
      </c>
      <c r="F40" s="166">
        <v>12769</v>
      </c>
      <c r="G40" s="166">
        <v>10236</v>
      </c>
      <c r="H40" s="167">
        <f>IFERROR(G40/F40-1,"-")</f>
        <v>-0.19837105489858253</v>
      </c>
      <c r="I40" s="181">
        <f t="shared" si="1"/>
        <v>2.0564347566437742</v>
      </c>
      <c r="J40" s="167">
        <f>G40/G$9</f>
        <v>1.3489542836810269E-2</v>
      </c>
      <c r="K40" s="166">
        <v>17480</v>
      </c>
      <c r="L40" s="166">
        <v>29046</v>
      </c>
      <c r="M40" s="166">
        <v>51539</v>
      </c>
      <c r="N40" s="166">
        <v>39447</v>
      </c>
      <c r="O40" s="166">
        <v>39170</v>
      </c>
      <c r="P40" s="167">
        <f>IFERROR(O40/N40-1,"-")</f>
        <v>-7.0220802595888365E-3</v>
      </c>
      <c r="Q40" s="181">
        <f t="shared" si="9"/>
        <v>1.2408466819221968</v>
      </c>
      <c r="R40" s="167">
        <f>O40/O$9</f>
        <v>1.1125217633342139E-2</v>
      </c>
      <c r="S40" s="166">
        <v>20829</v>
      </c>
      <c r="T40" s="166">
        <v>30757</v>
      </c>
      <c r="U40" s="166">
        <v>64410</v>
      </c>
      <c r="V40" s="166">
        <v>52216</v>
      </c>
      <c r="W40" s="166">
        <v>49406</v>
      </c>
      <c r="X40" s="167">
        <f>IFERROR(W40/V40-1,"-")</f>
        <v>-5.3814922629079165E-2</v>
      </c>
      <c r="Y40" s="181">
        <f t="shared" si="10"/>
        <v>1.3719813721254019</v>
      </c>
      <c r="Z40" s="167">
        <f t="shared" si="17"/>
        <v>1.7053790265121438E-2</v>
      </c>
    </row>
    <row r="41" spans="1:26" x14ac:dyDescent="0.25">
      <c r="A41" s="1" t="s">
        <v>148</v>
      </c>
      <c r="B41" s="161" t="s">
        <v>109</v>
      </c>
      <c r="C41" s="162">
        <v>48756</v>
      </c>
      <c r="D41" s="162">
        <v>44610</v>
      </c>
      <c r="E41" s="162">
        <v>156956</v>
      </c>
      <c r="F41" s="162">
        <v>172956</v>
      </c>
      <c r="G41" s="162">
        <v>178683</v>
      </c>
      <c r="H41" s="163">
        <f>IFERROR(G41/F41-1,"-")</f>
        <v>3.3112467910913823E-2</v>
      </c>
      <c r="I41" s="180">
        <f t="shared" si="1"/>
        <v>2.6648412503076546</v>
      </c>
      <c r="J41" s="163">
        <f>G41/G$9</f>
        <v>0.23547791937375628</v>
      </c>
      <c r="K41" s="162">
        <v>132747</v>
      </c>
      <c r="L41" s="162">
        <v>172305</v>
      </c>
      <c r="M41" s="162">
        <v>512513</v>
      </c>
      <c r="N41" s="162">
        <v>556416</v>
      </c>
      <c r="O41" s="162">
        <v>601977</v>
      </c>
      <c r="P41" s="163">
        <f>IFERROR(O41/N41-1,"-")</f>
        <v>8.1882979641131781E-2</v>
      </c>
      <c r="Q41" s="180">
        <f t="shared" si="9"/>
        <v>3.5347691473253633</v>
      </c>
      <c r="R41" s="163">
        <f>O41/O$9</f>
        <v>0.17097587784698495</v>
      </c>
      <c r="S41" s="162">
        <v>181503</v>
      </c>
      <c r="T41" s="162">
        <v>216915</v>
      </c>
      <c r="U41" s="162">
        <v>669469</v>
      </c>
      <c r="V41" s="162">
        <v>729372</v>
      </c>
      <c r="W41" s="162">
        <v>780660</v>
      </c>
      <c r="X41" s="163">
        <f>IFERROR(W41/V41-1,"-")</f>
        <v>7.0318027015021212E-2</v>
      </c>
      <c r="Y41" s="180">
        <f t="shared" si="10"/>
        <v>3.3010859324639261</v>
      </c>
      <c r="Z41" s="163">
        <f t="shared" si="17"/>
        <v>0.17725483488589636</v>
      </c>
    </row>
    <row r="42" spans="1:26" x14ac:dyDescent="0.25">
      <c r="A42" s="164" t="s">
        <v>112</v>
      </c>
      <c r="B42" s="165" t="s">
        <v>112</v>
      </c>
      <c r="C42" s="166">
        <v>24960</v>
      </c>
      <c r="D42" s="166">
        <v>17021</v>
      </c>
      <c r="E42" s="166">
        <v>75160</v>
      </c>
      <c r="F42" s="166">
        <v>74709</v>
      </c>
      <c r="G42" s="166">
        <v>75962</v>
      </c>
      <c r="H42" s="167">
        <f t="shared" ref="H42:H49" si="18">IFERROR(G42/F42-1,"-")</f>
        <v>1.6771741021831321E-2</v>
      </c>
      <c r="I42" s="181">
        <f t="shared" si="1"/>
        <v>2.0433493589743588</v>
      </c>
      <c r="J42" s="167">
        <f t="shared" ref="J42:J49" si="19">G42/G$9</f>
        <v>0.10010674608927136</v>
      </c>
      <c r="K42" s="166">
        <v>63301</v>
      </c>
      <c r="L42" s="166">
        <v>63769</v>
      </c>
      <c r="M42" s="166">
        <v>269103</v>
      </c>
      <c r="N42" s="166">
        <v>299592</v>
      </c>
      <c r="O42" s="166">
        <v>337098</v>
      </c>
      <c r="P42" s="167">
        <f t="shared" ref="P42:P49" si="20">IFERROR(O42/N42-1,"-")</f>
        <v>0.12519025875190248</v>
      </c>
      <c r="Q42" s="181">
        <f t="shared" si="9"/>
        <v>4.3253187153441495</v>
      </c>
      <c r="R42" s="167">
        <f t="shared" ref="R42:R49" si="21">O42/O$9</f>
        <v>9.574390129600123E-2</v>
      </c>
      <c r="S42" s="166">
        <v>88261</v>
      </c>
      <c r="T42" s="166">
        <v>80790</v>
      </c>
      <c r="U42" s="166">
        <v>344263</v>
      </c>
      <c r="V42" s="166">
        <v>374301</v>
      </c>
      <c r="W42" s="166">
        <v>413060</v>
      </c>
      <c r="X42" s="167">
        <f t="shared" ref="X42:X49" si="22">IFERROR(W42/V42-1,"-")</f>
        <v>0.10355035118794764</v>
      </c>
      <c r="Y42" s="181">
        <f t="shared" si="10"/>
        <v>3.6799832315518746</v>
      </c>
      <c r="Z42" s="167">
        <f t="shared" si="17"/>
        <v>9.1150271666534721E-2</v>
      </c>
    </row>
    <row r="43" spans="1:26" x14ac:dyDescent="0.25">
      <c r="A43" s="164" t="s">
        <v>115</v>
      </c>
      <c r="B43" s="165" t="s">
        <v>115</v>
      </c>
      <c r="C43" s="166">
        <v>3221</v>
      </c>
      <c r="D43" s="166">
        <v>2578</v>
      </c>
      <c r="E43" s="166">
        <v>7845</v>
      </c>
      <c r="F43" s="166">
        <v>10865</v>
      </c>
      <c r="G43" s="166">
        <v>11127</v>
      </c>
      <c r="H43" s="167">
        <f t="shared" si="18"/>
        <v>2.4114127933732243E-2</v>
      </c>
      <c r="I43" s="181">
        <f t="shared" si="1"/>
        <v>2.4545172306737038</v>
      </c>
      <c r="J43" s="167">
        <f t="shared" si="19"/>
        <v>1.4663749818795219E-2</v>
      </c>
      <c r="K43" s="166">
        <v>7570</v>
      </c>
      <c r="L43" s="166">
        <v>10918</v>
      </c>
      <c r="M43" s="166">
        <v>19949</v>
      </c>
      <c r="N43" s="166">
        <v>22563</v>
      </c>
      <c r="O43" s="166">
        <v>20333</v>
      </c>
      <c r="P43" s="167">
        <f t="shared" si="20"/>
        <v>-9.883437486149893E-2</v>
      </c>
      <c r="Q43" s="181">
        <f t="shared" si="9"/>
        <v>1.6859973579920742</v>
      </c>
      <c r="R43" s="167">
        <f t="shared" si="21"/>
        <v>5.775058721949086E-3</v>
      </c>
      <c r="S43" s="166">
        <v>10791</v>
      </c>
      <c r="T43" s="166">
        <v>13496</v>
      </c>
      <c r="U43" s="166">
        <v>27794</v>
      </c>
      <c r="V43" s="166">
        <v>33428</v>
      </c>
      <c r="W43" s="166">
        <v>31460</v>
      </c>
      <c r="X43" s="167">
        <f t="shared" si="22"/>
        <v>-5.88728012444657E-2</v>
      </c>
      <c r="Y43" s="181">
        <f t="shared" si="10"/>
        <v>1.9153924566768605</v>
      </c>
      <c r="Z43" s="167">
        <f t="shared" si="17"/>
        <v>7.3589977740845403E-3</v>
      </c>
    </row>
    <row r="44" spans="1:26" x14ac:dyDescent="0.25">
      <c r="A44" s="164" t="s">
        <v>118</v>
      </c>
      <c r="B44" s="165" t="s">
        <v>118</v>
      </c>
      <c r="C44" s="166">
        <v>1995</v>
      </c>
      <c r="D44" s="166">
        <v>1781</v>
      </c>
      <c r="E44" s="166">
        <v>5675</v>
      </c>
      <c r="F44" s="166">
        <v>7865</v>
      </c>
      <c r="G44" s="166">
        <v>8232</v>
      </c>
      <c r="H44" s="167">
        <f t="shared" si="18"/>
        <v>4.6662428480610307E-2</v>
      </c>
      <c r="I44" s="181">
        <f t="shared" si="1"/>
        <v>3.1263157894736846</v>
      </c>
      <c r="J44" s="167">
        <f t="shared" si="19"/>
        <v>1.0848565517059606E-2</v>
      </c>
      <c r="K44" s="166">
        <v>3970</v>
      </c>
      <c r="L44" s="166">
        <v>8252</v>
      </c>
      <c r="M44" s="166">
        <v>12032</v>
      </c>
      <c r="N44" s="166">
        <v>11886</v>
      </c>
      <c r="O44" s="166">
        <v>11380</v>
      </c>
      <c r="P44" s="167">
        <f t="shared" si="20"/>
        <v>-4.2571092041056691E-2</v>
      </c>
      <c r="Q44" s="181">
        <f t="shared" si="9"/>
        <v>1.8664987405541562</v>
      </c>
      <c r="R44" s="167">
        <f t="shared" si="21"/>
        <v>3.2321924091762455E-3</v>
      </c>
      <c r="S44" s="166">
        <v>5965</v>
      </c>
      <c r="T44" s="166">
        <v>10033</v>
      </c>
      <c r="U44" s="166">
        <v>17707</v>
      </c>
      <c r="V44" s="166">
        <v>19751</v>
      </c>
      <c r="W44" s="166">
        <v>19612</v>
      </c>
      <c r="X44" s="167">
        <f t="shared" si="22"/>
        <v>-7.0376183484380794E-3</v>
      </c>
      <c r="Y44" s="181">
        <f t="shared" si="10"/>
        <v>2.2878457669740149</v>
      </c>
      <c r="Z44" s="167">
        <f t="shared" si="17"/>
        <v>4.688269899464451E-3</v>
      </c>
    </row>
    <row r="45" spans="1:26" x14ac:dyDescent="0.25">
      <c r="A45" s="164" t="s">
        <v>125</v>
      </c>
      <c r="B45" s="165" t="s">
        <v>125</v>
      </c>
      <c r="C45" s="166">
        <v>885</v>
      </c>
      <c r="D45" s="166">
        <v>1430</v>
      </c>
      <c r="E45" s="166">
        <v>3236</v>
      </c>
      <c r="F45" s="166">
        <v>3482</v>
      </c>
      <c r="G45" s="166">
        <v>3809</v>
      </c>
      <c r="H45" s="167">
        <f t="shared" si="18"/>
        <v>9.3911545089029325E-2</v>
      </c>
      <c r="I45" s="181">
        <f t="shared" si="1"/>
        <v>3.303954802259887</v>
      </c>
      <c r="J45" s="167">
        <f t="shared" si="19"/>
        <v>5.0197019016618126E-3</v>
      </c>
      <c r="K45" s="166">
        <v>6712</v>
      </c>
      <c r="L45" s="166">
        <v>13570</v>
      </c>
      <c r="M45" s="166">
        <v>27358</v>
      </c>
      <c r="N45" s="166">
        <v>26160</v>
      </c>
      <c r="O45" s="166">
        <v>28369</v>
      </c>
      <c r="P45" s="167">
        <f t="shared" si="20"/>
        <v>8.4441896024464835E-2</v>
      </c>
      <c r="Q45" s="181">
        <f t="shared" si="9"/>
        <v>3.2266090584028602</v>
      </c>
      <c r="R45" s="167">
        <f t="shared" si="21"/>
        <v>8.0574750840000792E-3</v>
      </c>
      <c r="S45" s="166">
        <v>7597</v>
      </c>
      <c r="T45" s="166">
        <v>15000</v>
      </c>
      <c r="U45" s="166">
        <v>30594</v>
      </c>
      <c r="V45" s="166">
        <v>29642</v>
      </c>
      <c r="W45" s="166">
        <v>32178</v>
      </c>
      <c r="X45" s="167">
        <f t="shared" si="22"/>
        <v>8.5554281087645956E-2</v>
      </c>
      <c r="Y45" s="181">
        <f t="shared" si="10"/>
        <v>3.2356193234171382</v>
      </c>
      <c r="Z45" s="167">
        <f t="shared" si="17"/>
        <v>8.100351798961734E-3</v>
      </c>
    </row>
    <row r="46" spans="1:26" x14ac:dyDescent="0.25">
      <c r="A46" s="164" t="s">
        <v>121</v>
      </c>
      <c r="B46" s="165" t="s">
        <v>121</v>
      </c>
      <c r="C46" s="166">
        <v>1080</v>
      </c>
      <c r="D46" s="166">
        <v>722</v>
      </c>
      <c r="E46" s="166">
        <v>1778</v>
      </c>
      <c r="F46" s="166">
        <v>2269</v>
      </c>
      <c r="G46" s="166">
        <v>2413</v>
      </c>
      <c r="H46" s="167">
        <f t="shared" si="18"/>
        <v>6.3464081092992508E-2</v>
      </c>
      <c r="I46" s="181">
        <f t="shared" si="1"/>
        <v>1.2342592592592592</v>
      </c>
      <c r="J46" s="167">
        <f t="shared" si="19"/>
        <v>3.1799791779233274E-3</v>
      </c>
      <c r="K46" s="166">
        <v>11022</v>
      </c>
      <c r="L46" s="166">
        <v>16968</v>
      </c>
      <c r="M46" s="166">
        <v>29000</v>
      </c>
      <c r="N46" s="166">
        <v>33231</v>
      </c>
      <c r="O46" s="166">
        <v>33087</v>
      </c>
      <c r="P46" s="167">
        <f t="shared" si="20"/>
        <v>-4.3333032409497152E-3</v>
      </c>
      <c r="Q46" s="181">
        <f t="shared" si="9"/>
        <v>2.0019052803483941</v>
      </c>
      <c r="R46" s="167">
        <f t="shared" si="21"/>
        <v>9.397500021301795E-3</v>
      </c>
      <c r="S46" s="166">
        <v>12102</v>
      </c>
      <c r="T46" s="166">
        <v>17690</v>
      </c>
      <c r="U46" s="166">
        <v>30778</v>
      </c>
      <c r="V46" s="166">
        <v>35500</v>
      </c>
      <c r="W46" s="166">
        <v>35500</v>
      </c>
      <c r="X46" s="167">
        <f t="shared" si="22"/>
        <v>0</v>
      </c>
      <c r="Y46" s="181">
        <f t="shared" si="10"/>
        <v>1.9333994381094035</v>
      </c>
      <c r="Z46" s="167">
        <f t="shared" si="17"/>
        <v>8.1490693491679499E-3</v>
      </c>
    </row>
    <row r="47" spans="1:26" x14ac:dyDescent="0.25">
      <c r="A47" s="164" t="s">
        <v>130</v>
      </c>
      <c r="B47" s="165" t="s">
        <v>130</v>
      </c>
      <c r="C47" s="166">
        <v>1099</v>
      </c>
      <c r="D47" s="166">
        <v>749</v>
      </c>
      <c r="E47" s="166">
        <v>2218</v>
      </c>
      <c r="F47" s="166">
        <v>2218</v>
      </c>
      <c r="G47" s="166">
        <v>1673</v>
      </c>
      <c r="H47" s="167">
        <f t="shared" si="18"/>
        <v>-0.24571686203787191</v>
      </c>
      <c r="I47" s="181">
        <f t="shared" si="1"/>
        <v>0.52229299363057335</v>
      </c>
      <c r="J47" s="167">
        <f t="shared" si="19"/>
        <v>2.2047679919874538E-3</v>
      </c>
      <c r="K47" s="166">
        <v>2296</v>
      </c>
      <c r="L47" s="166">
        <v>2639</v>
      </c>
      <c r="M47" s="166">
        <v>6605</v>
      </c>
      <c r="N47" s="166">
        <v>7002</v>
      </c>
      <c r="O47" s="166">
        <v>6960</v>
      </c>
      <c r="P47" s="167">
        <f t="shared" si="20"/>
        <v>-5.9982862039417162E-3</v>
      </c>
      <c r="Q47" s="181">
        <f t="shared" si="9"/>
        <v>2.0313588850174216</v>
      </c>
      <c r="R47" s="167">
        <f t="shared" si="21"/>
        <v>1.9768066052606912E-3</v>
      </c>
      <c r="S47" s="166">
        <v>3395</v>
      </c>
      <c r="T47" s="166">
        <v>3388</v>
      </c>
      <c r="U47" s="166">
        <v>8823</v>
      </c>
      <c r="V47" s="166">
        <v>9220</v>
      </c>
      <c r="W47" s="166">
        <v>8633</v>
      </c>
      <c r="X47" s="167">
        <f t="shared" si="22"/>
        <v>-6.3665943600867636E-2</v>
      </c>
      <c r="Y47" s="181">
        <f t="shared" si="10"/>
        <v>1.5428571428571427</v>
      </c>
      <c r="Z47" s="167">
        <f t="shared" si="17"/>
        <v>2.336059486246956E-3</v>
      </c>
    </row>
    <row r="48" spans="1:26" x14ac:dyDescent="0.25">
      <c r="A48" s="164" t="s">
        <v>133</v>
      </c>
      <c r="B48" s="165" t="s">
        <v>133</v>
      </c>
      <c r="C48" s="166">
        <v>1080</v>
      </c>
      <c r="D48" s="166">
        <v>761</v>
      </c>
      <c r="E48" s="166">
        <v>1311</v>
      </c>
      <c r="F48" s="166">
        <v>1982</v>
      </c>
      <c r="G48" s="166">
        <v>1393</v>
      </c>
      <c r="H48" s="167">
        <f t="shared" si="18"/>
        <v>-0.29717457114026236</v>
      </c>
      <c r="I48" s="181">
        <f t="shared" si="1"/>
        <v>0.28981481481481475</v>
      </c>
      <c r="J48" s="167">
        <f t="shared" si="19"/>
        <v>1.835769164876583E-3</v>
      </c>
      <c r="K48" s="166">
        <v>4136</v>
      </c>
      <c r="L48" s="166">
        <v>3019</v>
      </c>
      <c r="M48" s="166">
        <v>6804</v>
      </c>
      <c r="N48" s="166">
        <v>8431</v>
      </c>
      <c r="O48" s="166">
        <v>7038</v>
      </c>
      <c r="P48" s="167">
        <f t="shared" si="20"/>
        <v>-0.16522357964654255</v>
      </c>
      <c r="Q48" s="181">
        <f t="shared" si="9"/>
        <v>0.70164410058027071</v>
      </c>
      <c r="R48" s="167">
        <f t="shared" si="21"/>
        <v>1.9989604723886127E-3</v>
      </c>
      <c r="S48" s="166">
        <v>5216</v>
      </c>
      <c r="T48" s="166">
        <v>3780</v>
      </c>
      <c r="U48" s="166">
        <v>8115</v>
      </c>
      <c r="V48" s="166">
        <v>10413</v>
      </c>
      <c r="W48" s="166">
        <v>8431</v>
      </c>
      <c r="X48" s="167">
        <f t="shared" si="22"/>
        <v>-0.19033899932776333</v>
      </c>
      <c r="Y48" s="181">
        <f t="shared" si="10"/>
        <v>0.61637269938650308</v>
      </c>
      <c r="Z48" s="167">
        <f t="shared" si="17"/>
        <v>2.1486028256708658E-3</v>
      </c>
    </row>
    <row r="49" spans="1:26" x14ac:dyDescent="0.25">
      <c r="A49" s="169" t="s">
        <v>147</v>
      </c>
      <c r="B49" s="170" t="s">
        <v>147</v>
      </c>
      <c r="C49" s="171">
        <f>C41-SUM(C42:C48)</f>
        <v>14436</v>
      </c>
      <c r="D49" s="171">
        <f>D41-SUM(D42:D48)</f>
        <v>19568</v>
      </c>
      <c r="E49" s="171">
        <f>E41-SUM(E42:E48)</f>
        <v>59733</v>
      </c>
      <c r="F49" s="171">
        <f>F41-SUM(F42:F48)</f>
        <v>69566</v>
      </c>
      <c r="G49" s="171">
        <f>G41-SUM(G42:G48)</f>
        <v>74074</v>
      </c>
      <c r="H49" s="172">
        <f t="shared" si="18"/>
        <v>6.4801770980076556E-2</v>
      </c>
      <c r="I49" s="182">
        <f t="shared" si="1"/>
        <v>4.1311997783319478</v>
      </c>
      <c r="J49" s="172">
        <f t="shared" si="19"/>
        <v>9.7618639712180919E-2</v>
      </c>
      <c r="K49" s="171">
        <f>K41-SUM(K42:K48)</f>
        <v>33740</v>
      </c>
      <c r="L49" s="171">
        <f>L41-SUM(L42:L48)</f>
        <v>53170</v>
      </c>
      <c r="M49" s="171">
        <f>M41-SUM(M42:M48)</f>
        <v>141662</v>
      </c>
      <c r="N49" s="171">
        <f>N41-SUM(N42:N48)</f>
        <v>147551</v>
      </c>
      <c r="O49" s="171">
        <f>O41-SUM(O42:O48)</f>
        <v>157712</v>
      </c>
      <c r="P49" s="172">
        <f t="shared" si="20"/>
        <v>6.8864324877500049E-2</v>
      </c>
      <c r="Q49" s="182">
        <f t="shared" si="9"/>
        <v>3.6743331357439244</v>
      </c>
      <c r="R49" s="172">
        <f t="shared" si="21"/>
        <v>4.4793983236907205E-2</v>
      </c>
      <c r="S49" s="171">
        <f>S41-SUM(S42:S48)</f>
        <v>48176</v>
      </c>
      <c r="T49" s="171">
        <f>T41-SUM(T42:T48)</f>
        <v>72738</v>
      </c>
      <c r="U49" s="171">
        <f>U41-SUM(U42:U48)</f>
        <v>201395</v>
      </c>
      <c r="V49" s="171">
        <f>V41-SUM(V42:V48)</f>
        <v>217117</v>
      </c>
      <c r="W49" s="171">
        <f>W41-SUM(W42:W48)</f>
        <v>231786</v>
      </c>
      <c r="X49" s="172">
        <f t="shared" si="22"/>
        <v>6.7562650552467129E-2</v>
      </c>
      <c r="Y49" s="182">
        <f t="shared" si="10"/>
        <v>3.8112338093656595</v>
      </c>
      <c r="Z49" s="172">
        <f t="shared" si="17"/>
        <v>5.3323212085765126E-2</v>
      </c>
    </row>
    <row r="50" spans="1:26" x14ac:dyDescent="0.25">
      <c r="A50" s="1"/>
      <c r="B50" s="157" t="s">
        <v>48</v>
      </c>
      <c r="C50" s="155"/>
      <c r="D50" s="155"/>
      <c r="E50" s="155"/>
      <c r="F50" s="155"/>
      <c r="G50" s="155"/>
      <c r="H50" s="155"/>
      <c r="I50" s="155"/>
      <c r="J50" s="155"/>
      <c r="K50" s="155"/>
      <c r="L50" s="155"/>
      <c r="M50" s="155"/>
      <c r="N50" s="155"/>
      <c r="O50" s="155"/>
      <c r="P50" s="155"/>
      <c r="Q50" s="155"/>
      <c r="R50" s="155"/>
      <c r="S50" s="155"/>
      <c r="T50" s="155"/>
      <c r="U50" s="155"/>
      <c r="V50" s="155"/>
      <c r="W50" s="155"/>
      <c r="X50" s="155"/>
      <c r="Y50" s="155"/>
      <c r="Z50" s="155"/>
    </row>
    <row r="51" spans="1:26" x14ac:dyDescent="0.25">
      <c r="A51" s="1" t="s">
        <v>0</v>
      </c>
      <c r="B51" s="158" t="s">
        <v>70</v>
      </c>
      <c r="C51" s="178">
        <f>C52+C55</f>
        <v>0</v>
      </c>
      <c r="D51" s="178">
        <f>D52+D55</f>
        <v>0</v>
      </c>
      <c r="E51" s="178">
        <f>E52+E55</f>
        <v>0</v>
      </c>
      <c r="F51" s="178">
        <f>F52+F55</f>
        <v>0</v>
      </c>
      <c r="G51" s="178">
        <f>G52+G55</f>
        <v>0</v>
      </c>
      <c r="H51" s="179" t="str">
        <f>IFERROR(G51/F51-1,"-")</f>
        <v>-</v>
      </c>
      <c r="I51" s="179" t="str">
        <f t="shared" si="1"/>
        <v>-</v>
      </c>
      <c r="J51" s="179">
        <f>G51/G$9</f>
        <v>0</v>
      </c>
      <c r="K51" s="178">
        <f>K52+K55</f>
        <v>0</v>
      </c>
      <c r="L51" s="178">
        <f>L52+L55</f>
        <v>0</v>
      </c>
      <c r="M51" s="178">
        <f>M52+M55</f>
        <v>0</v>
      </c>
      <c r="N51" s="178">
        <f>N52+N55</f>
        <v>0</v>
      </c>
      <c r="O51" s="178">
        <f>O52+O55</f>
        <v>0</v>
      </c>
      <c r="P51" s="179" t="str">
        <f>IFERROR(O51/N51-1,"-")</f>
        <v>-</v>
      </c>
      <c r="Q51" s="179" t="str">
        <f t="shared" si="9"/>
        <v>-</v>
      </c>
      <c r="R51" s="179">
        <f>O51/O$9</f>
        <v>0</v>
      </c>
      <c r="S51" s="178">
        <f>S52+S55</f>
        <v>10755</v>
      </c>
      <c r="T51" s="178">
        <f>T52+T55</f>
        <v>20161</v>
      </c>
      <c r="U51" s="178">
        <f>U52+U55</f>
        <v>37638</v>
      </c>
      <c r="V51" s="178">
        <f>V52+V55</f>
        <v>50521</v>
      </c>
      <c r="W51" s="178">
        <f>W52+W55</f>
        <v>43075</v>
      </c>
      <c r="X51" s="179">
        <f>IFERROR(W51/V51-1,"-")</f>
        <v>-0.14738425605193883</v>
      </c>
      <c r="Y51" s="179">
        <f t="shared" si="10"/>
        <v>3.0051139005113905</v>
      </c>
      <c r="Z51" s="179">
        <f t="shared" ref="Z51:Z63" si="23">U51/U$9</f>
        <v>9.9653867101170725E-3</v>
      </c>
    </row>
    <row r="52" spans="1:26" x14ac:dyDescent="0.25">
      <c r="A52" s="1" t="s">
        <v>98</v>
      </c>
      <c r="B52" s="161" t="s">
        <v>99</v>
      </c>
      <c r="C52" s="162">
        <v>0</v>
      </c>
      <c r="D52" s="162">
        <v>0</v>
      </c>
      <c r="E52" s="162">
        <v>0</v>
      </c>
      <c r="F52" s="162">
        <v>0</v>
      </c>
      <c r="G52" s="162">
        <v>0</v>
      </c>
      <c r="H52" s="163" t="str">
        <f>IFERROR(G52/F52-1,"-")</f>
        <v>-</v>
      </c>
      <c r="I52" s="180" t="str">
        <f t="shared" si="1"/>
        <v>-</v>
      </c>
      <c r="J52" s="163">
        <f>G52/G$9</f>
        <v>0</v>
      </c>
      <c r="K52" s="162">
        <v>0</v>
      </c>
      <c r="L52" s="162">
        <v>0</v>
      </c>
      <c r="M52" s="162">
        <v>0</v>
      </c>
      <c r="N52" s="162">
        <v>0</v>
      </c>
      <c r="O52" s="162">
        <v>0</v>
      </c>
      <c r="P52" s="163" t="str">
        <f>IFERROR(O52/N52-1,"-")</f>
        <v>-</v>
      </c>
      <c r="Q52" s="180" t="str">
        <f t="shared" si="9"/>
        <v>-</v>
      </c>
      <c r="R52" s="163">
        <f>O52/O$9</f>
        <v>0</v>
      </c>
      <c r="S52" s="162">
        <v>1989</v>
      </c>
      <c r="T52" s="162">
        <v>4950</v>
      </c>
      <c r="U52" s="162">
        <v>6738</v>
      </c>
      <c r="V52" s="162">
        <v>20078</v>
      </c>
      <c r="W52" s="162">
        <v>10886</v>
      </c>
      <c r="X52" s="163">
        <f>IFERROR(W52/V52-1,"-")</f>
        <v>-0.45781452335890027</v>
      </c>
      <c r="Y52" s="180">
        <f t="shared" si="10"/>
        <v>4.4731020613373556</v>
      </c>
      <c r="Z52" s="163">
        <f t="shared" si="23"/>
        <v>1.7840155070080461E-3</v>
      </c>
    </row>
    <row r="53" spans="1:26" x14ac:dyDescent="0.25">
      <c r="A53" s="164" t="s">
        <v>105</v>
      </c>
      <c r="B53" s="165" t="s">
        <v>105</v>
      </c>
      <c r="C53" s="166">
        <v>0</v>
      </c>
      <c r="D53" s="166">
        <v>0</v>
      </c>
      <c r="E53" s="166">
        <v>0</v>
      </c>
      <c r="F53" s="166">
        <v>0</v>
      </c>
      <c r="G53" s="166">
        <v>0</v>
      </c>
      <c r="H53" s="167" t="str">
        <f>IFERROR(G53/F53-1,"-")</f>
        <v>-</v>
      </c>
      <c r="I53" s="181" t="str">
        <f t="shared" si="1"/>
        <v>-</v>
      </c>
      <c r="J53" s="167">
        <f>G53/G$9</f>
        <v>0</v>
      </c>
      <c r="K53" s="166">
        <v>0</v>
      </c>
      <c r="L53" s="166">
        <v>0</v>
      </c>
      <c r="M53" s="166">
        <v>0</v>
      </c>
      <c r="N53" s="166">
        <v>0</v>
      </c>
      <c r="O53" s="166">
        <v>0</v>
      </c>
      <c r="P53" s="167" t="str">
        <f>IFERROR(O53/N53-1,"-")</f>
        <v>-</v>
      </c>
      <c r="Q53" s="181" t="str">
        <f t="shared" si="9"/>
        <v>-</v>
      </c>
      <c r="R53" s="167">
        <f>O53/O$9</f>
        <v>0</v>
      </c>
      <c r="S53" s="166">
        <v>1487</v>
      </c>
      <c r="T53" s="166">
        <v>2415</v>
      </c>
      <c r="U53" s="166">
        <v>3508</v>
      </c>
      <c r="V53" s="166">
        <v>14700</v>
      </c>
      <c r="W53" s="166">
        <v>7147</v>
      </c>
      <c r="X53" s="167">
        <f>IFERROR(W53/V53-1,"-")</f>
        <v>-0.51380952380952383</v>
      </c>
      <c r="Y53" s="181">
        <f t="shared" si="10"/>
        <v>3.8063214525891054</v>
      </c>
      <c r="Z53" s="167">
        <f t="shared" si="23"/>
        <v>9.2881068545328373E-4</v>
      </c>
    </row>
    <row r="54" spans="1:26" x14ac:dyDescent="0.25">
      <c r="A54" s="164" t="s">
        <v>102</v>
      </c>
      <c r="B54" s="165" t="s">
        <v>102</v>
      </c>
      <c r="C54" s="166">
        <v>0</v>
      </c>
      <c r="D54" s="166">
        <v>0</v>
      </c>
      <c r="E54" s="166">
        <v>0</v>
      </c>
      <c r="F54" s="166">
        <v>0</v>
      </c>
      <c r="G54" s="166">
        <v>0</v>
      </c>
      <c r="H54" s="167" t="str">
        <f>IFERROR(G54/F54-1,"-")</f>
        <v>-</v>
      </c>
      <c r="I54" s="181" t="str">
        <f t="shared" si="1"/>
        <v>-</v>
      </c>
      <c r="J54" s="167">
        <f>G54/G$9</f>
        <v>0</v>
      </c>
      <c r="K54" s="166">
        <v>0</v>
      </c>
      <c r="L54" s="166">
        <v>0</v>
      </c>
      <c r="M54" s="166">
        <v>0</v>
      </c>
      <c r="N54" s="166">
        <v>0</v>
      </c>
      <c r="O54" s="166">
        <v>0</v>
      </c>
      <c r="P54" s="167" t="str">
        <f>IFERROR(O54/N54-1,"-")</f>
        <v>-</v>
      </c>
      <c r="Q54" s="181" t="str">
        <f t="shared" si="9"/>
        <v>-</v>
      </c>
      <c r="R54" s="167">
        <f>O54/O$9</f>
        <v>0</v>
      </c>
      <c r="S54" s="166">
        <v>502</v>
      </c>
      <c r="T54" s="166">
        <v>2535</v>
      </c>
      <c r="U54" s="166">
        <v>3230</v>
      </c>
      <c r="V54" s="166">
        <v>5378</v>
      </c>
      <c r="W54" s="166">
        <v>3739</v>
      </c>
      <c r="X54" s="167">
        <f>IFERROR(W54/V54-1,"-")</f>
        <v>-0.30476013387876533</v>
      </c>
      <c r="Y54" s="181">
        <f t="shared" si="10"/>
        <v>6.4482071713147411</v>
      </c>
      <c r="Z54" s="167">
        <f t="shared" si="23"/>
        <v>8.552048215547624E-4</v>
      </c>
    </row>
    <row r="55" spans="1:26" x14ac:dyDescent="0.25">
      <c r="A55" s="1" t="s">
        <v>148</v>
      </c>
      <c r="B55" s="161" t="s">
        <v>109</v>
      </c>
      <c r="C55" s="162">
        <v>0</v>
      </c>
      <c r="D55" s="162">
        <v>0</v>
      </c>
      <c r="E55" s="162">
        <v>0</v>
      </c>
      <c r="F55" s="162">
        <v>0</v>
      </c>
      <c r="G55" s="162">
        <v>0</v>
      </c>
      <c r="H55" s="163" t="str">
        <f>IFERROR(G55/F55-1,"-")</f>
        <v>-</v>
      </c>
      <c r="I55" s="180" t="str">
        <f t="shared" si="1"/>
        <v>-</v>
      </c>
      <c r="J55" s="163">
        <f>G55/G$9</f>
        <v>0</v>
      </c>
      <c r="K55" s="162">
        <v>0</v>
      </c>
      <c r="L55" s="162">
        <v>0</v>
      </c>
      <c r="M55" s="162">
        <v>0</v>
      </c>
      <c r="N55" s="162">
        <v>0</v>
      </c>
      <c r="O55" s="162">
        <v>0</v>
      </c>
      <c r="P55" s="163" t="str">
        <f>IFERROR(O55/N55-1,"-")</f>
        <v>-</v>
      </c>
      <c r="Q55" s="180" t="str">
        <f t="shared" si="9"/>
        <v>-</v>
      </c>
      <c r="R55" s="163">
        <f>O55/O$9</f>
        <v>0</v>
      </c>
      <c r="S55" s="162">
        <v>8766</v>
      </c>
      <c r="T55" s="162">
        <v>15211</v>
      </c>
      <c r="U55" s="162">
        <v>30900</v>
      </c>
      <c r="V55" s="162">
        <v>30443</v>
      </c>
      <c r="W55" s="162">
        <v>32189</v>
      </c>
      <c r="X55" s="163">
        <f>IFERROR(W55/V55-1,"-")</f>
        <v>5.7353086095325745E-2</v>
      </c>
      <c r="Y55" s="180">
        <f t="shared" si="10"/>
        <v>2.6720282911248003</v>
      </c>
      <c r="Z55" s="163">
        <f t="shared" si="23"/>
        <v>8.1813712031090276E-3</v>
      </c>
    </row>
    <row r="56" spans="1:26" x14ac:dyDescent="0.25">
      <c r="A56" s="164" t="s">
        <v>112</v>
      </c>
      <c r="B56" s="165" t="s">
        <v>112</v>
      </c>
      <c r="C56" s="166">
        <v>0</v>
      </c>
      <c r="D56" s="166">
        <v>0</v>
      </c>
      <c r="E56" s="166">
        <v>0</v>
      </c>
      <c r="F56" s="166">
        <v>0</v>
      </c>
      <c r="G56" s="166">
        <v>0</v>
      </c>
      <c r="H56" s="167" t="str">
        <f t="shared" ref="H56:H63" si="24">IFERROR(G56/F56-1,"-")</f>
        <v>-</v>
      </c>
      <c r="I56" s="181" t="str">
        <f t="shared" si="1"/>
        <v>-</v>
      </c>
      <c r="J56" s="167">
        <f t="shared" ref="J56:J63" si="25">G56/G$9</f>
        <v>0</v>
      </c>
      <c r="K56" s="166">
        <v>0</v>
      </c>
      <c r="L56" s="166">
        <v>0</v>
      </c>
      <c r="M56" s="166">
        <v>0</v>
      </c>
      <c r="N56" s="166">
        <v>0</v>
      </c>
      <c r="O56" s="166">
        <v>0</v>
      </c>
      <c r="P56" s="167" t="str">
        <f t="shared" ref="P56:P63" si="26">IFERROR(O56/N56-1,"-")</f>
        <v>-</v>
      </c>
      <c r="Q56" s="181" t="str">
        <f t="shared" si="9"/>
        <v>-</v>
      </c>
      <c r="R56" s="167">
        <f t="shared" ref="R56:R63" si="27">O56/O$9</f>
        <v>0</v>
      </c>
      <c r="S56" s="166">
        <v>2464</v>
      </c>
      <c r="T56" s="166">
        <v>3030</v>
      </c>
      <c r="U56" s="166">
        <v>10329</v>
      </c>
      <c r="V56" s="166">
        <v>9247</v>
      </c>
      <c r="W56" s="166">
        <v>10942</v>
      </c>
      <c r="X56" s="167">
        <f t="shared" ref="X56:X63" si="28">IFERROR(W56/V56-1,"-")</f>
        <v>0.18330269276522104</v>
      </c>
      <c r="Y56" s="181">
        <f t="shared" si="10"/>
        <v>3.4407467532467528</v>
      </c>
      <c r="Z56" s="167">
        <f t="shared" si="23"/>
        <v>2.7348020439130465E-3</v>
      </c>
    </row>
    <row r="57" spans="1:26" x14ac:dyDescent="0.25">
      <c r="A57" s="164" t="s">
        <v>115</v>
      </c>
      <c r="B57" s="165" t="s">
        <v>115</v>
      </c>
      <c r="C57" s="166">
        <v>0</v>
      </c>
      <c r="D57" s="166">
        <v>0</v>
      </c>
      <c r="E57" s="166">
        <v>0</v>
      </c>
      <c r="F57" s="166">
        <v>0</v>
      </c>
      <c r="G57" s="166">
        <v>0</v>
      </c>
      <c r="H57" s="167" t="str">
        <f t="shared" si="24"/>
        <v>-</v>
      </c>
      <c r="I57" s="181" t="str">
        <f t="shared" si="1"/>
        <v>-</v>
      </c>
      <c r="J57" s="167">
        <f t="shared" si="25"/>
        <v>0</v>
      </c>
      <c r="K57" s="166">
        <v>0</v>
      </c>
      <c r="L57" s="166">
        <v>0</v>
      </c>
      <c r="M57" s="166">
        <v>0</v>
      </c>
      <c r="N57" s="166">
        <v>0</v>
      </c>
      <c r="O57" s="166">
        <v>0</v>
      </c>
      <c r="P57" s="167" t="str">
        <f t="shared" si="26"/>
        <v>-</v>
      </c>
      <c r="Q57" s="181" t="str">
        <f t="shared" si="9"/>
        <v>-</v>
      </c>
      <c r="R57" s="167">
        <f t="shared" si="27"/>
        <v>0</v>
      </c>
      <c r="S57" s="166">
        <v>2785</v>
      </c>
      <c r="T57" s="166">
        <v>5150</v>
      </c>
      <c r="U57" s="166">
        <v>6783</v>
      </c>
      <c r="V57" s="166">
        <v>6068</v>
      </c>
      <c r="W57" s="166">
        <v>6432</v>
      </c>
      <c r="X57" s="167">
        <f t="shared" si="28"/>
        <v>5.9986816084377059E-2</v>
      </c>
      <c r="Y57" s="181">
        <f t="shared" si="10"/>
        <v>1.3095152603231597</v>
      </c>
      <c r="Z57" s="167">
        <f t="shared" si="23"/>
        <v>1.7959301252650009E-3</v>
      </c>
    </row>
    <row r="58" spans="1:26" x14ac:dyDescent="0.25">
      <c r="A58" s="164" t="s">
        <v>118</v>
      </c>
      <c r="B58" s="165" t="s">
        <v>118</v>
      </c>
      <c r="C58" s="166">
        <v>0</v>
      </c>
      <c r="D58" s="166">
        <v>0</v>
      </c>
      <c r="E58" s="166">
        <v>0</v>
      </c>
      <c r="F58" s="166">
        <v>0</v>
      </c>
      <c r="G58" s="166">
        <v>0</v>
      </c>
      <c r="H58" s="167" t="str">
        <f t="shared" si="24"/>
        <v>-</v>
      </c>
      <c r="I58" s="181" t="str">
        <f t="shared" si="1"/>
        <v>-</v>
      </c>
      <c r="J58" s="167">
        <f t="shared" si="25"/>
        <v>0</v>
      </c>
      <c r="K58" s="166">
        <v>0</v>
      </c>
      <c r="L58" s="166">
        <v>0</v>
      </c>
      <c r="M58" s="166">
        <v>0</v>
      </c>
      <c r="N58" s="166">
        <v>0</v>
      </c>
      <c r="O58" s="166">
        <v>0</v>
      </c>
      <c r="P58" s="167" t="str">
        <f t="shared" si="26"/>
        <v>-</v>
      </c>
      <c r="Q58" s="181" t="str">
        <f t="shared" si="9"/>
        <v>-</v>
      </c>
      <c r="R58" s="167">
        <f t="shared" si="27"/>
        <v>0</v>
      </c>
      <c r="S58" s="166">
        <v>488</v>
      </c>
      <c r="T58" s="166">
        <v>1642</v>
      </c>
      <c r="U58" s="166">
        <v>2739</v>
      </c>
      <c r="V58" s="166">
        <v>2907</v>
      </c>
      <c r="W58" s="166">
        <v>2287</v>
      </c>
      <c r="X58" s="167">
        <f t="shared" si="28"/>
        <v>-0.21327829377364982</v>
      </c>
      <c r="Y58" s="181">
        <f t="shared" si="10"/>
        <v>3.6864754098360653</v>
      </c>
      <c r="Z58" s="167">
        <f t="shared" si="23"/>
        <v>7.2520309790665457E-4</v>
      </c>
    </row>
    <row r="59" spans="1:26" x14ac:dyDescent="0.25">
      <c r="A59" s="164" t="s">
        <v>125</v>
      </c>
      <c r="B59" s="165" t="s">
        <v>125</v>
      </c>
      <c r="C59" s="166">
        <v>0</v>
      </c>
      <c r="D59" s="166">
        <v>0</v>
      </c>
      <c r="E59" s="166">
        <v>0</v>
      </c>
      <c r="F59" s="166">
        <v>0</v>
      </c>
      <c r="G59" s="166">
        <v>0</v>
      </c>
      <c r="H59" s="167" t="str">
        <f t="shared" si="24"/>
        <v>-</v>
      </c>
      <c r="I59" s="181" t="str">
        <f t="shared" si="1"/>
        <v>-</v>
      </c>
      <c r="J59" s="167">
        <f t="shared" si="25"/>
        <v>0</v>
      </c>
      <c r="K59" s="166">
        <v>0</v>
      </c>
      <c r="L59" s="166">
        <v>0</v>
      </c>
      <c r="M59" s="166">
        <v>0</v>
      </c>
      <c r="N59" s="166">
        <v>0</v>
      </c>
      <c r="O59" s="166">
        <v>0</v>
      </c>
      <c r="P59" s="167" t="str">
        <f t="shared" si="26"/>
        <v>-</v>
      </c>
      <c r="Q59" s="181" t="str">
        <f t="shared" si="9"/>
        <v>-</v>
      </c>
      <c r="R59" s="167">
        <f t="shared" si="27"/>
        <v>0</v>
      </c>
      <c r="S59" s="166">
        <v>271</v>
      </c>
      <c r="T59" s="166">
        <v>377</v>
      </c>
      <c r="U59" s="166">
        <v>866</v>
      </c>
      <c r="V59" s="166">
        <v>806</v>
      </c>
      <c r="W59" s="166">
        <v>1078</v>
      </c>
      <c r="X59" s="167">
        <f t="shared" si="28"/>
        <v>0.33746898263027303</v>
      </c>
      <c r="Y59" s="181">
        <f t="shared" si="10"/>
        <v>2.9778597785977858</v>
      </c>
      <c r="Z59" s="167">
        <f t="shared" si="23"/>
        <v>2.2929020912273196E-4</v>
      </c>
    </row>
    <row r="60" spans="1:26" x14ac:dyDescent="0.25">
      <c r="A60" s="164" t="s">
        <v>121</v>
      </c>
      <c r="B60" s="165" t="s">
        <v>121</v>
      </c>
      <c r="C60" s="166">
        <v>0</v>
      </c>
      <c r="D60" s="166">
        <v>0</v>
      </c>
      <c r="E60" s="166">
        <v>0</v>
      </c>
      <c r="F60" s="166">
        <v>0</v>
      </c>
      <c r="G60" s="166">
        <v>0</v>
      </c>
      <c r="H60" s="167" t="str">
        <f t="shared" si="24"/>
        <v>-</v>
      </c>
      <c r="I60" s="181" t="str">
        <f t="shared" si="1"/>
        <v>-</v>
      </c>
      <c r="J60" s="167">
        <f t="shared" si="25"/>
        <v>0</v>
      </c>
      <c r="K60" s="166">
        <v>0</v>
      </c>
      <c r="L60" s="166">
        <v>0</v>
      </c>
      <c r="M60" s="166">
        <v>0</v>
      </c>
      <c r="N60" s="166">
        <v>0</v>
      </c>
      <c r="O60" s="166">
        <v>0</v>
      </c>
      <c r="P60" s="167" t="str">
        <f t="shared" si="26"/>
        <v>-</v>
      </c>
      <c r="Q60" s="181" t="str">
        <f t="shared" si="9"/>
        <v>-</v>
      </c>
      <c r="R60" s="167">
        <f t="shared" si="27"/>
        <v>0</v>
      </c>
      <c r="S60" s="166">
        <v>177</v>
      </c>
      <c r="T60" s="166">
        <v>476</v>
      </c>
      <c r="U60" s="166">
        <v>649</v>
      </c>
      <c r="V60" s="166">
        <v>683</v>
      </c>
      <c r="W60" s="166">
        <v>802</v>
      </c>
      <c r="X60" s="167">
        <f t="shared" si="28"/>
        <v>0.17423133235724753</v>
      </c>
      <c r="Y60" s="181">
        <f t="shared" si="10"/>
        <v>3.5310734463276834</v>
      </c>
      <c r="Z60" s="167">
        <f t="shared" si="23"/>
        <v>1.7183527219474947E-4</v>
      </c>
    </row>
    <row r="61" spans="1:26" x14ac:dyDescent="0.25">
      <c r="A61" s="164" t="s">
        <v>130</v>
      </c>
      <c r="B61" s="165" t="s">
        <v>130</v>
      </c>
      <c r="C61" s="166">
        <v>0</v>
      </c>
      <c r="D61" s="166">
        <v>0</v>
      </c>
      <c r="E61" s="166">
        <v>0</v>
      </c>
      <c r="F61" s="166">
        <v>0</v>
      </c>
      <c r="G61" s="166">
        <v>0</v>
      </c>
      <c r="H61" s="167" t="str">
        <f t="shared" si="24"/>
        <v>-</v>
      </c>
      <c r="I61" s="181" t="str">
        <f t="shared" si="1"/>
        <v>-</v>
      </c>
      <c r="J61" s="167">
        <f t="shared" si="25"/>
        <v>0</v>
      </c>
      <c r="K61" s="166">
        <v>0</v>
      </c>
      <c r="L61" s="166">
        <v>0</v>
      </c>
      <c r="M61" s="166">
        <v>0</v>
      </c>
      <c r="N61" s="166">
        <v>0</v>
      </c>
      <c r="O61" s="166">
        <v>0</v>
      </c>
      <c r="P61" s="167" t="str">
        <f t="shared" si="26"/>
        <v>-</v>
      </c>
      <c r="Q61" s="181" t="str">
        <f t="shared" si="9"/>
        <v>-</v>
      </c>
      <c r="R61" s="167">
        <f t="shared" si="27"/>
        <v>0</v>
      </c>
      <c r="S61" s="166">
        <v>76</v>
      </c>
      <c r="T61" s="166">
        <v>98</v>
      </c>
      <c r="U61" s="166">
        <v>132</v>
      </c>
      <c r="V61" s="166">
        <v>239</v>
      </c>
      <c r="W61" s="166">
        <v>141</v>
      </c>
      <c r="X61" s="167">
        <f t="shared" si="28"/>
        <v>-0.41004184100418406</v>
      </c>
      <c r="Y61" s="181">
        <f t="shared" si="10"/>
        <v>0.85526315789473695</v>
      </c>
      <c r="Z61" s="167">
        <f t="shared" si="23"/>
        <v>3.4949546887067689E-5</v>
      </c>
    </row>
    <row r="62" spans="1:26" x14ac:dyDescent="0.25">
      <c r="A62" s="164" t="s">
        <v>133</v>
      </c>
      <c r="B62" s="165" t="s">
        <v>133</v>
      </c>
      <c r="C62" s="166">
        <v>0</v>
      </c>
      <c r="D62" s="166">
        <v>0</v>
      </c>
      <c r="E62" s="166">
        <v>0</v>
      </c>
      <c r="F62" s="166">
        <v>0</v>
      </c>
      <c r="G62" s="166">
        <v>0</v>
      </c>
      <c r="H62" s="167" t="str">
        <f t="shared" si="24"/>
        <v>-</v>
      </c>
      <c r="I62" s="181" t="str">
        <f t="shared" si="1"/>
        <v>-</v>
      </c>
      <c r="J62" s="167">
        <f t="shared" si="25"/>
        <v>0</v>
      </c>
      <c r="K62" s="166">
        <v>0</v>
      </c>
      <c r="L62" s="166">
        <v>0</v>
      </c>
      <c r="M62" s="166">
        <v>0</v>
      </c>
      <c r="N62" s="166">
        <v>0</v>
      </c>
      <c r="O62" s="166">
        <v>0</v>
      </c>
      <c r="P62" s="167" t="str">
        <f t="shared" si="26"/>
        <v>-</v>
      </c>
      <c r="Q62" s="181" t="str">
        <f t="shared" si="9"/>
        <v>-</v>
      </c>
      <c r="R62" s="167">
        <f t="shared" si="27"/>
        <v>0</v>
      </c>
      <c r="S62" s="166">
        <v>121</v>
      </c>
      <c r="T62" s="166">
        <v>91</v>
      </c>
      <c r="U62" s="166">
        <v>153</v>
      </c>
      <c r="V62" s="166">
        <v>195</v>
      </c>
      <c r="W62" s="166">
        <v>154</v>
      </c>
      <c r="X62" s="167">
        <f t="shared" si="28"/>
        <v>-0.21025641025641029</v>
      </c>
      <c r="Y62" s="181">
        <f t="shared" si="10"/>
        <v>0.27272727272727271</v>
      </c>
      <c r="Z62" s="167">
        <f t="shared" si="23"/>
        <v>4.0509702073646636E-5</v>
      </c>
    </row>
    <row r="63" spans="1:26" x14ac:dyDescent="0.25">
      <c r="A63" s="169" t="s">
        <v>147</v>
      </c>
      <c r="B63" s="170" t="s">
        <v>147</v>
      </c>
      <c r="C63" s="171">
        <f>C55-SUM(C56:C62)</f>
        <v>0</v>
      </c>
      <c r="D63" s="171">
        <f>D55-SUM(D56:D62)</f>
        <v>0</v>
      </c>
      <c r="E63" s="171">
        <f>E55-SUM(E56:E62)</f>
        <v>0</v>
      </c>
      <c r="F63" s="171">
        <f>F55-SUM(F56:F62)</f>
        <v>0</v>
      </c>
      <c r="G63" s="171">
        <f>G55-SUM(G56:G62)</f>
        <v>0</v>
      </c>
      <c r="H63" s="172" t="str">
        <f t="shared" si="24"/>
        <v>-</v>
      </c>
      <c r="I63" s="182" t="str">
        <f t="shared" si="1"/>
        <v>-</v>
      </c>
      <c r="J63" s="172">
        <f t="shared" si="25"/>
        <v>0</v>
      </c>
      <c r="K63" s="171">
        <f>K55-SUM(K56:K62)</f>
        <v>0</v>
      </c>
      <c r="L63" s="171">
        <f>L55-SUM(L56:L62)</f>
        <v>0</v>
      </c>
      <c r="M63" s="171">
        <f>M55-SUM(M56:M62)</f>
        <v>0</v>
      </c>
      <c r="N63" s="171">
        <f>N55-SUM(N56:N62)</f>
        <v>0</v>
      </c>
      <c r="O63" s="171">
        <f>O55-SUM(O56:O62)</f>
        <v>0</v>
      </c>
      <c r="P63" s="172" t="str">
        <f t="shared" si="26"/>
        <v>-</v>
      </c>
      <c r="Q63" s="182" t="str">
        <f t="shared" si="9"/>
        <v>-</v>
      </c>
      <c r="R63" s="172">
        <f t="shared" si="27"/>
        <v>0</v>
      </c>
      <c r="S63" s="171">
        <f>S55-SUM(S56:S62)</f>
        <v>2384</v>
      </c>
      <c r="T63" s="171">
        <f>T55-SUM(T56:T62)</f>
        <v>4347</v>
      </c>
      <c r="U63" s="171">
        <f>U55-SUM(U56:U62)</f>
        <v>9249</v>
      </c>
      <c r="V63" s="171">
        <f>V55-SUM(V56:V62)</f>
        <v>10298</v>
      </c>
      <c r="W63" s="171">
        <f>W55-SUM(W56:W62)</f>
        <v>10353</v>
      </c>
      <c r="X63" s="172">
        <f t="shared" si="28"/>
        <v>5.3408428821131171E-3</v>
      </c>
      <c r="Y63" s="182">
        <f t="shared" si="10"/>
        <v>3.3427013422818792</v>
      </c>
      <c r="Z63" s="172">
        <f t="shared" si="23"/>
        <v>2.4488512057461291E-3</v>
      </c>
    </row>
    <row r="64" spans="1:26" x14ac:dyDescent="0.25">
      <c r="A64" s="1"/>
      <c r="B64" s="157" t="s">
        <v>49</v>
      </c>
      <c r="C64" s="155"/>
      <c r="D64" s="155"/>
      <c r="E64" s="155"/>
      <c r="F64" s="155"/>
      <c r="G64" s="155"/>
      <c r="H64" s="155"/>
      <c r="I64" s="155"/>
      <c r="J64" s="155"/>
      <c r="K64" s="155"/>
      <c r="L64" s="155"/>
      <c r="M64" s="155"/>
      <c r="N64" s="155"/>
      <c r="O64" s="155"/>
      <c r="P64" s="155"/>
      <c r="Q64" s="155"/>
      <c r="R64" s="155"/>
      <c r="S64" s="155"/>
      <c r="T64" s="155"/>
      <c r="U64" s="155"/>
      <c r="V64" s="155"/>
      <c r="W64" s="155"/>
      <c r="X64" s="155"/>
      <c r="Y64" s="155"/>
      <c r="Z64" s="155"/>
    </row>
    <row r="65" spans="1:26" x14ac:dyDescent="0.25">
      <c r="A65" s="1" t="s">
        <v>0</v>
      </c>
      <c r="B65" s="158" t="s">
        <v>70</v>
      </c>
      <c r="C65" s="178">
        <f>C66+C69</f>
        <v>0</v>
      </c>
      <c r="D65" s="178">
        <f>D66+D69</f>
        <v>0</v>
      </c>
      <c r="E65" s="178">
        <f>E66+E69</f>
        <v>0</v>
      </c>
      <c r="F65" s="178">
        <f>F66+F69</f>
        <v>0</v>
      </c>
      <c r="G65" s="178">
        <f>G66+G69</f>
        <v>0</v>
      </c>
      <c r="H65" s="179" t="str">
        <f>IFERROR(G65/F65-1,"-")</f>
        <v>-</v>
      </c>
      <c r="I65" s="179" t="str">
        <f t="shared" si="1"/>
        <v>-</v>
      </c>
      <c r="J65" s="179">
        <f>G65/G$9</f>
        <v>0</v>
      </c>
      <c r="K65" s="178">
        <f>K66+K69</f>
        <v>0</v>
      </c>
      <c r="L65" s="178">
        <f>L66+L69</f>
        <v>0</v>
      </c>
      <c r="M65" s="178">
        <f>M66+M69</f>
        <v>0</v>
      </c>
      <c r="N65" s="178">
        <f>N66+N69</f>
        <v>0</v>
      </c>
      <c r="O65" s="178">
        <f>O66+O69</f>
        <v>0</v>
      </c>
      <c r="P65" s="179" t="str">
        <f>IFERROR(O65/N65-1,"-")</f>
        <v>-</v>
      </c>
      <c r="Q65" s="179" t="str">
        <f t="shared" si="9"/>
        <v>-</v>
      </c>
      <c r="R65" s="179">
        <f>O65/O$9</f>
        <v>0</v>
      </c>
      <c r="S65" s="178">
        <f>S66+S69</f>
        <v>54073</v>
      </c>
      <c r="T65" s="178">
        <f>T66+T69</f>
        <v>62020</v>
      </c>
      <c r="U65" s="178">
        <f>U66+U69</f>
        <v>151473</v>
      </c>
      <c r="V65" s="178">
        <f>V66+V69</f>
        <v>170958</v>
      </c>
      <c r="W65" s="178">
        <f>W66+W69</f>
        <v>191595</v>
      </c>
      <c r="X65" s="179">
        <f>IFERROR(W65/V65-1,"-")</f>
        <v>0.12071385954444946</v>
      </c>
      <c r="Y65" s="179">
        <f t="shared" si="10"/>
        <v>2.5432655854123132</v>
      </c>
      <c r="Z65" s="179">
        <f t="shared" ref="Z65:Z77" si="29">U65/U$9</f>
        <v>4.0105399360793971E-2</v>
      </c>
    </row>
    <row r="66" spans="1:26" x14ac:dyDescent="0.25">
      <c r="A66" s="1" t="s">
        <v>98</v>
      </c>
      <c r="B66" s="161" t="s">
        <v>99</v>
      </c>
      <c r="C66" s="162">
        <v>0</v>
      </c>
      <c r="D66" s="162">
        <v>0</v>
      </c>
      <c r="E66" s="162">
        <v>0</v>
      </c>
      <c r="F66" s="162">
        <v>0</v>
      </c>
      <c r="G66" s="162">
        <v>0</v>
      </c>
      <c r="H66" s="163" t="str">
        <f>IFERROR(G66/F66-1,"-")</f>
        <v>-</v>
      </c>
      <c r="I66" s="180" t="str">
        <f t="shared" si="1"/>
        <v>-</v>
      </c>
      <c r="J66" s="163">
        <f>G66/G$9</f>
        <v>0</v>
      </c>
      <c r="K66" s="162">
        <v>0</v>
      </c>
      <c r="L66" s="162">
        <v>0</v>
      </c>
      <c r="M66" s="162">
        <v>0</v>
      </c>
      <c r="N66" s="162">
        <v>0</v>
      </c>
      <c r="O66" s="162">
        <v>0</v>
      </c>
      <c r="P66" s="163" t="str">
        <f>IFERROR(O66/N66-1,"-")</f>
        <v>-</v>
      </c>
      <c r="Q66" s="180" t="str">
        <f t="shared" si="9"/>
        <v>-</v>
      </c>
      <c r="R66" s="163">
        <f>O66/O$9</f>
        <v>0</v>
      </c>
      <c r="S66" s="162">
        <v>24032</v>
      </c>
      <c r="T66" s="162">
        <v>25803</v>
      </c>
      <c r="U66" s="162">
        <v>30941</v>
      </c>
      <c r="V66" s="162">
        <v>45548</v>
      </c>
      <c r="W66" s="162">
        <v>58550</v>
      </c>
      <c r="X66" s="163">
        <f>IFERROR(W66/V66-1,"-")</f>
        <v>0.28545710020198478</v>
      </c>
      <c r="Y66" s="180">
        <f t="shared" si="10"/>
        <v>1.4363348868175767</v>
      </c>
      <c r="Z66" s="163">
        <f t="shared" si="29"/>
        <v>8.1922267441875852E-3</v>
      </c>
    </row>
    <row r="67" spans="1:26" x14ac:dyDescent="0.25">
      <c r="A67" s="164" t="s">
        <v>105</v>
      </c>
      <c r="B67" s="165" t="s">
        <v>105</v>
      </c>
      <c r="C67" s="166">
        <v>0</v>
      </c>
      <c r="D67" s="166">
        <v>0</v>
      </c>
      <c r="E67" s="166">
        <v>0</v>
      </c>
      <c r="F67" s="166">
        <v>0</v>
      </c>
      <c r="G67" s="166">
        <v>0</v>
      </c>
      <c r="H67" s="167" t="str">
        <f>IFERROR(G67/F67-1,"-")</f>
        <v>-</v>
      </c>
      <c r="I67" s="181" t="str">
        <f t="shared" si="1"/>
        <v>-</v>
      </c>
      <c r="J67" s="167">
        <f>G67/G$9</f>
        <v>0</v>
      </c>
      <c r="K67" s="166">
        <v>0</v>
      </c>
      <c r="L67" s="166">
        <v>0</v>
      </c>
      <c r="M67" s="166">
        <v>0</v>
      </c>
      <c r="N67" s="166">
        <v>0</v>
      </c>
      <c r="O67" s="166">
        <v>0</v>
      </c>
      <c r="P67" s="167" t="str">
        <f>IFERROR(O67/N67-1,"-")</f>
        <v>-</v>
      </c>
      <c r="Q67" s="181" t="str">
        <f t="shared" si="9"/>
        <v>-</v>
      </c>
      <c r="R67" s="167">
        <f>O67/O$9</f>
        <v>0</v>
      </c>
      <c r="S67" s="166">
        <v>8814</v>
      </c>
      <c r="T67" s="166">
        <v>21207</v>
      </c>
      <c r="U67" s="166">
        <v>22920</v>
      </c>
      <c r="V67" s="166">
        <v>31464</v>
      </c>
      <c r="W67" s="166">
        <v>34800</v>
      </c>
      <c r="X67" s="167">
        <f>IFERROR(W67/V67-1,"-")</f>
        <v>0.10602593440122043</v>
      </c>
      <c r="Y67" s="181">
        <f t="shared" si="10"/>
        <v>2.9482641252552755</v>
      </c>
      <c r="Z67" s="167">
        <f t="shared" si="29"/>
        <v>6.0685122322090262E-3</v>
      </c>
    </row>
    <row r="68" spans="1:26" x14ac:dyDescent="0.25">
      <c r="A68" s="164" t="s">
        <v>102</v>
      </c>
      <c r="B68" s="165" t="s">
        <v>102</v>
      </c>
      <c r="C68" s="166">
        <v>0</v>
      </c>
      <c r="D68" s="166">
        <v>0</v>
      </c>
      <c r="E68" s="166">
        <v>0</v>
      </c>
      <c r="F68" s="166">
        <v>0</v>
      </c>
      <c r="G68" s="166">
        <v>0</v>
      </c>
      <c r="H68" s="167" t="str">
        <f>IFERROR(G68/F68-1,"-")</f>
        <v>-</v>
      </c>
      <c r="I68" s="181" t="str">
        <f t="shared" si="1"/>
        <v>-</v>
      </c>
      <c r="J68" s="167">
        <f>G68/G$9</f>
        <v>0</v>
      </c>
      <c r="K68" s="166">
        <v>0</v>
      </c>
      <c r="L68" s="166">
        <v>0</v>
      </c>
      <c r="M68" s="166">
        <v>0</v>
      </c>
      <c r="N68" s="166">
        <v>0</v>
      </c>
      <c r="O68" s="166">
        <v>0</v>
      </c>
      <c r="P68" s="167" t="str">
        <f>IFERROR(O68/N68-1,"-")</f>
        <v>-</v>
      </c>
      <c r="Q68" s="181" t="str">
        <f t="shared" si="9"/>
        <v>-</v>
      </c>
      <c r="R68" s="167">
        <f>O68/O$9</f>
        <v>0</v>
      </c>
      <c r="S68" s="166">
        <v>15218</v>
      </c>
      <c r="T68" s="166">
        <v>4596</v>
      </c>
      <c r="U68" s="166">
        <v>8021</v>
      </c>
      <c r="V68" s="166">
        <v>14084</v>
      </c>
      <c r="W68" s="166">
        <v>23750</v>
      </c>
      <c r="X68" s="167">
        <f>IFERROR(W68/V68-1,"-")</f>
        <v>0.68631070718545861</v>
      </c>
      <c r="Y68" s="181">
        <f t="shared" si="10"/>
        <v>0.56065185963990016</v>
      </c>
      <c r="Z68" s="167">
        <f t="shared" si="29"/>
        <v>2.1237145119785599E-3</v>
      </c>
    </row>
    <row r="69" spans="1:26" x14ac:dyDescent="0.25">
      <c r="A69" s="1" t="s">
        <v>148</v>
      </c>
      <c r="B69" s="161" t="s">
        <v>109</v>
      </c>
      <c r="C69" s="162">
        <v>0</v>
      </c>
      <c r="D69" s="162">
        <v>0</v>
      </c>
      <c r="E69" s="162">
        <v>0</v>
      </c>
      <c r="F69" s="162">
        <v>0</v>
      </c>
      <c r="G69" s="162">
        <v>0</v>
      </c>
      <c r="H69" s="163" t="str">
        <f>IFERROR(G69/F69-1,"-")</f>
        <v>-</v>
      </c>
      <c r="I69" s="180" t="str">
        <f t="shared" si="1"/>
        <v>-</v>
      </c>
      <c r="J69" s="163">
        <f>G69/G$9</f>
        <v>0</v>
      </c>
      <c r="K69" s="162">
        <v>0</v>
      </c>
      <c r="L69" s="162">
        <v>0</v>
      </c>
      <c r="M69" s="162">
        <v>0</v>
      </c>
      <c r="N69" s="162">
        <v>0</v>
      </c>
      <c r="O69" s="162">
        <v>0</v>
      </c>
      <c r="P69" s="163" t="str">
        <f>IFERROR(O69/N69-1,"-")</f>
        <v>-</v>
      </c>
      <c r="Q69" s="180" t="str">
        <f t="shared" si="9"/>
        <v>-</v>
      </c>
      <c r="R69" s="163">
        <f>O69/O$9</f>
        <v>0</v>
      </c>
      <c r="S69" s="162">
        <v>30041</v>
      </c>
      <c r="T69" s="162">
        <v>36217</v>
      </c>
      <c r="U69" s="162">
        <v>120532</v>
      </c>
      <c r="V69" s="162">
        <v>125410</v>
      </c>
      <c r="W69" s="162">
        <v>133045</v>
      </c>
      <c r="X69" s="163">
        <f>IFERROR(W69/V69-1,"-")</f>
        <v>6.0880312574754791E-2</v>
      </c>
      <c r="Y69" s="180">
        <f t="shared" si="10"/>
        <v>3.428780666422556</v>
      </c>
      <c r="Z69" s="163">
        <f t="shared" si="29"/>
        <v>3.1913172616606381E-2</v>
      </c>
    </row>
    <row r="70" spans="1:26" x14ac:dyDescent="0.25">
      <c r="A70" s="164" t="s">
        <v>112</v>
      </c>
      <c r="B70" s="165" t="s">
        <v>112</v>
      </c>
      <c r="C70" s="166">
        <v>0</v>
      </c>
      <c r="D70" s="166">
        <v>0</v>
      </c>
      <c r="E70" s="166">
        <v>0</v>
      </c>
      <c r="F70" s="166">
        <v>0</v>
      </c>
      <c r="G70" s="166">
        <v>0</v>
      </c>
      <c r="H70" s="167" t="str">
        <f t="shared" ref="H70:H77" si="30">IFERROR(G70/F70-1,"-")</f>
        <v>-</v>
      </c>
      <c r="I70" s="181" t="str">
        <f t="shared" si="1"/>
        <v>-</v>
      </c>
      <c r="J70" s="167">
        <f t="shared" ref="J70:J77" si="31">G70/G$9</f>
        <v>0</v>
      </c>
      <c r="K70" s="166">
        <v>0</v>
      </c>
      <c r="L70" s="166">
        <v>0</v>
      </c>
      <c r="M70" s="166">
        <v>0</v>
      </c>
      <c r="N70" s="166">
        <v>0</v>
      </c>
      <c r="O70" s="166">
        <v>0</v>
      </c>
      <c r="P70" s="167" t="str">
        <f t="shared" ref="P70:P77" si="32">IFERROR(O70/N70-1,"-")</f>
        <v>-</v>
      </c>
      <c r="Q70" s="181" t="str">
        <f t="shared" si="9"/>
        <v>-</v>
      </c>
      <c r="R70" s="167">
        <f t="shared" ref="R70:R77" si="33">O70/O$9</f>
        <v>0</v>
      </c>
      <c r="S70" s="166">
        <v>13564</v>
      </c>
      <c r="T70" s="166">
        <v>7549</v>
      </c>
      <c r="U70" s="166">
        <v>52809</v>
      </c>
      <c r="V70" s="166">
        <v>48101</v>
      </c>
      <c r="W70" s="166">
        <v>45250</v>
      </c>
      <c r="X70" s="167">
        <f t="shared" ref="X70:X77" si="34">IFERROR(W70/V70-1,"-")</f>
        <v>-5.9271117024594089E-2</v>
      </c>
      <c r="Y70" s="181">
        <f t="shared" si="10"/>
        <v>2.3360365673842525</v>
      </c>
      <c r="Z70" s="167">
        <f t="shared" si="29"/>
        <v>1.3982201678478466E-2</v>
      </c>
    </row>
    <row r="71" spans="1:26" x14ac:dyDescent="0.25">
      <c r="A71" s="164" t="s">
        <v>115</v>
      </c>
      <c r="B71" s="165" t="s">
        <v>115</v>
      </c>
      <c r="C71" s="166">
        <v>0</v>
      </c>
      <c r="D71" s="166">
        <v>0</v>
      </c>
      <c r="E71" s="166">
        <v>0</v>
      </c>
      <c r="F71" s="166">
        <v>0</v>
      </c>
      <c r="G71" s="166">
        <v>0</v>
      </c>
      <c r="H71" s="167" t="str">
        <f t="shared" si="30"/>
        <v>-</v>
      </c>
      <c r="I71" s="181" t="str">
        <f t="shared" si="1"/>
        <v>-</v>
      </c>
      <c r="J71" s="167">
        <f t="shared" si="31"/>
        <v>0</v>
      </c>
      <c r="K71" s="166">
        <v>0</v>
      </c>
      <c r="L71" s="166">
        <v>0</v>
      </c>
      <c r="M71" s="166">
        <v>0</v>
      </c>
      <c r="N71" s="166">
        <v>0</v>
      </c>
      <c r="O71" s="166">
        <v>0</v>
      </c>
      <c r="P71" s="167" t="str">
        <f t="shared" si="32"/>
        <v>-</v>
      </c>
      <c r="Q71" s="181" t="str">
        <f t="shared" si="9"/>
        <v>-</v>
      </c>
      <c r="R71" s="167">
        <f t="shared" si="33"/>
        <v>0</v>
      </c>
      <c r="S71" s="166">
        <v>3277</v>
      </c>
      <c r="T71" s="166">
        <v>3513</v>
      </c>
      <c r="U71" s="166">
        <v>7009</v>
      </c>
      <c r="V71" s="166">
        <v>9961</v>
      </c>
      <c r="W71" s="166">
        <v>9892</v>
      </c>
      <c r="X71" s="167">
        <f t="shared" si="34"/>
        <v>-6.9270153599035877E-3</v>
      </c>
      <c r="Y71" s="181">
        <f t="shared" si="10"/>
        <v>2.0186145865120535</v>
      </c>
      <c r="Z71" s="167">
        <f t="shared" si="29"/>
        <v>1.8557679858443744E-3</v>
      </c>
    </row>
    <row r="72" spans="1:26" x14ac:dyDescent="0.25">
      <c r="A72" s="164" t="s">
        <v>118</v>
      </c>
      <c r="B72" s="165" t="s">
        <v>118</v>
      </c>
      <c r="C72" s="166">
        <v>0</v>
      </c>
      <c r="D72" s="166">
        <v>0</v>
      </c>
      <c r="E72" s="166">
        <v>0</v>
      </c>
      <c r="F72" s="166">
        <v>0</v>
      </c>
      <c r="G72" s="166">
        <v>0</v>
      </c>
      <c r="H72" s="167" t="str">
        <f t="shared" si="30"/>
        <v>-</v>
      </c>
      <c r="I72" s="181" t="str">
        <f t="shared" si="1"/>
        <v>-</v>
      </c>
      <c r="J72" s="167">
        <f t="shared" si="31"/>
        <v>0</v>
      </c>
      <c r="K72" s="166">
        <v>0</v>
      </c>
      <c r="L72" s="166">
        <v>0</v>
      </c>
      <c r="M72" s="166">
        <v>0</v>
      </c>
      <c r="N72" s="166">
        <v>0</v>
      </c>
      <c r="O72" s="166">
        <v>0</v>
      </c>
      <c r="P72" s="167" t="str">
        <f t="shared" si="32"/>
        <v>-</v>
      </c>
      <c r="Q72" s="181" t="str">
        <f t="shared" si="9"/>
        <v>-</v>
      </c>
      <c r="R72" s="167">
        <f t="shared" si="33"/>
        <v>0</v>
      </c>
      <c r="S72" s="166">
        <v>3407</v>
      </c>
      <c r="T72" s="166">
        <v>6247</v>
      </c>
      <c r="U72" s="166">
        <v>17604</v>
      </c>
      <c r="V72" s="166">
        <v>15357</v>
      </c>
      <c r="W72" s="166">
        <v>19078</v>
      </c>
      <c r="X72" s="167">
        <f t="shared" si="34"/>
        <v>0.24229992837142666</v>
      </c>
      <c r="Y72" s="181">
        <f t="shared" si="10"/>
        <v>4.599647783974171</v>
      </c>
      <c r="Z72" s="167">
        <f t="shared" si="29"/>
        <v>4.6609986621207545E-3</v>
      </c>
    </row>
    <row r="73" spans="1:26" x14ac:dyDescent="0.25">
      <c r="A73" s="164" t="s">
        <v>125</v>
      </c>
      <c r="B73" s="165" t="s">
        <v>125</v>
      </c>
      <c r="C73" s="166">
        <v>0</v>
      </c>
      <c r="D73" s="166">
        <v>0</v>
      </c>
      <c r="E73" s="166">
        <v>0</v>
      </c>
      <c r="F73" s="166">
        <v>0</v>
      </c>
      <c r="G73" s="166">
        <v>0</v>
      </c>
      <c r="H73" s="167" t="str">
        <f t="shared" si="30"/>
        <v>-</v>
      </c>
      <c r="I73" s="181" t="str">
        <f t="shared" si="1"/>
        <v>-</v>
      </c>
      <c r="J73" s="167">
        <f t="shared" si="31"/>
        <v>0</v>
      </c>
      <c r="K73" s="166">
        <v>0</v>
      </c>
      <c r="L73" s="166">
        <v>0</v>
      </c>
      <c r="M73" s="166">
        <v>0</v>
      </c>
      <c r="N73" s="166">
        <v>0</v>
      </c>
      <c r="O73" s="166">
        <v>0</v>
      </c>
      <c r="P73" s="167" t="str">
        <f t="shared" si="32"/>
        <v>-</v>
      </c>
      <c r="Q73" s="181" t="str">
        <f t="shared" si="9"/>
        <v>-</v>
      </c>
      <c r="R73" s="167">
        <f t="shared" si="33"/>
        <v>0</v>
      </c>
      <c r="S73" s="166">
        <v>502</v>
      </c>
      <c r="T73" s="166">
        <v>1777</v>
      </c>
      <c r="U73" s="166">
        <v>2468</v>
      </c>
      <c r="V73" s="166">
        <v>3478</v>
      </c>
      <c r="W73" s="166">
        <v>4281</v>
      </c>
      <c r="X73" s="167">
        <f t="shared" si="34"/>
        <v>0.23087981598619889</v>
      </c>
      <c r="Y73" s="181">
        <f t="shared" si="10"/>
        <v>7.5278884462151403</v>
      </c>
      <c r="Z73" s="167">
        <f t="shared" si="29"/>
        <v>6.5345061907032612E-4</v>
      </c>
    </row>
    <row r="74" spans="1:26" x14ac:dyDescent="0.25">
      <c r="A74" s="164" t="s">
        <v>121</v>
      </c>
      <c r="B74" s="165" t="s">
        <v>121</v>
      </c>
      <c r="C74" s="166">
        <v>0</v>
      </c>
      <c r="D74" s="166">
        <v>0</v>
      </c>
      <c r="E74" s="166">
        <v>0</v>
      </c>
      <c r="F74" s="166">
        <v>0</v>
      </c>
      <c r="G74" s="166">
        <v>0</v>
      </c>
      <c r="H74" s="167" t="str">
        <f t="shared" si="30"/>
        <v>-</v>
      </c>
      <c r="I74" s="181" t="str">
        <f t="shared" ref="I74:I137" si="35">IFERROR(G74/C74-1,"-")</f>
        <v>-</v>
      </c>
      <c r="J74" s="167">
        <f t="shared" si="31"/>
        <v>0</v>
      </c>
      <c r="K74" s="166">
        <v>0</v>
      </c>
      <c r="L74" s="166">
        <v>0</v>
      </c>
      <c r="M74" s="166">
        <v>0</v>
      </c>
      <c r="N74" s="166">
        <v>0</v>
      </c>
      <c r="O74" s="166">
        <v>0</v>
      </c>
      <c r="P74" s="167" t="str">
        <f t="shared" si="32"/>
        <v>-</v>
      </c>
      <c r="Q74" s="181" t="str">
        <f t="shared" si="9"/>
        <v>-</v>
      </c>
      <c r="R74" s="167">
        <f t="shared" si="33"/>
        <v>0</v>
      </c>
      <c r="S74" s="166">
        <v>1200</v>
      </c>
      <c r="T74" s="166">
        <v>1607</v>
      </c>
      <c r="U74" s="166">
        <v>2853</v>
      </c>
      <c r="V74" s="166">
        <v>2272</v>
      </c>
      <c r="W74" s="166">
        <v>3870</v>
      </c>
      <c r="X74" s="167">
        <f t="shared" si="34"/>
        <v>0.70334507042253525</v>
      </c>
      <c r="Y74" s="181">
        <f t="shared" si="10"/>
        <v>2.2250000000000001</v>
      </c>
      <c r="Z74" s="167">
        <f t="shared" si="29"/>
        <v>7.5538679749094029E-4</v>
      </c>
    </row>
    <row r="75" spans="1:26" x14ac:dyDescent="0.25">
      <c r="A75" s="164" t="s">
        <v>130</v>
      </c>
      <c r="B75" s="165" t="s">
        <v>130</v>
      </c>
      <c r="C75" s="166">
        <v>0</v>
      </c>
      <c r="D75" s="166">
        <v>0</v>
      </c>
      <c r="E75" s="166">
        <v>0</v>
      </c>
      <c r="F75" s="166">
        <v>0</v>
      </c>
      <c r="G75" s="166">
        <v>0</v>
      </c>
      <c r="H75" s="167" t="str">
        <f t="shared" si="30"/>
        <v>-</v>
      </c>
      <c r="I75" s="181" t="str">
        <f t="shared" si="35"/>
        <v>-</v>
      </c>
      <c r="J75" s="167">
        <f t="shared" si="31"/>
        <v>0</v>
      </c>
      <c r="K75" s="166">
        <v>0</v>
      </c>
      <c r="L75" s="166">
        <v>0</v>
      </c>
      <c r="M75" s="166">
        <v>0</v>
      </c>
      <c r="N75" s="166">
        <v>0</v>
      </c>
      <c r="O75" s="166">
        <v>0</v>
      </c>
      <c r="P75" s="167" t="str">
        <f t="shared" si="32"/>
        <v>-</v>
      </c>
      <c r="Q75" s="181" t="str">
        <f t="shared" si="9"/>
        <v>-</v>
      </c>
      <c r="R75" s="167">
        <f t="shared" si="33"/>
        <v>0</v>
      </c>
      <c r="S75" s="166">
        <v>651</v>
      </c>
      <c r="T75" s="166">
        <v>1674</v>
      </c>
      <c r="U75" s="166">
        <v>2685</v>
      </c>
      <c r="V75" s="166">
        <v>3745</v>
      </c>
      <c r="W75" s="166">
        <v>2300</v>
      </c>
      <c r="X75" s="167">
        <f t="shared" si="34"/>
        <v>-0.3858477970627503</v>
      </c>
      <c r="Y75" s="181">
        <f t="shared" si="10"/>
        <v>2.5330261136712751</v>
      </c>
      <c r="Z75" s="167">
        <f t="shared" si="29"/>
        <v>7.1090555599830866E-4</v>
      </c>
    </row>
    <row r="76" spans="1:26" x14ac:dyDescent="0.25">
      <c r="A76" s="164" t="s">
        <v>133</v>
      </c>
      <c r="B76" s="165" t="s">
        <v>133</v>
      </c>
      <c r="C76" s="166">
        <v>0</v>
      </c>
      <c r="D76" s="166">
        <v>0</v>
      </c>
      <c r="E76" s="166">
        <v>0</v>
      </c>
      <c r="F76" s="166">
        <v>0</v>
      </c>
      <c r="G76" s="166">
        <v>0</v>
      </c>
      <c r="H76" s="167" t="str">
        <f t="shared" si="30"/>
        <v>-</v>
      </c>
      <c r="I76" s="181" t="str">
        <f t="shared" si="35"/>
        <v>-</v>
      </c>
      <c r="J76" s="167">
        <f t="shared" si="31"/>
        <v>0</v>
      </c>
      <c r="K76" s="166">
        <v>0</v>
      </c>
      <c r="L76" s="166">
        <v>0</v>
      </c>
      <c r="M76" s="166">
        <v>0</v>
      </c>
      <c r="N76" s="166">
        <v>0</v>
      </c>
      <c r="O76" s="166">
        <v>0</v>
      </c>
      <c r="P76" s="167" t="str">
        <f t="shared" si="32"/>
        <v>-</v>
      </c>
      <c r="Q76" s="181" t="str">
        <f t="shared" si="9"/>
        <v>-</v>
      </c>
      <c r="R76" s="167">
        <f t="shared" si="33"/>
        <v>0</v>
      </c>
      <c r="S76" s="166">
        <v>907</v>
      </c>
      <c r="T76" s="166">
        <v>154</v>
      </c>
      <c r="U76" s="166">
        <v>799</v>
      </c>
      <c r="V76" s="166">
        <v>1039</v>
      </c>
      <c r="W76" s="166">
        <v>628</v>
      </c>
      <c r="X76" s="167">
        <f t="shared" si="34"/>
        <v>-0.39557266602502406</v>
      </c>
      <c r="Y76" s="181">
        <f t="shared" si="10"/>
        <v>-0.30760749724366043</v>
      </c>
      <c r="Z76" s="167">
        <f t="shared" si="29"/>
        <v>2.1155066638459911E-4</v>
      </c>
    </row>
    <row r="77" spans="1:26" x14ac:dyDescent="0.25">
      <c r="A77" s="169" t="s">
        <v>147</v>
      </c>
      <c r="B77" s="170" t="s">
        <v>147</v>
      </c>
      <c r="C77" s="171">
        <f>C69-SUM(C70:C76)</f>
        <v>0</v>
      </c>
      <c r="D77" s="171">
        <f>D69-SUM(D70:D76)</f>
        <v>0</v>
      </c>
      <c r="E77" s="171">
        <f>E69-SUM(E70:E76)</f>
        <v>0</v>
      </c>
      <c r="F77" s="171">
        <f>F69-SUM(F70:F76)</f>
        <v>0</v>
      </c>
      <c r="G77" s="171">
        <f>G69-SUM(G70:G76)</f>
        <v>0</v>
      </c>
      <c r="H77" s="172" t="str">
        <f t="shared" si="30"/>
        <v>-</v>
      </c>
      <c r="I77" s="182" t="str">
        <f t="shared" si="35"/>
        <v>-</v>
      </c>
      <c r="J77" s="172">
        <f t="shared" si="31"/>
        <v>0</v>
      </c>
      <c r="K77" s="171">
        <f>K69-SUM(K70:K76)</f>
        <v>0</v>
      </c>
      <c r="L77" s="171">
        <f>L69-SUM(L70:L76)</f>
        <v>0</v>
      </c>
      <c r="M77" s="171">
        <f>M69-SUM(M70:M76)</f>
        <v>0</v>
      </c>
      <c r="N77" s="171">
        <f>N69-SUM(N70:N76)</f>
        <v>0</v>
      </c>
      <c r="O77" s="171">
        <f>O69-SUM(O70:O76)</f>
        <v>0</v>
      </c>
      <c r="P77" s="172" t="str">
        <f t="shared" si="32"/>
        <v>-</v>
      </c>
      <c r="Q77" s="182" t="str">
        <f t="shared" si="9"/>
        <v>-</v>
      </c>
      <c r="R77" s="172">
        <f t="shared" si="33"/>
        <v>0</v>
      </c>
      <c r="S77" s="171">
        <f>S69-SUM(S70:S76)</f>
        <v>6533</v>
      </c>
      <c r="T77" s="171">
        <f>T69-SUM(T70:T76)</f>
        <v>13696</v>
      </c>
      <c r="U77" s="171">
        <f>U69-SUM(U70:U76)</f>
        <v>34305</v>
      </c>
      <c r="V77" s="171">
        <f>V69-SUM(V70:V76)</f>
        <v>41457</v>
      </c>
      <c r="W77" s="171">
        <f>W69-SUM(W70:W76)</f>
        <v>47746</v>
      </c>
      <c r="X77" s="172">
        <f t="shared" si="34"/>
        <v>0.15169935113491095</v>
      </c>
      <c r="Y77" s="182">
        <f t="shared" si="10"/>
        <v>6.3084341037808054</v>
      </c>
      <c r="Z77" s="172">
        <f t="shared" si="29"/>
        <v>9.0829106512186134E-3</v>
      </c>
    </row>
    <row r="78" spans="1:26" x14ac:dyDescent="0.25">
      <c r="A78" s="1"/>
      <c r="B78" s="157" t="s">
        <v>50</v>
      </c>
      <c r="C78" s="155"/>
      <c r="D78" s="155"/>
      <c r="E78" s="155"/>
      <c r="F78" s="155"/>
      <c r="G78" s="155"/>
      <c r="H78" s="155"/>
      <c r="I78" s="155"/>
      <c r="J78" s="155"/>
      <c r="K78" s="155"/>
      <c r="L78" s="155"/>
      <c r="M78" s="155"/>
      <c r="N78" s="155"/>
      <c r="O78" s="155"/>
      <c r="P78" s="155"/>
      <c r="Q78" s="155"/>
      <c r="R78" s="155"/>
      <c r="S78" s="155"/>
      <c r="T78" s="155"/>
      <c r="U78" s="155"/>
      <c r="V78" s="155"/>
      <c r="W78" s="155"/>
      <c r="X78" s="155"/>
      <c r="Y78" s="155"/>
      <c r="Z78" s="155"/>
    </row>
    <row r="79" spans="1:26" x14ac:dyDescent="0.25">
      <c r="A79" s="1" t="s">
        <v>0</v>
      </c>
      <c r="B79" s="158" t="s">
        <v>70</v>
      </c>
      <c r="C79" s="178">
        <f>C80+C83</f>
        <v>34055</v>
      </c>
      <c r="D79" s="178">
        <f>D80+D83</f>
        <v>70827</v>
      </c>
      <c r="E79" s="178">
        <f>E80+E83</f>
        <v>98456</v>
      </c>
      <c r="F79" s="178">
        <f>F80+F83</f>
        <v>103299</v>
      </c>
      <c r="G79" s="178">
        <f>G80+G83</f>
        <v>118688</v>
      </c>
      <c r="H79" s="179">
        <f>IFERROR(G79/F79-1,"-")</f>
        <v>0.14897530469801246</v>
      </c>
      <c r="I79" s="179">
        <f t="shared" si="35"/>
        <v>2.4851857289678461</v>
      </c>
      <c r="J79" s="179">
        <f>G79/G$9</f>
        <v>0.15641333140048233</v>
      </c>
      <c r="K79" s="178">
        <f>K80+K83</f>
        <v>143122</v>
      </c>
      <c r="L79" s="178">
        <f>L80+L83</f>
        <v>214429</v>
      </c>
      <c r="M79" s="178">
        <f>M80+M83</f>
        <v>476344</v>
      </c>
      <c r="N79" s="178">
        <f>N80+N83</f>
        <v>549349</v>
      </c>
      <c r="O79" s="178">
        <f>O80+O83</f>
        <v>622363</v>
      </c>
      <c r="P79" s="179">
        <f>IFERROR(O79/N79-1,"-")</f>
        <v>0.13291004443441246</v>
      </c>
      <c r="Q79" s="179">
        <f t="shared" si="9"/>
        <v>3.3484789200821679</v>
      </c>
      <c r="R79" s="179">
        <f>O79/O$9</f>
        <v>0.17676598983762351</v>
      </c>
      <c r="S79" s="178">
        <f>S80+S83</f>
        <v>177177</v>
      </c>
      <c r="T79" s="178">
        <f>T80+T83</f>
        <v>285256</v>
      </c>
      <c r="U79" s="178">
        <f>U80+U83</f>
        <v>574800</v>
      </c>
      <c r="V79" s="178">
        <f>V80+V83</f>
        <v>652648</v>
      </c>
      <c r="W79" s="178">
        <f>W80+W83</f>
        <v>741051</v>
      </c>
      <c r="X79" s="179">
        <f>IFERROR(W79/V79-1,"-")</f>
        <v>0.13545280151015548</v>
      </c>
      <c r="Y79" s="179">
        <f t="shared" si="10"/>
        <v>3.1825462672920297</v>
      </c>
      <c r="Z79" s="179">
        <f t="shared" ref="Z79:Z91" si="36">U79/U$9</f>
        <v>0.15218939053550384</v>
      </c>
    </row>
    <row r="80" spans="1:26" x14ac:dyDescent="0.25">
      <c r="A80" s="1" t="s">
        <v>98</v>
      </c>
      <c r="B80" s="161" t="s">
        <v>99</v>
      </c>
      <c r="C80" s="162">
        <v>15296</v>
      </c>
      <c r="D80" s="162">
        <v>38077</v>
      </c>
      <c r="E80" s="162">
        <v>48839</v>
      </c>
      <c r="F80" s="162">
        <v>49185</v>
      </c>
      <c r="G80" s="162">
        <v>55960</v>
      </c>
      <c r="H80" s="163">
        <f>IFERROR(G80/F80-1,"-")</f>
        <v>0.13774524753481754</v>
      </c>
      <c r="I80" s="180">
        <f t="shared" si="35"/>
        <v>2.6584728033472804</v>
      </c>
      <c r="J80" s="163">
        <f>G80/G$9</f>
        <v>7.3747051304015501E-2</v>
      </c>
      <c r="K80" s="162">
        <v>67449</v>
      </c>
      <c r="L80" s="162">
        <v>109519</v>
      </c>
      <c r="M80" s="162">
        <v>230615</v>
      </c>
      <c r="N80" s="162">
        <v>229974</v>
      </c>
      <c r="O80" s="162">
        <v>243808</v>
      </c>
      <c r="P80" s="163">
        <f>IFERROR(O80/N80-1,"-")</f>
        <v>6.0154626175132897E-2</v>
      </c>
      <c r="Q80" s="180">
        <f t="shared" si="9"/>
        <v>2.6147014781538642</v>
      </c>
      <c r="R80" s="163">
        <f>O80/O$9</f>
        <v>6.9247308163131988E-2</v>
      </c>
      <c r="S80" s="162">
        <v>82745</v>
      </c>
      <c r="T80" s="162">
        <v>147596</v>
      </c>
      <c r="U80" s="162">
        <v>279454</v>
      </c>
      <c r="V80" s="162">
        <v>279159</v>
      </c>
      <c r="W80" s="162">
        <v>299768</v>
      </c>
      <c r="X80" s="163">
        <f>IFERROR(W80/V80-1,"-")</f>
        <v>7.3825311023467011E-2</v>
      </c>
      <c r="Y80" s="180">
        <f t="shared" si="10"/>
        <v>2.6227929180010876</v>
      </c>
      <c r="Z80" s="163">
        <f t="shared" si="36"/>
        <v>7.3990838452868288E-2</v>
      </c>
    </row>
    <row r="81" spans="1:26" x14ac:dyDescent="0.25">
      <c r="A81" s="164" t="s">
        <v>105</v>
      </c>
      <c r="B81" s="165" t="s">
        <v>105</v>
      </c>
      <c r="C81" s="166">
        <v>7696</v>
      </c>
      <c r="D81" s="166">
        <v>24218</v>
      </c>
      <c r="E81" s="166">
        <v>29828</v>
      </c>
      <c r="F81" s="166">
        <v>29979</v>
      </c>
      <c r="G81" s="166">
        <v>30308</v>
      </c>
      <c r="H81" s="167">
        <f>IFERROR(G81/F81-1,"-")</f>
        <v>1.0974348710764303E-2</v>
      </c>
      <c r="I81" s="181">
        <f t="shared" si="35"/>
        <v>2.938149688149688</v>
      </c>
      <c r="J81" s="167">
        <f>G81/G$9</f>
        <v>3.9941487328843846E-2</v>
      </c>
      <c r="K81" s="166">
        <v>11781</v>
      </c>
      <c r="L81" s="166">
        <v>24585</v>
      </c>
      <c r="M81" s="166">
        <v>36378</v>
      </c>
      <c r="N81" s="166">
        <v>30210</v>
      </c>
      <c r="O81" s="166">
        <v>42021</v>
      </c>
      <c r="P81" s="167">
        <f>IFERROR(O81/N81-1,"-")</f>
        <v>0.39096325719960268</v>
      </c>
      <c r="Q81" s="181">
        <f t="shared" si="9"/>
        <v>2.5668449197860963</v>
      </c>
      <c r="R81" s="167">
        <f>O81/O$9</f>
        <v>1.1934969879261424E-2</v>
      </c>
      <c r="S81" s="166">
        <v>19477</v>
      </c>
      <c r="T81" s="166">
        <v>48803</v>
      </c>
      <c r="U81" s="166">
        <v>66206</v>
      </c>
      <c r="V81" s="166">
        <v>60189</v>
      </c>
      <c r="W81" s="166">
        <v>72329</v>
      </c>
      <c r="X81" s="167">
        <f>IFERROR(W81/V81-1,"-")</f>
        <v>0.20169798468158628</v>
      </c>
      <c r="Y81" s="181">
        <f t="shared" si="10"/>
        <v>2.713559583098013</v>
      </c>
      <c r="Z81" s="167">
        <f t="shared" si="36"/>
        <v>1.7529315918221239E-2</v>
      </c>
    </row>
    <row r="82" spans="1:26" x14ac:dyDescent="0.25">
      <c r="A82" s="164" t="s">
        <v>102</v>
      </c>
      <c r="B82" s="165" t="s">
        <v>102</v>
      </c>
      <c r="C82" s="166">
        <v>7600</v>
      </c>
      <c r="D82" s="166">
        <v>13859</v>
      </c>
      <c r="E82" s="166">
        <v>19011</v>
      </c>
      <c r="F82" s="166">
        <v>19206</v>
      </c>
      <c r="G82" s="166">
        <v>25652</v>
      </c>
      <c r="H82" s="167">
        <f>IFERROR(G82/F82-1,"-")</f>
        <v>0.33562428407789224</v>
      </c>
      <c r="I82" s="181">
        <f t="shared" si="35"/>
        <v>2.3752631578947367</v>
      </c>
      <c r="J82" s="167">
        <f>G82/G$9</f>
        <v>3.3805563975171649E-2</v>
      </c>
      <c r="K82" s="166">
        <v>55668</v>
      </c>
      <c r="L82" s="166">
        <v>84934</v>
      </c>
      <c r="M82" s="166">
        <v>194237</v>
      </c>
      <c r="N82" s="166">
        <v>199764</v>
      </c>
      <c r="O82" s="166">
        <v>201787</v>
      </c>
      <c r="P82" s="167">
        <f>IFERROR(O82/N82-1,"-")</f>
        <v>1.0126949800765006E-2</v>
      </c>
      <c r="Q82" s="181">
        <f t="shared" si="9"/>
        <v>2.6248293454049003</v>
      </c>
      <c r="R82" s="167">
        <f>O82/O$9</f>
        <v>5.7312338283870563E-2</v>
      </c>
      <c r="S82" s="166">
        <v>63268</v>
      </c>
      <c r="T82" s="166">
        <v>98793</v>
      </c>
      <c r="U82" s="166">
        <v>213248</v>
      </c>
      <c r="V82" s="166">
        <v>218970</v>
      </c>
      <c r="W82" s="166">
        <v>227439</v>
      </c>
      <c r="X82" s="167">
        <f>IFERROR(W82/V82-1,"-")</f>
        <v>3.8676531031648143E-2</v>
      </c>
      <c r="Y82" s="181">
        <f t="shared" si="10"/>
        <v>2.5948504773345134</v>
      </c>
      <c r="Z82" s="167">
        <f t="shared" si="36"/>
        <v>5.6461522534647049E-2</v>
      </c>
    </row>
    <row r="83" spans="1:26" x14ac:dyDescent="0.25">
      <c r="A83" s="1" t="s">
        <v>148</v>
      </c>
      <c r="B83" s="161" t="s">
        <v>109</v>
      </c>
      <c r="C83" s="162">
        <v>18759</v>
      </c>
      <c r="D83" s="162">
        <v>32750</v>
      </c>
      <c r="E83" s="162">
        <v>49617</v>
      </c>
      <c r="F83" s="162">
        <v>54114</v>
      </c>
      <c r="G83" s="162">
        <v>62728</v>
      </c>
      <c r="H83" s="163">
        <f>IFERROR(G83/F83-1,"-")</f>
        <v>0.15918246664449121</v>
      </c>
      <c r="I83" s="180">
        <f t="shared" si="35"/>
        <v>2.3438882669651901</v>
      </c>
      <c r="J83" s="163">
        <f>G83/G$9</f>
        <v>8.2666280096466843E-2</v>
      </c>
      <c r="K83" s="162">
        <v>75673</v>
      </c>
      <c r="L83" s="162">
        <v>104910</v>
      </c>
      <c r="M83" s="162">
        <v>245729</v>
      </c>
      <c r="N83" s="162">
        <v>319375</v>
      </c>
      <c r="O83" s="162">
        <v>378555</v>
      </c>
      <c r="P83" s="163">
        <f>IFERROR(O83/N83-1,"-")</f>
        <v>0.18529941291585117</v>
      </c>
      <c r="Q83" s="180">
        <f t="shared" si="9"/>
        <v>4.0025108030605372</v>
      </c>
      <c r="R83" s="163">
        <f>O83/O$9</f>
        <v>0.10751868167449152</v>
      </c>
      <c r="S83" s="162">
        <v>94432</v>
      </c>
      <c r="T83" s="162">
        <v>137660</v>
      </c>
      <c r="U83" s="162">
        <v>295346</v>
      </c>
      <c r="V83" s="162">
        <v>373489</v>
      </c>
      <c r="W83" s="162">
        <v>441283</v>
      </c>
      <c r="X83" s="163">
        <f>IFERROR(W83/V83-1,"-")</f>
        <v>0.18151538599530381</v>
      </c>
      <c r="Y83" s="180">
        <f t="shared" si="10"/>
        <v>3.6730239749237548</v>
      </c>
      <c r="Z83" s="163">
        <f t="shared" si="36"/>
        <v>7.8198552082635556E-2</v>
      </c>
    </row>
    <row r="84" spans="1:26" x14ac:dyDescent="0.25">
      <c r="A84" s="164" t="s">
        <v>112</v>
      </c>
      <c r="B84" s="165" t="s">
        <v>112</v>
      </c>
      <c r="C84" s="166">
        <v>2578</v>
      </c>
      <c r="D84" s="166">
        <v>3228</v>
      </c>
      <c r="E84" s="166">
        <v>5828</v>
      </c>
      <c r="F84" s="166">
        <v>7060</v>
      </c>
      <c r="G84" s="166">
        <v>9146</v>
      </c>
      <c r="H84" s="167">
        <f t="shared" ref="H84:H91" si="37">IFERROR(G84/F84-1,"-")</f>
        <v>0.29546742209631738</v>
      </c>
      <c r="I84" s="181">
        <f t="shared" si="35"/>
        <v>2.5477114041892941</v>
      </c>
      <c r="J84" s="167">
        <f t="shared" ref="J84:J91" si="38">G84/G$9</f>
        <v>1.2053083116985807E-2</v>
      </c>
      <c r="K84" s="166">
        <v>15879</v>
      </c>
      <c r="L84" s="166">
        <v>11210</v>
      </c>
      <c r="M84" s="166">
        <v>56300</v>
      </c>
      <c r="N84" s="166">
        <v>75139</v>
      </c>
      <c r="O84" s="166">
        <v>87125</v>
      </c>
      <c r="P84" s="167">
        <f t="shared" ref="P84:P91" si="39">IFERROR(O84/N84-1,"-")</f>
        <v>0.15951769387402015</v>
      </c>
      <c r="Q84" s="181">
        <f t="shared" si="9"/>
        <v>4.4868064739593176</v>
      </c>
      <c r="R84" s="167">
        <f t="shared" ref="R84:R91" si="40">O84/O$9</f>
        <v>2.4745585557950825E-2</v>
      </c>
      <c r="S84" s="166">
        <v>18457</v>
      </c>
      <c r="T84" s="166">
        <v>14438</v>
      </c>
      <c r="U84" s="166">
        <v>62128</v>
      </c>
      <c r="V84" s="166">
        <v>82199</v>
      </c>
      <c r="W84" s="166">
        <v>96271</v>
      </c>
      <c r="X84" s="167">
        <f t="shared" ref="X84:X91" si="41">IFERROR(W84/V84-1,"-")</f>
        <v>0.17119429676760056</v>
      </c>
      <c r="Y84" s="181">
        <f t="shared" si="10"/>
        <v>4.2159614238500298</v>
      </c>
      <c r="Z84" s="167">
        <f t="shared" si="36"/>
        <v>1.6449586734846526E-2</v>
      </c>
    </row>
    <row r="85" spans="1:26" x14ac:dyDescent="0.25">
      <c r="A85" s="164" t="s">
        <v>115</v>
      </c>
      <c r="B85" s="165" t="s">
        <v>115</v>
      </c>
      <c r="C85" s="166">
        <v>5409</v>
      </c>
      <c r="D85" s="166">
        <v>8563</v>
      </c>
      <c r="E85" s="166">
        <v>13220</v>
      </c>
      <c r="F85" s="166">
        <v>14980</v>
      </c>
      <c r="G85" s="166">
        <v>15604</v>
      </c>
      <c r="H85" s="167">
        <f t="shared" si="37"/>
        <v>4.1655540720961337E-2</v>
      </c>
      <c r="I85" s="181">
        <f t="shared" si="35"/>
        <v>1.8848215936402291</v>
      </c>
      <c r="J85" s="167">
        <f t="shared" si="38"/>
        <v>2.0563777493707251E-2</v>
      </c>
      <c r="K85" s="166">
        <v>27251</v>
      </c>
      <c r="L85" s="166">
        <v>36097</v>
      </c>
      <c r="M85" s="166">
        <v>84214</v>
      </c>
      <c r="N85" s="166">
        <v>96686</v>
      </c>
      <c r="O85" s="166">
        <v>107377</v>
      </c>
      <c r="P85" s="167">
        <f t="shared" si="39"/>
        <v>0.11057443683677048</v>
      </c>
      <c r="Q85" s="181">
        <f t="shared" si="9"/>
        <v>2.9402957689626068</v>
      </c>
      <c r="R85" s="167">
        <f t="shared" si="40"/>
        <v>3.0497638340959376E-2</v>
      </c>
      <c r="S85" s="166">
        <v>32660</v>
      </c>
      <c r="T85" s="166">
        <v>44660</v>
      </c>
      <c r="U85" s="166">
        <v>97434</v>
      </c>
      <c r="V85" s="166">
        <v>111666</v>
      </c>
      <c r="W85" s="166">
        <v>122981</v>
      </c>
      <c r="X85" s="167">
        <f t="shared" si="41"/>
        <v>0.101328963157989</v>
      </c>
      <c r="Y85" s="181">
        <f t="shared" si="10"/>
        <v>2.7654929577464791</v>
      </c>
      <c r="Z85" s="167">
        <f t="shared" si="36"/>
        <v>2.5797531449958735E-2</v>
      </c>
    </row>
    <row r="86" spans="1:26" x14ac:dyDescent="0.25">
      <c r="A86" s="164" t="s">
        <v>118</v>
      </c>
      <c r="B86" s="165" t="s">
        <v>118</v>
      </c>
      <c r="C86" s="166">
        <v>1714</v>
      </c>
      <c r="D86" s="166">
        <v>5280</v>
      </c>
      <c r="E86" s="166">
        <v>5870</v>
      </c>
      <c r="F86" s="166">
        <v>5315</v>
      </c>
      <c r="G86" s="166">
        <v>6020</v>
      </c>
      <c r="H86" s="167">
        <f t="shared" si="37"/>
        <v>0.13264346190028231</v>
      </c>
      <c r="I86" s="181">
        <f t="shared" si="35"/>
        <v>2.5122520420070011</v>
      </c>
      <c r="J86" s="167">
        <f t="shared" si="38"/>
        <v>7.933474782883726E-3</v>
      </c>
      <c r="K86" s="166">
        <v>5151</v>
      </c>
      <c r="L86" s="166">
        <v>11108</v>
      </c>
      <c r="M86" s="166">
        <v>20133</v>
      </c>
      <c r="N86" s="166">
        <v>32539</v>
      </c>
      <c r="O86" s="166">
        <v>46070</v>
      </c>
      <c r="P86" s="167">
        <f t="shared" si="39"/>
        <v>0.41583945419342938</v>
      </c>
      <c r="Q86" s="181">
        <f t="shared" si="9"/>
        <v>7.9438943894389435</v>
      </c>
      <c r="R86" s="167">
        <f t="shared" si="40"/>
        <v>1.3084982802350582E-2</v>
      </c>
      <c r="S86" s="166">
        <v>6865</v>
      </c>
      <c r="T86" s="166">
        <v>16388</v>
      </c>
      <c r="U86" s="166">
        <v>26003</v>
      </c>
      <c r="V86" s="166">
        <v>37854</v>
      </c>
      <c r="W86" s="166">
        <v>52090</v>
      </c>
      <c r="X86" s="167">
        <f t="shared" si="41"/>
        <v>0.37607650446452157</v>
      </c>
      <c r="Y86" s="181">
        <f t="shared" si="10"/>
        <v>6.5877640203932994</v>
      </c>
      <c r="Z86" s="167">
        <f t="shared" si="36"/>
        <v>6.8847959674577354E-3</v>
      </c>
    </row>
    <row r="87" spans="1:26" x14ac:dyDescent="0.25">
      <c r="A87" s="164" t="s">
        <v>125</v>
      </c>
      <c r="B87" s="165" t="s">
        <v>125</v>
      </c>
      <c r="C87" s="166">
        <v>286</v>
      </c>
      <c r="D87" s="166">
        <v>921</v>
      </c>
      <c r="E87" s="166">
        <v>1133</v>
      </c>
      <c r="F87" s="166">
        <v>1153</v>
      </c>
      <c r="G87" s="166">
        <v>1481</v>
      </c>
      <c r="H87" s="167">
        <f t="shared" si="37"/>
        <v>0.28447528187337379</v>
      </c>
      <c r="I87" s="181">
        <f t="shared" si="35"/>
        <v>4.1783216783216783</v>
      </c>
      <c r="J87" s="167">
        <f t="shared" si="38"/>
        <v>1.951740224825714E-3</v>
      </c>
      <c r="K87" s="166">
        <v>1248</v>
      </c>
      <c r="L87" s="166">
        <v>2935</v>
      </c>
      <c r="M87" s="166">
        <v>4473</v>
      </c>
      <c r="N87" s="166">
        <v>6684</v>
      </c>
      <c r="O87" s="166">
        <v>11325</v>
      </c>
      <c r="P87" s="167">
        <f t="shared" si="39"/>
        <v>0.69434470377019752</v>
      </c>
      <c r="Q87" s="181">
        <f t="shared" ref="Q87:Q150" si="42">IFERROR(O87/K87-1,"-")</f>
        <v>8.0745192307692299</v>
      </c>
      <c r="R87" s="167">
        <f t="shared" si="40"/>
        <v>3.2165710926116853E-3</v>
      </c>
      <c r="S87" s="166">
        <v>1534</v>
      </c>
      <c r="T87" s="166">
        <v>3856</v>
      </c>
      <c r="U87" s="166">
        <v>5606</v>
      </c>
      <c r="V87" s="166">
        <v>7837</v>
      </c>
      <c r="W87" s="166">
        <v>12806</v>
      </c>
      <c r="X87" s="167">
        <f t="shared" si="41"/>
        <v>0.63404363914763295</v>
      </c>
      <c r="Y87" s="181">
        <f t="shared" ref="Y87:Y150" si="43">IFERROR(W87/S87-1,"-")</f>
        <v>7.3481095176010438</v>
      </c>
      <c r="Z87" s="167">
        <f t="shared" si="36"/>
        <v>1.4842966655219808E-3</v>
      </c>
    </row>
    <row r="88" spans="1:26" x14ac:dyDescent="0.25">
      <c r="A88" s="164" t="s">
        <v>121</v>
      </c>
      <c r="B88" s="165" t="s">
        <v>121</v>
      </c>
      <c r="C88" s="166">
        <v>240</v>
      </c>
      <c r="D88" s="166">
        <v>804</v>
      </c>
      <c r="E88" s="166">
        <v>921</v>
      </c>
      <c r="F88" s="166">
        <v>774</v>
      </c>
      <c r="G88" s="166">
        <v>909</v>
      </c>
      <c r="H88" s="167">
        <f t="shared" si="37"/>
        <v>0.17441860465116288</v>
      </c>
      <c r="I88" s="181">
        <f t="shared" si="35"/>
        <v>2.7875000000000001</v>
      </c>
      <c r="J88" s="167">
        <f t="shared" si="38"/>
        <v>1.1979283351563632E-3</v>
      </c>
      <c r="K88" s="166">
        <v>1576</v>
      </c>
      <c r="L88" s="166">
        <v>3904</v>
      </c>
      <c r="M88" s="166">
        <v>4162</v>
      </c>
      <c r="N88" s="166">
        <v>5494</v>
      </c>
      <c r="O88" s="166">
        <v>7100</v>
      </c>
      <c r="P88" s="167">
        <f t="shared" si="39"/>
        <v>0.29231889333818706</v>
      </c>
      <c r="Q88" s="181">
        <f t="shared" si="42"/>
        <v>3.5050761421319798</v>
      </c>
      <c r="R88" s="167">
        <f t="shared" si="40"/>
        <v>2.0165699565159352E-3</v>
      </c>
      <c r="S88" s="166">
        <v>1816</v>
      </c>
      <c r="T88" s="166">
        <v>4708</v>
      </c>
      <c r="U88" s="166">
        <v>5083</v>
      </c>
      <c r="V88" s="166">
        <v>6268</v>
      </c>
      <c r="W88" s="166">
        <v>8009</v>
      </c>
      <c r="X88" s="167">
        <f t="shared" si="41"/>
        <v>0.27776005105296742</v>
      </c>
      <c r="Y88" s="181">
        <f t="shared" si="43"/>
        <v>3.410242290748899</v>
      </c>
      <c r="Z88" s="167">
        <f t="shared" si="36"/>
        <v>1.345822324446705E-3</v>
      </c>
    </row>
    <row r="89" spans="1:26" x14ac:dyDescent="0.25">
      <c r="A89" s="164" t="s">
        <v>130</v>
      </c>
      <c r="B89" s="165" t="s">
        <v>130</v>
      </c>
      <c r="C89" s="166">
        <v>286</v>
      </c>
      <c r="D89" s="166">
        <v>296</v>
      </c>
      <c r="E89" s="166">
        <v>433</v>
      </c>
      <c r="F89" s="166">
        <v>454</v>
      </c>
      <c r="G89" s="166">
        <v>500</v>
      </c>
      <c r="H89" s="167">
        <f t="shared" si="37"/>
        <v>0.1013215859030836</v>
      </c>
      <c r="I89" s="181">
        <f t="shared" si="35"/>
        <v>0.74825174825174834</v>
      </c>
      <c r="J89" s="167">
        <f t="shared" si="38"/>
        <v>6.589264769836982E-4</v>
      </c>
      <c r="K89" s="166">
        <v>1422</v>
      </c>
      <c r="L89" s="166">
        <v>781</v>
      </c>
      <c r="M89" s="166">
        <v>2952</v>
      </c>
      <c r="N89" s="166">
        <v>3351</v>
      </c>
      <c r="O89" s="166">
        <v>3056</v>
      </c>
      <c r="P89" s="167">
        <f t="shared" si="39"/>
        <v>-8.8033422858848076E-2</v>
      </c>
      <c r="Q89" s="181">
        <f t="shared" si="42"/>
        <v>1.1490857946554147</v>
      </c>
      <c r="R89" s="167">
        <f t="shared" si="40"/>
        <v>8.6797715311446449E-4</v>
      </c>
      <c r="S89" s="166">
        <v>1708</v>
      </c>
      <c r="T89" s="166">
        <v>1077</v>
      </c>
      <c r="U89" s="166">
        <v>3385</v>
      </c>
      <c r="V89" s="166">
        <v>3805</v>
      </c>
      <c r="W89" s="166">
        <v>3556</v>
      </c>
      <c r="X89" s="167">
        <f t="shared" si="41"/>
        <v>-6.5440210249671504E-2</v>
      </c>
      <c r="Y89" s="181">
        <f t="shared" si="43"/>
        <v>1.081967213114754</v>
      </c>
      <c r="Z89" s="167">
        <f t="shared" si="36"/>
        <v>8.9624406221760697E-4</v>
      </c>
    </row>
    <row r="90" spans="1:26" x14ac:dyDescent="0.25">
      <c r="A90" s="164" t="s">
        <v>133</v>
      </c>
      <c r="B90" s="165" t="s">
        <v>133</v>
      </c>
      <c r="C90" s="166">
        <v>408</v>
      </c>
      <c r="D90" s="166">
        <v>385</v>
      </c>
      <c r="E90" s="166">
        <v>658</v>
      </c>
      <c r="F90" s="166">
        <v>679</v>
      </c>
      <c r="G90" s="166">
        <v>636</v>
      </c>
      <c r="H90" s="167">
        <f t="shared" si="37"/>
        <v>-6.3328424153166418E-2</v>
      </c>
      <c r="I90" s="181">
        <f t="shared" si="35"/>
        <v>0.55882352941176472</v>
      </c>
      <c r="J90" s="167">
        <f t="shared" si="38"/>
        <v>8.3815447872326407E-4</v>
      </c>
      <c r="K90" s="166">
        <v>1922</v>
      </c>
      <c r="L90" s="166">
        <v>947</v>
      </c>
      <c r="M90" s="166">
        <v>3040</v>
      </c>
      <c r="N90" s="166">
        <v>3728</v>
      </c>
      <c r="O90" s="166">
        <v>4053</v>
      </c>
      <c r="P90" s="167">
        <f t="shared" si="39"/>
        <v>8.7178111587982832E-2</v>
      </c>
      <c r="Q90" s="181">
        <f t="shared" si="42"/>
        <v>1.1087408949011448</v>
      </c>
      <c r="R90" s="167">
        <f t="shared" si="40"/>
        <v>1.1511490188393077E-3</v>
      </c>
      <c r="S90" s="166">
        <v>2330</v>
      </c>
      <c r="T90" s="166">
        <v>1332</v>
      </c>
      <c r="U90" s="166">
        <v>3698</v>
      </c>
      <c r="V90" s="166">
        <v>4407</v>
      </c>
      <c r="W90" s="166">
        <v>4689</v>
      </c>
      <c r="X90" s="167">
        <f t="shared" si="41"/>
        <v>6.3989108236895742E-2</v>
      </c>
      <c r="Y90" s="181">
        <f t="shared" si="43"/>
        <v>1.0124463519313305</v>
      </c>
      <c r="Z90" s="167">
        <f t="shared" si="36"/>
        <v>9.7911685142709325E-4</v>
      </c>
    </row>
    <row r="91" spans="1:26" x14ac:dyDescent="0.25">
      <c r="A91" s="169" t="s">
        <v>147</v>
      </c>
      <c r="B91" s="170" t="s">
        <v>147</v>
      </c>
      <c r="C91" s="171">
        <f>C83-SUM(C84:C90)</f>
        <v>7838</v>
      </c>
      <c r="D91" s="171">
        <f>D83-SUM(D84:D90)</f>
        <v>13273</v>
      </c>
      <c r="E91" s="171">
        <f>E83-SUM(E84:E90)</f>
        <v>21554</v>
      </c>
      <c r="F91" s="171">
        <f>F83-SUM(F84:F90)</f>
        <v>23699</v>
      </c>
      <c r="G91" s="171">
        <f>G83-SUM(G84:G90)</f>
        <v>28432</v>
      </c>
      <c r="H91" s="172">
        <f t="shared" si="37"/>
        <v>0.19971306806194344</v>
      </c>
      <c r="I91" s="182">
        <f t="shared" si="35"/>
        <v>2.6274559836693032</v>
      </c>
      <c r="J91" s="172">
        <f t="shared" si="38"/>
        <v>3.7469195187201015E-2</v>
      </c>
      <c r="K91" s="171">
        <f>K83-SUM(K84:K90)</f>
        <v>21224</v>
      </c>
      <c r="L91" s="171">
        <f>L83-SUM(L84:L90)</f>
        <v>37928</v>
      </c>
      <c r="M91" s="171">
        <f>M83-SUM(M84:M90)</f>
        <v>70455</v>
      </c>
      <c r="N91" s="171">
        <f>N83-SUM(N84:N90)</f>
        <v>95754</v>
      </c>
      <c r="O91" s="171">
        <f>O83-SUM(O84:O90)</f>
        <v>112449</v>
      </c>
      <c r="P91" s="172">
        <f t="shared" si="39"/>
        <v>0.17435302963844856</v>
      </c>
      <c r="Q91" s="182">
        <f t="shared" si="42"/>
        <v>4.2982001507727103</v>
      </c>
      <c r="R91" s="172">
        <f t="shared" si="40"/>
        <v>3.1938207752149353E-2</v>
      </c>
      <c r="S91" s="171">
        <f>S83-SUM(S84:S90)</f>
        <v>29062</v>
      </c>
      <c r="T91" s="171">
        <f>T83-SUM(T84:T90)</f>
        <v>51201</v>
      </c>
      <c r="U91" s="171">
        <f>U83-SUM(U84:U90)</f>
        <v>92009</v>
      </c>
      <c r="V91" s="171">
        <f>V83-SUM(V84:V90)</f>
        <v>119453</v>
      </c>
      <c r="W91" s="171">
        <f>W83-SUM(W84:W90)</f>
        <v>140881</v>
      </c>
      <c r="X91" s="172">
        <f t="shared" si="41"/>
        <v>0.17938436037604744</v>
      </c>
      <c r="Y91" s="182">
        <f t="shared" si="43"/>
        <v>3.8476016791686742</v>
      </c>
      <c r="Z91" s="172">
        <f t="shared" si="36"/>
        <v>2.4361158026759172E-2</v>
      </c>
    </row>
    <row r="92" spans="1:26" x14ac:dyDescent="0.25">
      <c r="A92" s="1"/>
      <c r="B92" s="157" t="s">
        <v>51</v>
      </c>
      <c r="C92" s="155"/>
      <c r="D92" s="155"/>
      <c r="E92" s="155"/>
      <c r="F92" s="155"/>
      <c r="G92" s="155"/>
      <c r="H92" s="155"/>
      <c r="I92" s="155"/>
      <c r="J92" s="155"/>
      <c r="K92" s="155"/>
      <c r="L92" s="155"/>
      <c r="M92" s="155"/>
      <c r="N92" s="155"/>
      <c r="O92" s="155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5"/>
    </row>
    <row r="93" spans="1:26" x14ac:dyDescent="0.25">
      <c r="A93" s="1" t="s">
        <v>0</v>
      </c>
      <c r="B93" s="158" t="s">
        <v>70</v>
      </c>
      <c r="C93" s="178">
        <f>C94+C97</f>
        <v>0</v>
      </c>
      <c r="D93" s="178">
        <f>D94+D97</f>
        <v>0</v>
      </c>
      <c r="E93" s="178">
        <f>E94+E97</f>
        <v>5131</v>
      </c>
      <c r="F93" s="178">
        <f>F94+F97</f>
        <v>7607</v>
      </c>
      <c r="G93" s="178">
        <f>G94+G97</f>
        <v>7923</v>
      </c>
      <c r="H93" s="179">
        <f>IFERROR(G93/F93-1,"-")</f>
        <v>4.1540686210069566E-2</v>
      </c>
      <c r="I93" s="179" t="str">
        <f t="shared" si="35"/>
        <v>-</v>
      </c>
      <c r="J93" s="179">
        <f>G93/G$9</f>
        <v>1.0441348954283681E-2</v>
      </c>
      <c r="K93" s="178">
        <f>K94+K97</f>
        <v>0</v>
      </c>
      <c r="L93" s="178">
        <f>L94+L97</f>
        <v>0</v>
      </c>
      <c r="M93" s="178">
        <f>M94+M97</f>
        <v>46354</v>
      </c>
      <c r="N93" s="178">
        <f>N94+N97</f>
        <v>50550</v>
      </c>
      <c r="O93" s="178">
        <f>O94+O97</f>
        <v>49465</v>
      </c>
      <c r="P93" s="179">
        <f>IFERROR(O93/N93-1,"-")</f>
        <v>-2.1463897131552945E-2</v>
      </c>
      <c r="Q93" s="179" t="str">
        <f t="shared" si="42"/>
        <v>-</v>
      </c>
      <c r="R93" s="179">
        <f>O93/O$9</f>
        <v>1.4049244070290245E-2</v>
      </c>
      <c r="S93" s="178">
        <f>S94+S97</f>
        <v>24221</v>
      </c>
      <c r="T93" s="178">
        <f>T94+T97</f>
        <v>33444</v>
      </c>
      <c r="U93" s="178">
        <f>U94+U97</f>
        <v>51485</v>
      </c>
      <c r="V93" s="178">
        <f>V94+V97</f>
        <v>58157</v>
      </c>
      <c r="W93" s="178">
        <f>W94+W97</f>
        <v>57388</v>
      </c>
      <c r="X93" s="179">
        <f>IFERROR(W93/V93-1,"-")</f>
        <v>-1.3222827862510056E-2</v>
      </c>
      <c r="Y93" s="179">
        <f t="shared" si="43"/>
        <v>1.3693489121010693</v>
      </c>
      <c r="Z93" s="179">
        <f t="shared" ref="Z93:Z105" si="44">U93/U$9</f>
        <v>1.3631647132429394E-2</v>
      </c>
    </row>
    <row r="94" spans="1:26" x14ac:dyDescent="0.25">
      <c r="A94" s="1" t="s">
        <v>98</v>
      </c>
      <c r="B94" s="161" t="s">
        <v>99</v>
      </c>
      <c r="C94" s="162">
        <v>0</v>
      </c>
      <c r="D94" s="162">
        <v>0</v>
      </c>
      <c r="E94" s="162">
        <v>3937</v>
      </c>
      <c r="F94" s="162">
        <v>5346</v>
      </c>
      <c r="G94" s="162">
        <v>5742</v>
      </c>
      <c r="H94" s="163">
        <f>IFERROR(G94/F94-1,"-")</f>
        <v>7.4074074074074181E-2</v>
      </c>
      <c r="I94" s="180" t="str">
        <f t="shared" si="35"/>
        <v>-</v>
      </c>
      <c r="J94" s="163">
        <f>G94/G$9</f>
        <v>7.5671116616807896E-3</v>
      </c>
      <c r="K94" s="162">
        <v>0</v>
      </c>
      <c r="L94" s="162">
        <v>0</v>
      </c>
      <c r="M94" s="162">
        <v>29872</v>
      </c>
      <c r="N94" s="162">
        <v>32376</v>
      </c>
      <c r="O94" s="162">
        <v>30079</v>
      </c>
      <c r="P94" s="163">
        <f>IFERROR(O94/N94-1,"-")</f>
        <v>-7.0947615517667373E-2</v>
      </c>
      <c r="Q94" s="180" t="str">
        <f t="shared" si="42"/>
        <v>-</v>
      </c>
      <c r="R94" s="163">
        <f>O94/O$9</f>
        <v>8.5431560171891283E-3</v>
      </c>
      <c r="S94" s="162">
        <v>16023</v>
      </c>
      <c r="T94" s="162">
        <v>21732</v>
      </c>
      <c r="U94" s="162">
        <v>33809</v>
      </c>
      <c r="V94" s="162">
        <v>37722</v>
      </c>
      <c r="W94" s="162">
        <v>35821</v>
      </c>
      <c r="X94" s="163">
        <f>IFERROR(W94/V94-1,"-")</f>
        <v>-5.0394994963151474E-2</v>
      </c>
      <c r="Y94" s="180">
        <f t="shared" si="43"/>
        <v>1.2355988266866378</v>
      </c>
      <c r="Z94" s="163">
        <f t="shared" si="44"/>
        <v>8.9515850810975104E-3</v>
      </c>
    </row>
    <row r="95" spans="1:26" x14ac:dyDescent="0.25">
      <c r="A95" s="164" t="s">
        <v>105</v>
      </c>
      <c r="B95" s="165" t="s">
        <v>105</v>
      </c>
      <c r="C95" s="166">
        <v>0</v>
      </c>
      <c r="D95" s="166">
        <v>0</v>
      </c>
      <c r="E95" s="166">
        <v>2928</v>
      </c>
      <c r="F95" s="166">
        <v>3814</v>
      </c>
      <c r="G95" s="166">
        <v>4202</v>
      </c>
      <c r="H95" s="167">
        <f>IFERROR(G95/F95-1,"-")</f>
        <v>0.10173046670162567</v>
      </c>
      <c r="I95" s="181" t="str">
        <f t="shared" si="35"/>
        <v>-</v>
      </c>
      <c r="J95" s="167">
        <f>G95/G$9</f>
        <v>5.5376181125709996E-3</v>
      </c>
      <c r="K95" s="166">
        <v>0</v>
      </c>
      <c r="L95" s="166">
        <v>0</v>
      </c>
      <c r="M95" s="166">
        <v>13361</v>
      </c>
      <c r="N95" s="166">
        <v>8210</v>
      </c>
      <c r="O95" s="166">
        <v>7675</v>
      </c>
      <c r="P95" s="167">
        <f>IFERROR(O95/N95-1,"-")</f>
        <v>-6.5164433617539541E-2</v>
      </c>
      <c r="Q95" s="181" t="str">
        <f t="shared" si="42"/>
        <v>-</v>
      </c>
      <c r="R95" s="167">
        <f>O95/O$9</f>
        <v>2.1798837205999721E-3</v>
      </c>
      <c r="S95" s="166">
        <v>8684</v>
      </c>
      <c r="T95" s="166">
        <v>11001</v>
      </c>
      <c r="U95" s="166">
        <v>16289</v>
      </c>
      <c r="V95" s="166">
        <v>12024</v>
      </c>
      <c r="W95" s="166">
        <v>11877</v>
      </c>
      <c r="X95" s="167">
        <f>IFERROR(W95/V95-1,"-")</f>
        <v>-1.2225548902195627E-2</v>
      </c>
      <c r="Y95" s="181">
        <f t="shared" si="43"/>
        <v>0.36768770152003682</v>
      </c>
      <c r="Z95" s="167">
        <f t="shared" si="44"/>
        <v>4.3128270397230729E-3</v>
      </c>
    </row>
    <row r="96" spans="1:26" x14ac:dyDescent="0.25">
      <c r="A96" s="164" t="s">
        <v>102</v>
      </c>
      <c r="B96" s="165" t="s">
        <v>102</v>
      </c>
      <c r="C96" s="166">
        <v>0</v>
      </c>
      <c r="D96" s="166">
        <v>0</v>
      </c>
      <c r="E96" s="166">
        <v>1009</v>
      </c>
      <c r="F96" s="166">
        <v>1532</v>
      </c>
      <c r="G96" s="166">
        <v>1540</v>
      </c>
      <c r="H96" s="167">
        <f>IFERROR(G96/F96-1,"-")</f>
        <v>5.2219321148825326E-3</v>
      </c>
      <c r="I96" s="181" t="str">
        <f t="shared" si="35"/>
        <v>-</v>
      </c>
      <c r="J96" s="167">
        <f>G96/G$9</f>
        <v>2.0294935491097905E-3</v>
      </c>
      <c r="K96" s="166">
        <v>0</v>
      </c>
      <c r="L96" s="166">
        <v>0</v>
      </c>
      <c r="M96" s="166">
        <v>16511</v>
      </c>
      <c r="N96" s="166">
        <v>24166</v>
      </c>
      <c r="O96" s="166">
        <v>22404</v>
      </c>
      <c r="P96" s="167">
        <f>IFERROR(O96/N96-1,"-")</f>
        <v>-7.2912356202929685E-2</v>
      </c>
      <c r="Q96" s="181" t="str">
        <f t="shared" si="42"/>
        <v>-</v>
      </c>
      <c r="R96" s="167">
        <f>O96/O$9</f>
        <v>6.3632722965891566E-3</v>
      </c>
      <c r="S96" s="166">
        <v>7339</v>
      </c>
      <c r="T96" s="166">
        <v>10731</v>
      </c>
      <c r="U96" s="166">
        <v>17520</v>
      </c>
      <c r="V96" s="166">
        <v>25698</v>
      </c>
      <c r="W96" s="166">
        <v>23944</v>
      </c>
      <c r="X96" s="167">
        <f>IFERROR(W96/V96-1,"-")</f>
        <v>-6.8254338859055186E-2</v>
      </c>
      <c r="Y96" s="181">
        <f t="shared" si="43"/>
        <v>2.2625698324022347</v>
      </c>
      <c r="Z96" s="167">
        <f t="shared" si="44"/>
        <v>4.6387580413744384E-3</v>
      </c>
    </row>
    <row r="97" spans="1:26" x14ac:dyDescent="0.25">
      <c r="A97" s="1" t="s">
        <v>148</v>
      </c>
      <c r="B97" s="161" t="s">
        <v>109</v>
      </c>
      <c r="C97" s="162">
        <v>0</v>
      </c>
      <c r="D97" s="162">
        <v>0</v>
      </c>
      <c r="E97" s="162">
        <v>1194</v>
      </c>
      <c r="F97" s="162">
        <v>2261</v>
      </c>
      <c r="G97" s="162">
        <v>2181</v>
      </c>
      <c r="H97" s="163">
        <f>IFERROR(G97/F97-1,"-")</f>
        <v>-3.5382574082264528E-2</v>
      </c>
      <c r="I97" s="180" t="str">
        <f t="shared" si="35"/>
        <v>-</v>
      </c>
      <c r="J97" s="163">
        <f>G97/G$9</f>
        <v>2.8742372926028915E-3</v>
      </c>
      <c r="K97" s="162">
        <v>0</v>
      </c>
      <c r="L97" s="162">
        <v>0</v>
      </c>
      <c r="M97" s="162">
        <v>16482</v>
      </c>
      <c r="N97" s="162">
        <v>18174</v>
      </c>
      <c r="O97" s="162">
        <v>19386</v>
      </c>
      <c r="P97" s="163">
        <f>IFERROR(O97/N97-1,"-")</f>
        <v>6.6688676130736146E-2</v>
      </c>
      <c r="Q97" s="180" t="str">
        <f t="shared" si="42"/>
        <v>-</v>
      </c>
      <c r="R97" s="163">
        <f>O97/O$9</f>
        <v>5.5060880531011156E-3</v>
      </c>
      <c r="S97" s="162">
        <v>8198</v>
      </c>
      <c r="T97" s="162">
        <v>11712</v>
      </c>
      <c r="U97" s="162">
        <v>17676</v>
      </c>
      <c r="V97" s="162">
        <v>20435</v>
      </c>
      <c r="W97" s="162">
        <v>21567</v>
      </c>
      <c r="X97" s="163">
        <f>IFERROR(W97/V97-1,"-")</f>
        <v>5.539515537068751E-2</v>
      </c>
      <c r="Y97" s="180">
        <f t="shared" si="43"/>
        <v>1.6307636008782631</v>
      </c>
      <c r="Z97" s="163">
        <f t="shared" si="44"/>
        <v>4.6800620513318819E-3</v>
      </c>
    </row>
    <row r="98" spans="1:26" x14ac:dyDescent="0.25">
      <c r="A98" s="164" t="s">
        <v>112</v>
      </c>
      <c r="B98" s="165" t="s">
        <v>112</v>
      </c>
      <c r="C98" s="166">
        <v>0</v>
      </c>
      <c r="D98" s="166">
        <v>0</v>
      </c>
      <c r="E98" s="166">
        <v>50</v>
      </c>
      <c r="F98" s="166">
        <v>173</v>
      </c>
      <c r="G98" s="166">
        <v>203</v>
      </c>
      <c r="H98" s="167">
        <f t="shared" ref="H98:H105" si="45">IFERROR(G98/F98-1,"-")</f>
        <v>0.17341040462427748</v>
      </c>
      <c r="I98" s="181" t="str">
        <f t="shared" si="35"/>
        <v>-</v>
      </c>
      <c r="J98" s="167">
        <f t="shared" ref="J98:J105" si="46">G98/G$9</f>
        <v>2.6752414965538145E-4</v>
      </c>
      <c r="K98" s="166">
        <v>0</v>
      </c>
      <c r="L98" s="166">
        <v>0</v>
      </c>
      <c r="M98" s="166">
        <v>2353</v>
      </c>
      <c r="N98" s="166">
        <v>2622</v>
      </c>
      <c r="O98" s="166">
        <v>2827</v>
      </c>
      <c r="P98" s="167">
        <f t="shared" ref="P98:P105" si="47">IFERROR(O98/N98-1,"-")</f>
        <v>7.8184591914568946E-2</v>
      </c>
      <c r="Q98" s="181" t="str">
        <f t="shared" si="42"/>
        <v>-</v>
      </c>
      <c r="R98" s="167">
        <f t="shared" ref="R98:R105" si="48">O98/O$9</f>
        <v>8.029356714183871E-4</v>
      </c>
      <c r="S98" s="166">
        <v>1288</v>
      </c>
      <c r="T98" s="166">
        <v>921</v>
      </c>
      <c r="U98" s="166">
        <v>2403</v>
      </c>
      <c r="V98" s="166">
        <v>2795</v>
      </c>
      <c r="W98" s="166">
        <v>3030</v>
      </c>
      <c r="X98" s="167">
        <f t="shared" ref="X98:X105" si="49">IFERROR(W98/V98-1,"-")</f>
        <v>8.4078711985688726E-2</v>
      </c>
      <c r="Y98" s="181">
        <f t="shared" si="43"/>
        <v>1.3524844720496896</v>
      </c>
      <c r="Z98" s="167">
        <f t="shared" si="44"/>
        <v>6.3624061492139131E-4</v>
      </c>
    </row>
    <row r="99" spans="1:26" x14ac:dyDescent="0.25">
      <c r="A99" s="164" t="s">
        <v>115</v>
      </c>
      <c r="B99" s="165" t="s">
        <v>115</v>
      </c>
      <c r="C99" s="166">
        <v>0</v>
      </c>
      <c r="D99" s="166">
        <v>0</v>
      </c>
      <c r="E99" s="166">
        <v>194</v>
      </c>
      <c r="F99" s="166">
        <v>319</v>
      </c>
      <c r="G99" s="166">
        <v>341</v>
      </c>
      <c r="H99" s="167">
        <f t="shared" si="45"/>
        <v>6.8965517241379226E-2</v>
      </c>
      <c r="I99" s="181" t="str">
        <f t="shared" si="35"/>
        <v>-</v>
      </c>
      <c r="J99" s="167">
        <f t="shared" si="46"/>
        <v>4.4938785730288215E-4</v>
      </c>
      <c r="K99" s="166">
        <v>0</v>
      </c>
      <c r="L99" s="166">
        <v>0</v>
      </c>
      <c r="M99" s="166">
        <v>3288</v>
      </c>
      <c r="N99" s="166">
        <v>3495</v>
      </c>
      <c r="O99" s="166">
        <v>3893</v>
      </c>
      <c r="P99" s="167">
        <f t="shared" si="47"/>
        <v>0.11387696709585127</v>
      </c>
      <c r="Q99" s="181" t="str">
        <f t="shared" si="42"/>
        <v>-</v>
      </c>
      <c r="R99" s="167">
        <f t="shared" si="48"/>
        <v>1.1057051888333149E-3</v>
      </c>
      <c r="S99" s="166">
        <v>1481</v>
      </c>
      <c r="T99" s="166">
        <v>2395</v>
      </c>
      <c r="U99" s="166">
        <v>3482</v>
      </c>
      <c r="V99" s="166">
        <v>3814</v>
      </c>
      <c r="W99" s="166">
        <v>4234</v>
      </c>
      <c r="X99" s="167">
        <f t="shared" si="49"/>
        <v>0.11012060828526482</v>
      </c>
      <c r="Y99" s="181">
        <f t="shared" si="43"/>
        <v>1.8588791357191088</v>
      </c>
      <c r="Z99" s="167">
        <f t="shared" si="44"/>
        <v>9.219266837937098E-4</v>
      </c>
    </row>
    <row r="100" spans="1:26" x14ac:dyDescent="0.25">
      <c r="A100" s="164" t="s">
        <v>118</v>
      </c>
      <c r="B100" s="165" t="s">
        <v>118</v>
      </c>
      <c r="C100" s="166">
        <v>0</v>
      </c>
      <c r="D100" s="166">
        <v>0</v>
      </c>
      <c r="E100" s="166">
        <v>346</v>
      </c>
      <c r="F100" s="166">
        <v>771</v>
      </c>
      <c r="G100" s="166">
        <v>574</v>
      </c>
      <c r="H100" s="167">
        <f t="shared" si="45"/>
        <v>-0.25551232166018156</v>
      </c>
      <c r="I100" s="181" t="str">
        <f t="shared" si="35"/>
        <v>-</v>
      </c>
      <c r="J100" s="167">
        <f t="shared" si="46"/>
        <v>7.5644759557728545E-4</v>
      </c>
      <c r="K100" s="166">
        <v>0</v>
      </c>
      <c r="L100" s="166">
        <v>0</v>
      </c>
      <c r="M100" s="166">
        <v>3066</v>
      </c>
      <c r="N100" s="166">
        <v>3114</v>
      </c>
      <c r="O100" s="166">
        <v>3111</v>
      </c>
      <c r="P100" s="167">
        <f t="shared" si="47"/>
        <v>-9.633911368015502E-4</v>
      </c>
      <c r="Q100" s="181" t="str">
        <f t="shared" si="42"/>
        <v>-</v>
      </c>
      <c r="R100" s="167">
        <f t="shared" si="48"/>
        <v>8.835984696790246E-4</v>
      </c>
      <c r="S100" s="166">
        <v>1974</v>
      </c>
      <c r="T100" s="166">
        <v>3541</v>
      </c>
      <c r="U100" s="166">
        <v>3412</v>
      </c>
      <c r="V100" s="166">
        <v>3885</v>
      </c>
      <c r="W100" s="166">
        <v>3685</v>
      </c>
      <c r="X100" s="167">
        <f t="shared" si="49"/>
        <v>-5.1480051480051525E-2</v>
      </c>
      <c r="Y100" s="181">
        <f t="shared" si="43"/>
        <v>0.86676798378926034</v>
      </c>
      <c r="Z100" s="167">
        <f t="shared" si="44"/>
        <v>9.0339283317177998E-4</v>
      </c>
    </row>
    <row r="101" spans="1:26" x14ac:dyDescent="0.25">
      <c r="A101" s="164" t="s">
        <v>125</v>
      </c>
      <c r="B101" s="165" t="s">
        <v>125</v>
      </c>
      <c r="C101" s="166">
        <v>0</v>
      </c>
      <c r="D101" s="166">
        <v>0</v>
      </c>
      <c r="E101" s="166">
        <v>32</v>
      </c>
      <c r="F101" s="166">
        <v>58</v>
      </c>
      <c r="G101" s="166">
        <v>90</v>
      </c>
      <c r="H101" s="167">
        <f t="shared" si="45"/>
        <v>0.55172413793103448</v>
      </c>
      <c r="I101" s="181" t="str">
        <f t="shared" si="35"/>
        <v>-</v>
      </c>
      <c r="J101" s="167">
        <f t="shared" si="46"/>
        <v>1.1860676585706567E-4</v>
      </c>
      <c r="K101" s="166">
        <v>0</v>
      </c>
      <c r="L101" s="166">
        <v>0</v>
      </c>
      <c r="M101" s="166">
        <v>1140</v>
      </c>
      <c r="N101" s="166">
        <v>880</v>
      </c>
      <c r="O101" s="166">
        <v>843</v>
      </c>
      <c r="P101" s="167">
        <f t="shared" si="47"/>
        <v>-4.2045454545454497E-2</v>
      </c>
      <c r="Q101" s="181" t="str">
        <f t="shared" si="42"/>
        <v>-</v>
      </c>
      <c r="R101" s="167">
        <f t="shared" si="48"/>
        <v>2.3943217934407511E-4</v>
      </c>
      <c r="S101" s="166">
        <v>323</v>
      </c>
      <c r="T101" s="166">
        <v>432</v>
      </c>
      <c r="U101" s="166">
        <v>1172</v>
      </c>
      <c r="V101" s="166">
        <v>938</v>
      </c>
      <c r="W101" s="166">
        <v>933</v>
      </c>
      <c r="X101" s="167">
        <f t="shared" si="49"/>
        <v>-5.3304904051172386E-3</v>
      </c>
      <c r="Y101" s="181">
        <f t="shared" si="43"/>
        <v>1.8885448916408669</v>
      </c>
      <c r="Z101" s="167">
        <f t="shared" si="44"/>
        <v>3.1030961327002524E-4</v>
      </c>
    </row>
    <row r="102" spans="1:26" x14ac:dyDescent="0.25">
      <c r="A102" s="164" t="s">
        <v>121</v>
      </c>
      <c r="B102" s="165" t="s">
        <v>121</v>
      </c>
      <c r="C102" s="166">
        <v>0</v>
      </c>
      <c r="D102" s="166">
        <v>0</v>
      </c>
      <c r="E102" s="166">
        <v>15</v>
      </c>
      <c r="F102" s="166">
        <v>87</v>
      </c>
      <c r="G102" s="166">
        <v>64</v>
      </c>
      <c r="H102" s="167">
        <f t="shared" si="45"/>
        <v>-0.26436781609195403</v>
      </c>
      <c r="I102" s="181" t="str">
        <f t="shared" si="35"/>
        <v>-</v>
      </c>
      <c r="J102" s="167">
        <f t="shared" si="46"/>
        <v>8.4342589053913367E-5</v>
      </c>
      <c r="K102" s="166">
        <v>0</v>
      </c>
      <c r="L102" s="166">
        <v>0</v>
      </c>
      <c r="M102" s="166">
        <v>667</v>
      </c>
      <c r="N102" s="166">
        <v>563</v>
      </c>
      <c r="O102" s="166">
        <v>839</v>
      </c>
      <c r="P102" s="167">
        <f t="shared" si="47"/>
        <v>0.49023090586145646</v>
      </c>
      <c r="Q102" s="181" t="str">
        <f t="shared" si="42"/>
        <v>-</v>
      </c>
      <c r="R102" s="167">
        <f t="shared" si="48"/>
        <v>2.382960835939253E-4</v>
      </c>
      <c r="S102" s="166">
        <v>351</v>
      </c>
      <c r="T102" s="166">
        <v>507</v>
      </c>
      <c r="U102" s="166">
        <v>682</v>
      </c>
      <c r="V102" s="166">
        <v>650</v>
      </c>
      <c r="W102" s="166">
        <v>903</v>
      </c>
      <c r="X102" s="167">
        <f t="shared" si="49"/>
        <v>0.38923076923076927</v>
      </c>
      <c r="Y102" s="181">
        <f t="shared" si="43"/>
        <v>1.5726495726495728</v>
      </c>
      <c r="Z102" s="167">
        <f t="shared" si="44"/>
        <v>1.8057265891651639E-4</v>
      </c>
    </row>
    <row r="103" spans="1:26" x14ac:dyDescent="0.25">
      <c r="A103" s="164" t="s">
        <v>130</v>
      </c>
      <c r="B103" s="165" t="s">
        <v>130</v>
      </c>
      <c r="C103" s="166">
        <v>0</v>
      </c>
      <c r="D103" s="166">
        <v>0</v>
      </c>
      <c r="E103" s="166">
        <v>10</v>
      </c>
      <c r="F103" s="166">
        <v>22</v>
      </c>
      <c r="G103" s="166">
        <v>28</v>
      </c>
      <c r="H103" s="167">
        <f t="shared" si="45"/>
        <v>0.27272727272727271</v>
      </c>
      <c r="I103" s="181" t="str">
        <f t="shared" si="35"/>
        <v>-</v>
      </c>
      <c r="J103" s="167">
        <f t="shared" si="46"/>
        <v>3.68998827110871E-5</v>
      </c>
      <c r="K103" s="166">
        <v>0</v>
      </c>
      <c r="L103" s="166">
        <v>0</v>
      </c>
      <c r="M103" s="166">
        <v>260</v>
      </c>
      <c r="N103" s="166">
        <v>131</v>
      </c>
      <c r="O103" s="166">
        <v>202</v>
      </c>
      <c r="P103" s="167">
        <f t="shared" si="47"/>
        <v>0.54198473282442738</v>
      </c>
      <c r="Q103" s="181" t="str">
        <f t="shared" si="42"/>
        <v>-</v>
      </c>
      <c r="R103" s="167">
        <f t="shared" si="48"/>
        <v>5.7372835382566045E-5</v>
      </c>
      <c r="S103" s="166">
        <v>124</v>
      </c>
      <c r="T103" s="166">
        <v>105</v>
      </c>
      <c r="U103" s="166">
        <v>270</v>
      </c>
      <c r="V103" s="166">
        <v>153</v>
      </c>
      <c r="W103" s="166">
        <v>230</v>
      </c>
      <c r="X103" s="167">
        <f t="shared" si="49"/>
        <v>0.50326797385620914</v>
      </c>
      <c r="Y103" s="181">
        <f t="shared" si="43"/>
        <v>0.85483870967741926</v>
      </c>
      <c r="Z103" s="167">
        <f t="shared" si="44"/>
        <v>7.1487709541729355E-5</v>
      </c>
    </row>
    <row r="104" spans="1:26" x14ac:dyDescent="0.25">
      <c r="A104" s="164" t="s">
        <v>133</v>
      </c>
      <c r="B104" s="165" t="s">
        <v>133</v>
      </c>
      <c r="C104" s="166">
        <v>0</v>
      </c>
      <c r="D104" s="166">
        <v>0</v>
      </c>
      <c r="E104" s="166">
        <v>11</v>
      </c>
      <c r="F104" s="166">
        <v>10</v>
      </c>
      <c r="G104" s="166">
        <v>25</v>
      </c>
      <c r="H104" s="167">
        <f t="shared" si="45"/>
        <v>1.5</v>
      </c>
      <c r="I104" s="181" t="str">
        <f t="shared" si="35"/>
        <v>-</v>
      </c>
      <c r="J104" s="167">
        <f t="shared" si="46"/>
        <v>3.2946323849184909E-5</v>
      </c>
      <c r="K104" s="166">
        <v>0</v>
      </c>
      <c r="L104" s="166">
        <v>0</v>
      </c>
      <c r="M104" s="166">
        <v>157</v>
      </c>
      <c r="N104" s="166">
        <v>260</v>
      </c>
      <c r="O104" s="166">
        <v>359</v>
      </c>
      <c r="P104" s="167">
        <f t="shared" si="47"/>
        <v>0.38076923076923075</v>
      </c>
      <c r="Q104" s="181" t="str">
        <f t="shared" si="42"/>
        <v>-</v>
      </c>
      <c r="R104" s="167">
        <f t="shared" si="48"/>
        <v>1.0196459357594658E-4</v>
      </c>
      <c r="S104" s="166">
        <v>89</v>
      </c>
      <c r="T104" s="166">
        <v>96</v>
      </c>
      <c r="U104" s="166">
        <v>168</v>
      </c>
      <c r="V104" s="166">
        <v>270</v>
      </c>
      <c r="W104" s="166">
        <v>384</v>
      </c>
      <c r="X104" s="167">
        <f t="shared" si="49"/>
        <v>0.42222222222222228</v>
      </c>
      <c r="Y104" s="181">
        <f t="shared" si="43"/>
        <v>3.3146067415730336</v>
      </c>
      <c r="Z104" s="167">
        <f t="shared" si="44"/>
        <v>4.44812414926316E-5</v>
      </c>
    </row>
    <row r="105" spans="1:26" x14ac:dyDescent="0.25">
      <c r="A105" s="169" t="s">
        <v>147</v>
      </c>
      <c r="B105" s="170" t="s">
        <v>147</v>
      </c>
      <c r="C105" s="171">
        <f>C97-SUM(C98:C104)</f>
        <v>0</v>
      </c>
      <c r="D105" s="171">
        <f>D97-SUM(D98:D104)</f>
        <v>0</v>
      </c>
      <c r="E105" s="171">
        <f>E97-SUM(E98:E104)</f>
        <v>536</v>
      </c>
      <c r="F105" s="171">
        <f>F97-SUM(F98:F104)</f>
        <v>821</v>
      </c>
      <c r="G105" s="171">
        <f>G97-SUM(G98:G104)</f>
        <v>856</v>
      </c>
      <c r="H105" s="172">
        <f t="shared" si="45"/>
        <v>4.2630937880633324E-2</v>
      </c>
      <c r="I105" s="182" t="str">
        <f t="shared" si="35"/>
        <v>-</v>
      </c>
      <c r="J105" s="172">
        <f t="shared" si="46"/>
        <v>1.1280821285960913E-3</v>
      </c>
      <c r="K105" s="171">
        <f>K97-SUM(K98:K104)</f>
        <v>0</v>
      </c>
      <c r="L105" s="171">
        <f>L97-SUM(L98:L104)</f>
        <v>0</v>
      </c>
      <c r="M105" s="171">
        <f>M97-SUM(M98:M104)</f>
        <v>5551</v>
      </c>
      <c r="N105" s="171">
        <f>N97-SUM(N98:N104)</f>
        <v>7109</v>
      </c>
      <c r="O105" s="171">
        <f>O97-SUM(O98:O104)</f>
        <v>7312</v>
      </c>
      <c r="P105" s="172">
        <f t="shared" si="47"/>
        <v>2.8555352370234877E-2</v>
      </c>
      <c r="Q105" s="182" t="str">
        <f t="shared" si="42"/>
        <v>-</v>
      </c>
      <c r="R105" s="172">
        <f t="shared" si="48"/>
        <v>2.0767830312738759E-3</v>
      </c>
      <c r="S105" s="171">
        <f>S97-SUM(S98:S104)</f>
        <v>2568</v>
      </c>
      <c r="T105" s="171">
        <f>T97-SUM(T98:T104)</f>
        <v>3715</v>
      </c>
      <c r="U105" s="171">
        <f>U97-SUM(U98:U104)</f>
        <v>6087</v>
      </c>
      <c r="V105" s="171">
        <f>V97-SUM(V98:V104)</f>
        <v>7930</v>
      </c>
      <c r="W105" s="171">
        <f>W97-SUM(W98:W104)</f>
        <v>8168</v>
      </c>
      <c r="X105" s="172">
        <f t="shared" si="49"/>
        <v>3.0012610340479196E-2</v>
      </c>
      <c r="Y105" s="182">
        <f t="shared" si="43"/>
        <v>2.1806853582554515</v>
      </c>
      <c r="Z105" s="172">
        <f t="shared" si="44"/>
        <v>1.6116506962240986E-3</v>
      </c>
    </row>
    <row r="106" spans="1:26" x14ac:dyDescent="0.25">
      <c r="A106" s="1"/>
      <c r="B106" s="157" t="s">
        <v>52</v>
      </c>
      <c r="C106" s="155"/>
      <c r="D106" s="155"/>
      <c r="E106" s="155"/>
      <c r="F106" s="155"/>
      <c r="G106" s="155"/>
      <c r="H106" s="155"/>
      <c r="I106" s="155"/>
      <c r="J106" s="155"/>
      <c r="K106" s="155"/>
      <c r="L106" s="155"/>
      <c r="M106" s="155"/>
      <c r="N106" s="155"/>
      <c r="O106" s="155"/>
      <c r="P106" s="155"/>
      <c r="Q106" s="155"/>
      <c r="R106" s="155"/>
      <c r="S106" s="155"/>
      <c r="T106" s="155"/>
      <c r="U106" s="155"/>
      <c r="V106" s="155"/>
      <c r="W106" s="155"/>
      <c r="X106" s="155"/>
      <c r="Y106" s="155"/>
      <c r="Z106" s="155"/>
    </row>
    <row r="107" spans="1:26" x14ac:dyDescent="0.25">
      <c r="A107" s="1" t="s">
        <v>0</v>
      </c>
      <c r="B107" s="158" t="s">
        <v>70</v>
      </c>
      <c r="C107" s="178">
        <f>C108+C111</f>
        <v>0</v>
      </c>
      <c r="D107" s="178">
        <f>D108+D111</f>
        <v>0</v>
      </c>
      <c r="E107" s="178">
        <f>E108+E111</f>
        <v>0</v>
      </c>
      <c r="F107" s="178">
        <f>F108+F111</f>
        <v>0</v>
      </c>
      <c r="G107" s="178">
        <f>G108+G111</f>
        <v>0</v>
      </c>
      <c r="H107" s="179" t="str">
        <f>IFERROR(G107/F107-1,"-")</f>
        <v>-</v>
      </c>
      <c r="I107" s="179" t="str">
        <f t="shared" si="35"/>
        <v>-</v>
      </c>
      <c r="J107" s="179">
        <f>G107/G$9</f>
        <v>0</v>
      </c>
      <c r="K107" s="178">
        <f>K108+K111</f>
        <v>0</v>
      </c>
      <c r="L107" s="178">
        <f>L108+L111</f>
        <v>0</v>
      </c>
      <c r="M107" s="178">
        <f>M108+M111</f>
        <v>0</v>
      </c>
      <c r="N107" s="178">
        <f>N108+N111</f>
        <v>0</v>
      </c>
      <c r="O107" s="178">
        <f>O108+O111</f>
        <v>0</v>
      </c>
      <c r="P107" s="179" t="str">
        <f>IFERROR(O107/N107-1,"-")</f>
        <v>-</v>
      </c>
      <c r="Q107" s="179" t="str">
        <f t="shared" si="42"/>
        <v>-</v>
      </c>
      <c r="R107" s="179">
        <f>O107/O$9</f>
        <v>0</v>
      </c>
      <c r="S107" s="178">
        <f>S108+S111</f>
        <v>63499</v>
      </c>
      <c r="T107" s="178">
        <f>T108+T111</f>
        <v>95997</v>
      </c>
      <c r="U107" s="178">
        <f>U108+U111</f>
        <v>169794</v>
      </c>
      <c r="V107" s="178">
        <f>V108+V111</f>
        <v>220761</v>
      </c>
      <c r="W107" s="178">
        <f>W108+W111</f>
        <v>207278</v>
      </c>
      <c r="X107" s="179">
        <f>IFERROR(W107/V107-1,"-")</f>
        <v>-6.1075099315549441E-2</v>
      </c>
      <c r="Y107" s="179">
        <f t="shared" si="43"/>
        <v>2.2642718782972961</v>
      </c>
      <c r="Z107" s="179">
        <f t="shared" ref="Z107:Z119" si="50">U107/U$9</f>
        <v>4.4956237607142208E-2</v>
      </c>
    </row>
    <row r="108" spans="1:26" x14ac:dyDescent="0.25">
      <c r="A108" s="1" t="s">
        <v>98</v>
      </c>
      <c r="B108" s="161" t="s">
        <v>99</v>
      </c>
      <c r="C108" s="162">
        <v>0</v>
      </c>
      <c r="D108" s="162">
        <v>0</v>
      </c>
      <c r="E108" s="162">
        <v>0</v>
      </c>
      <c r="F108" s="162">
        <v>0</v>
      </c>
      <c r="G108" s="162">
        <v>0</v>
      </c>
      <c r="H108" s="163" t="str">
        <f>IFERROR(G108/F108-1,"-")</f>
        <v>-</v>
      </c>
      <c r="I108" s="180" t="str">
        <f t="shared" si="35"/>
        <v>-</v>
      </c>
      <c r="J108" s="163">
        <f>G108/G$9</f>
        <v>0</v>
      </c>
      <c r="K108" s="162">
        <v>0</v>
      </c>
      <c r="L108" s="162">
        <v>0</v>
      </c>
      <c r="M108" s="162">
        <v>0</v>
      </c>
      <c r="N108" s="162">
        <v>0</v>
      </c>
      <c r="O108" s="162">
        <v>0</v>
      </c>
      <c r="P108" s="163" t="str">
        <f>IFERROR(O108/N108-1,"-")</f>
        <v>-</v>
      </c>
      <c r="Q108" s="180" t="str">
        <f t="shared" si="42"/>
        <v>-</v>
      </c>
      <c r="R108" s="163">
        <f>O108/O$9</f>
        <v>0</v>
      </c>
      <c r="S108" s="162">
        <v>28387</v>
      </c>
      <c r="T108" s="162">
        <v>39659</v>
      </c>
      <c r="U108" s="162">
        <v>41132</v>
      </c>
      <c r="V108" s="162">
        <v>48543</v>
      </c>
      <c r="W108" s="162">
        <v>43479</v>
      </c>
      <c r="X108" s="163">
        <f>IFERROR(W108/V108-1,"-")</f>
        <v>-0.10431988134231507</v>
      </c>
      <c r="Y108" s="180">
        <f t="shared" si="43"/>
        <v>0.53165181244936055</v>
      </c>
      <c r="Z108" s="163">
        <f t="shared" si="50"/>
        <v>1.089049062544597E-2</v>
      </c>
    </row>
    <row r="109" spans="1:26" x14ac:dyDescent="0.25">
      <c r="A109" s="164" t="s">
        <v>105</v>
      </c>
      <c r="B109" s="165" t="s">
        <v>105</v>
      </c>
      <c r="C109" s="166">
        <v>0</v>
      </c>
      <c r="D109" s="166">
        <v>0</v>
      </c>
      <c r="E109" s="166">
        <v>0</v>
      </c>
      <c r="F109" s="166">
        <v>0</v>
      </c>
      <c r="G109" s="166">
        <v>0</v>
      </c>
      <c r="H109" s="167" t="str">
        <f>IFERROR(G109/F109-1,"-")</f>
        <v>-</v>
      </c>
      <c r="I109" s="181" t="str">
        <f t="shared" si="35"/>
        <v>-</v>
      </c>
      <c r="J109" s="167">
        <f>G109/G$9</f>
        <v>0</v>
      </c>
      <c r="K109" s="166">
        <v>0</v>
      </c>
      <c r="L109" s="166">
        <v>0</v>
      </c>
      <c r="M109" s="166">
        <v>0</v>
      </c>
      <c r="N109" s="166">
        <v>0</v>
      </c>
      <c r="O109" s="166">
        <v>0</v>
      </c>
      <c r="P109" s="167" t="str">
        <f>IFERROR(O109/N109-1,"-")</f>
        <v>-</v>
      </c>
      <c r="Q109" s="181" t="str">
        <f t="shared" si="42"/>
        <v>-</v>
      </c>
      <c r="R109" s="167">
        <f>O109/O$9</f>
        <v>0</v>
      </c>
      <c r="S109" s="166">
        <v>3383</v>
      </c>
      <c r="T109" s="166">
        <v>20351</v>
      </c>
      <c r="U109" s="166">
        <v>11031</v>
      </c>
      <c r="V109" s="166">
        <v>14560</v>
      </c>
      <c r="W109" s="166">
        <v>12208</v>
      </c>
      <c r="X109" s="167">
        <f>IFERROR(W109/V109-1,"-")</f>
        <v>-0.16153846153846152</v>
      </c>
      <c r="Y109" s="181">
        <f t="shared" si="43"/>
        <v>2.6086313922553948</v>
      </c>
      <c r="Z109" s="167">
        <f t="shared" si="50"/>
        <v>2.9206700887215429E-3</v>
      </c>
    </row>
    <row r="110" spans="1:26" x14ac:dyDescent="0.25">
      <c r="A110" s="164" t="s">
        <v>102</v>
      </c>
      <c r="B110" s="165" t="s">
        <v>102</v>
      </c>
      <c r="C110" s="166">
        <v>0</v>
      </c>
      <c r="D110" s="166">
        <v>0</v>
      </c>
      <c r="E110" s="166">
        <v>0</v>
      </c>
      <c r="F110" s="166">
        <v>0</v>
      </c>
      <c r="G110" s="166">
        <v>0</v>
      </c>
      <c r="H110" s="167" t="str">
        <f>IFERROR(G110/F110-1,"-")</f>
        <v>-</v>
      </c>
      <c r="I110" s="181" t="str">
        <f t="shared" si="35"/>
        <v>-</v>
      </c>
      <c r="J110" s="167">
        <f>G110/G$9</f>
        <v>0</v>
      </c>
      <c r="K110" s="166">
        <v>0</v>
      </c>
      <c r="L110" s="166">
        <v>0</v>
      </c>
      <c r="M110" s="166">
        <v>0</v>
      </c>
      <c r="N110" s="166">
        <v>0</v>
      </c>
      <c r="O110" s="166">
        <v>0</v>
      </c>
      <c r="P110" s="167" t="str">
        <f>IFERROR(O110/N110-1,"-")</f>
        <v>-</v>
      </c>
      <c r="Q110" s="181" t="str">
        <f t="shared" si="42"/>
        <v>-</v>
      </c>
      <c r="R110" s="167">
        <f>O110/O$9</f>
        <v>0</v>
      </c>
      <c r="S110" s="166">
        <v>25004</v>
      </c>
      <c r="T110" s="166">
        <v>19308</v>
      </c>
      <c r="U110" s="166">
        <v>30101</v>
      </c>
      <c r="V110" s="166">
        <v>33983</v>
      </c>
      <c r="W110" s="166">
        <v>31271</v>
      </c>
      <c r="X110" s="167">
        <f>IFERROR(W110/V110-1,"-")</f>
        <v>-7.9804608186446191E-2</v>
      </c>
      <c r="Y110" s="181">
        <f t="shared" si="43"/>
        <v>0.25063989761638128</v>
      </c>
      <c r="Z110" s="167">
        <f t="shared" si="50"/>
        <v>7.9698205367244278E-3</v>
      </c>
    </row>
    <row r="111" spans="1:26" x14ac:dyDescent="0.25">
      <c r="A111" s="1" t="s">
        <v>148</v>
      </c>
      <c r="B111" s="161" t="s">
        <v>109</v>
      </c>
      <c r="C111" s="162">
        <v>0</v>
      </c>
      <c r="D111" s="162">
        <v>0</v>
      </c>
      <c r="E111" s="162">
        <v>0</v>
      </c>
      <c r="F111" s="162">
        <v>0</v>
      </c>
      <c r="G111" s="162">
        <v>0</v>
      </c>
      <c r="H111" s="163" t="str">
        <f>IFERROR(G111/F111-1,"-")</f>
        <v>-</v>
      </c>
      <c r="I111" s="180" t="str">
        <f t="shared" si="35"/>
        <v>-</v>
      </c>
      <c r="J111" s="163">
        <f>G111/G$9</f>
        <v>0</v>
      </c>
      <c r="K111" s="162">
        <v>0</v>
      </c>
      <c r="L111" s="162">
        <v>0</v>
      </c>
      <c r="M111" s="162">
        <v>0</v>
      </c>
      <c r="N111" s="162">
        <v>0</v>
      </c>
      <c r="O111" s="162">
        <v>0</v>
      </c>
      <c r="P111" s="163" t="str">
        <f>IFERROR(O111/N111-1,"-")</f>
        <v>-</v>
      </c>
      <c r="Q111" s="180" t="str">
        <f t="shared" si="42"/>
        <v>-</v>
      </c>
      <c r="R111" s="163">
        <f>O111/O$9</f>
        <v>0</v>
      </c>
      <c r="S111" s="162">
        <v>35112</v>
      </c>
      <c r="T111" s="162">
        <v>56338</v>
      </c>
      <c r="U111" s="162">
        <v>128662</v>
      </c>
      <c r="V111" s="162">
        <v>172218</v>
      </c>
      <c r="W111" s="162">
        <v>163799</v>
      </c>
      <c r="X111" s="163">
        <f>IFERROR(W111/V111-1,"-")</f>
        <v>-4.8885714617519671E-2</v>
      </c>
      <c r="Y111" s="180">
        <f t="shared" si="43"/>
        <v>3.6650432900432897</v>
      </c>
      <c r="Z111" s="163">
        <f t="shared" si="50"/>
        <v>3.4065746981696232E-2</v>
      </c>
    </row>
    <row r="112" spans="1:26" x14ac:dyDescent="0.25">
      <c r="A112" s="164" t="s">
        <v>112</v>
      </c>
      <c r="B112" s="165" t="s">
        <v>112</v>
      </c>
      <c r="C112" s="166">
        <v>0</v>
      </c>
      <c r="D112" s="166">
        <v>0</v>
      </c>
      <c r="E112" s="166">
        <v>0</v>
      </c>
      <c r="F112" s="166">
        <v>0</v>
      </c>
      <c r="G112" s="166">
        <v>0</v>
      </c>
      <c r="H112" s="167" t="str">
        <f t="shared" ref="H112:H119" si="51">IFERROR(G112/F112-1,"-")</f>
        <v>-</v>
      </c>
      <c r="I112" s="181" t="str">
        <f t="shared" si="35"/>
        <v>-</v>
      </c>
      <c r="J112" s="167">
        <f t="shared" ref="J112:J119" si="52">G112/G$9</f>
        <v>0</v>
      </c>
      <c r="K112" s="166">
        <v>0</v>
      </c>
      <c r="L112" s="166">
        <v>0</v>
      </c>
      <c r="M112" s="166">
        <v>0</v>
      </c>
      <c r="N112" s="166">
        <v>0</v>
      </c>
      <c r="O112" s="166">
        <v>0</v>
      </c>
      <c r="P112" s="167" t="str">
        <f t="shared" ref="P112:P119" si="53">IFERROR(O112/N112-1,"-")</f>
        <v>-</v>
      </c>
      <c r="Q112" s="181" t="str">
        <f t="shared" si="42"/>
        <v>-</v>
      </c>
      <c r="R112" s="167">
        <f t="shared" ref="R112:R119" si="54">O112/O$9</f>
        <v>0</v>
      </c>
      <c r="S112" s="166">
        <v>20258</v>
      </c>
      <c r="T112" s="166">
        <v>23009</v>
      </c>
      <c r="U112" s="166">
        <v>77726</v>
      </c>
      <c r="V112" s="166">
        <v>113230</v>
      </c>
      <c r="W112" s="166">
        <v>102157</v>
      </c>
      <c r="X112" s="167">
        <f t="shared" ref="X112:X119" si="55">IFERROR(W112/V112-1,"-")</f>
        <v>-9.7792104565927795E-2</v>
      </c>
      <c r="Y112" s="181">
        <f t="shared" si="43"/>
        <v>4.042797906999704</v>
      </c>
      <c r="Z112" s="167">
        <f t="shared" si="50"/>
        <v>2.0579458192001691E-2</v>
      </c>
    </row>
    <row r="113" spans="1:26" x14ac:dyDescent="0.25">
      <c r="A113" s="164" t="s">
        <v>115</v>
      </c>
      <c r="B113" s="165" t="s">
        <v>115</v>
      </c>
      <c r="C113" s="166">
        <v>0</v>
      </c>
      <c r="D113" s="166">
        <v>0</v>
      </c>
      <c r="E113" s="166">
        <v>0</v>
      </c>
      <c r="F113" s="166">
        <v>0</v>
      </c>
      <c r="G113" s="166">
        <v>0</v>
      </c>
      <c r="H113" s="167" t="str">
        <f t="shared" si="51"/>
        <v>-</v>
      </c>
      <c r="I113" s="181" t="str">
        <f t="shared" si="35"/>
        <v>-</v>
      </c>
      <c r="J113" s="167">
        <f t="shared" si="52"/>
        <v>0</v>
      </c>
      <c r="K113" s="166">
        <v>0</v>
      </c>
      <c r="L113" s="166">
        <v>0</v>
      </c>
      <c r="M113" s="166">
        <v>0</v>
      </c>
      <c r="N113" s="166">
        <v>0</v>
      </c>
      <c r="O113" s="166">
        <v>0</v>
      </c>
      <c r="P113" s="167" t="str">
        <f t="shared" si="53"/>
        <v>-</v>
      </c>
      <c r="Q113" s="181" t="str">
        <f t="shared" si="42"/>
        <v>-</v>
      </c>
      <c r="R113" s="167">
        <f t="shared" si="54"/>
        <v>0</v>
      </c>
      <c r="S113" s="166">
        <v>2717</v>
      </c>
      <c r="T113" s="166">
        <v>6854</v>
      </c>
      <c r="U113" s="166">
        <v>5917</v>
      </c>
      <c r="V113" s="166">
        <v>7594</v>
      </c>
      <c r="W113" s="166">
        <v>7215</v>
      </c>
      <c r="X113" s="167">
        <f t="shared" si="55"/>
        <v>-4.9907821964708998E-2</v>
      </c>
      <c r="Y113" s="181">
        <f t="shared" si="43"/>
        <v>1.6555023923444976</v>
      </c>
      <c r="Z113" s="167">
        <f t="shared" si="50"/>
        <v>1.5666399161422689E-3</v>
      </c>
    </row>
    <row r="114" spans="1:26" x14ac:dyDescent="0.25">
      <c r="A114" s="164" t="s">
        <v>118</v>
      </c>
      <c r="B114" s="165" t="s">
        <v>118</v>
      </c>
      <c r="C114" s="166">
        <v>0</v>
      </c>
      <c r="D114" s="166">
        <v>0</v>
      </c>
      <c r="E114" s="166">
        <v>0</v>
      </c>
      <c r="F114" s="166">
        <v>0</v>
      </c>
      <c r="G114" s="166">
        <v>0</v>
      </c>
      <c r="H114" s="167" t="str">
        <f t="shared" si="51"/>
        <v>-</v>
      </c>
      <c r="I114" s="181" t="str">
        <f t="shared" si="35"/>
        <v>-</v>
      </c>
      <c r="J114" s="167">
        <f t="shared" si="52"/>
        <v>0</v>
      </c>
      <c r="K114" s="166">
        <v>0</v>
      </c>
      <c r="L114" s="166">
        <v>0</v>
      </c>
      <c r="M114" s="166">
        <v>0</v>
      </c>
      <c r="N114" s="166">
        <v>0</v>
      </c>
      <c r="O114" s="166">
        <v>0</v>
      </c>
      <c r="P114" s="167" t="str">
        <f t="shared" si="53"/>
        <v>-</v>
      </c>
      <c r="Q114" s="181" t="str">
        <f t="shared" si="42"/>
        <v>-</v>
      </c>
      <c r="R114" s="167">
        <f t="shared" si="54"/>
        <v>0</v>
      </c>
      <c r="S114" s="166">
        <v>1871</v>
      </c>
      <c r="T114" s="166">
        <v>6300</v>
      </c>
      <c r="U114" s="166">
        <v>8638</v>
      </c>
      <c r="V114" s="166">
        <v>12056</v>
      </c>
      <c r="W114" s="166">
        <v>12800</v>
      </c>
      <c r="X114" s="167">
        <f t="shared" si="55"/>
        <v>6.1712010617120061E-2</v>
      </c>
      <c r="Y114" s="181">
        <f t="shared" si="43"/>
        <v>5.841261357562801</v>
      </c>
      <c r="Z114" s="167">
        <f t="shared" si="50"/>
        <v>2.2870771667461414E-3</v>
      </c>
    </row>
    <row r="115" spans="1:26" x14ac:dyDescent="0.25">
      <c r="A115" s="164" t="s">
        <v>125</v>
      </c>
      <c r="B115" s="165" t="s">
        <v>125</v>
      </c>
      <c r="C115" s="166">
        <v>0</v>
      </c>
      <c r="D115" s="166">
        <v>0</v>
      </c>
      <c r="E115" s="166">
        <v>0</v>
      </c>
      <c r="F115" s="166">
        <v>0</v>
      </c>
      <c r="G115" s="166">
        <v>0</v>
      </c>
      <c r="H115" s="167" t="str">
        <f t="shared" si="51"/>
        <v>-</v>
      </c>
      <c r="I115" s="181" t="str">
        <f t="shared" si="35"/>
        <v>-</v>
      </c>
      <c r="J115" s="167">
        <f t="shared" si="52"/>
        <v>0</v>
      </c>
      <c r="K115" s="166">
        <v>0</v>
      </c>
      <c r="L115" s="166">
        <v>0</v>
      </c>
      <c r="M115" s="166">
        <v>0</v>
      </c>
      <c r="N115" s="166">
        <v>0</v>
      </c>
      <c r="O115" s="166">
        <v>0</v>
      </c>
      <c r="P115" s="167" t="str">
        <f t="shared" si="53"/>
        <v>-</v>
      </c>
      <c r="Q115" s="181" t="str">
        <f t="shared" si="42"/>
        <v>-</v>
      </c>
      <c r="R115" s="167">
        <f t="shared" si="54"/>
        <v>0</v>
      </c>
      <c r="S115" s="166">
        <v>1133</v>
      </c>
      <c r="T115" s="166">
        <v>3529</v>
      </c>
      <c r="U115" s="166">
        <v>5894</v>
      </c>
      <c r="V115" s="166">
        <v>6032</v>
      </c>
      <c r="W115" s="166">
        <v>5918</v>
      </c>
      <c r="X115" s="167">
        <f t="shared" si="55"/>
        <v>-1.8899204244031798E-2</v>
      </c>
      <c r="Y115" s="181">
        <f t="shared" si="43"/>
        <v>4.2233009708737868</v>
      </c>
      <c r="Z115" s="167">
        <f t="shared" si="50"/>
        <v>1.5605502223664921E-3</v>
      </c>
    </row>
    <row r="116" spans="1:26" x14ac:dyDescent="0.25">
      <c r="A116" s="164" t="s">
        <v>121</v>
      </c>
      <c r="B116" s="165" t="s">
        <v>121</v>
      </c>
      <c r="C116" s="166">
        <v>0</v>
      </c>
      <c r="D116" s="166">
        <v>0</v>
      </c>
      <c r="E116" s="166">
        <v>0</v>
      </c>
      <c r="F116" s="166">
        <v>0</v>
      </c>
      <c r="G116" s="166">
        <v>0</v>
      </c>
      <c r="H116" s="167" t="str">
        <f t="shared" si="51"/>
        <v>-</v>
      </c>
      <c r="I116" s="181" t="str">
        <f t="shared" si="35"/>
        <v>-</v>
      </c>
      <c r="J116" s="167">
        <f t="shared" si="52"/>
        <v>0</v>
      </c>
      <c r="K116" s="166">
        <v>0</v>
      </c>
      <c r="L116" s="166">
        <v>0</v>
      </c>
      <c r="M116" s="166">
        <v>0</v>
      </c>
      <c r="N116" s="166">
        <v>0</v>
      </c>
      <c r="O116" s="166">
        <v>0</v>
      </c>
      <c r="P116" s="167" t="str">
        <f t="shared" si="53"/>
        <v>-</v>
      </c>
      <c r="Q116" s="181" t="str">
        <f t="shared" si="42"/>
        <v>-</v>
      </c>
      <c r="R116" s="167">
        <f t="shared" si="54"/>
        <v>0</v>
      </c>
      <c r="S116" s="166">
        <v>2557</v>
      </c>
      <c r="T116" s="166">
        <v>4170</v>
      </c>
      <c r="U116" s="166">
        <v>4317</v>
      </c>
      <c r="V116" s="166">
        <v>4916</v>
      </c>
      <c r="W116" s="166">
        <v>4686</v>
      </c>
      <c r="X116" s="167">
        <f t="shared" si="55"/>
        <v>-4.6786004882017895E-2</v>
      </c>
      <c r="Y116" s="181">
        <f t="shared" si="43"/>
        <v>0.83261634728197098</v>
      </c>
      <c r="Z116" s="167">
        <f t="shared" si="50"/>
        <v>1.1430090447838727E-3</v>
      </c>
    </row>
    <row r="117" spans="1:26" x14ac:dyDescent="0.25">
      <c r="A117" s="164" t="s">
        <v>130</v>
      </c>
      <c r="B117" s="165" t="s">
        <v>130</v>
      </c>
      <c r="C117" s="166">
        <v>0</v>
      </c>
      <c r="D117" s="166">
        <v>0</v>
      </c>
      <c r="E117" s="166">
        <v>0</v>
      </c>
      <c r="F117" s="166">
        <v>0</v>
      </c>
      <c r="G117" s="166">
        <v>0</v>
      </c>
      <c r="H117" s="167" t="str">
        <f t="shared" si="51"/>
        <v>-</v>
      </c>
      <c r="I117" s="181" t="str">
        <f t="shared" si="35"/>
        <v>-</v>
      </c>
      <c r="J117" s="167">
        <f t="shared" si="52"/>
        <v>0</v>
      </c>
      <c r="K117" s="166">
        <v>0</v>
      </c>
      <c r="L117" s="166">
        <v>0</v>
      </c>
      <c r="M117" s="166">
        <v>0</v>
      </c>
      <c r="N117" s="166">
        <v>0</v>
      </c>
      <c r="O117" s="166">
        <v>0</v>
      </c>
      <c r="P117" s="167" t="str">
        <f t="shared" si="53"/>
        <v>-</v>
      </c>
      <c r="Q117" s="181" t="str">
        <f t="shared" si="42"/>
        <v>-</v>
      </c>
      <c r="R117" s="167">
        <f t="shared" si="54"/>
        <v>0</v>
      </c>
      <c r="S117" s="166">
        <v>226</v>
      </c>
      <c r="T117" s="166">
        <v>308</v>
      </c>
      <c r="U117" s="166">
        <v>1123</v>
      </c>
      <c r="V117" s="166">
        <v>1300</v>
      </c>
      <c r="W117" s="166">
        <v>1069</v>
      </c>
      <c r="X117" s="167">
        <f t="shared" si="55"/>
        <v>-0.1776923076923077</v>
      </c>
      <c r="Y117" s="181">
        <f t="shared" si="43"/>
        <v>3.7300884955752212</v>
      </c>
      <c r="Z117" s="167">
        <f t="shared" si="50"/>
        <v>2.9733591783467434E-4</v>
      </c>
    </row>
    <row r="118" spans="1:26" x14ac:dyDescent="0.25">
      <c r="A118" s="164" t="s">
        <v>133</v>
      </c>
      <c r="B118" s="165" t="s">
        <v>133</v>
      </c>
      <c r="C118" s="166">
        <v>0</v>
      </c>
      <c r="D118" s="166">
        <v>0</v>
      </c>
      <c r="E118" s="166">
        <v>0</v>
      </c>
      <c r="F118" s="166">
        <v>0</v>
      </c>
      <c r="G118" s="166">
        <v>0</v>
      </c>
      <c r="H118" s="167" t="str">
        <f t="shared" si="51"/>
        <v>-</v>
      </c>
      <c r="I118" s="181" t="str">
        <f t="shared" si="35"/>
        <v>-</v>
      </c>
      <c r="J118" s="167">
        <f t="shared" si="52"/>
        <v>0</v>
      </c>
      <c r="K118" s="166">
        <v>0</v>
      </c>
      <c r="L118" s="166">
        <v>0</v>
      </c>
      <c r="M118" s="166">
        <v>0</v>
      </c>
      <c r="N118" s="166">
        <v>0</v>
      </c>
      <c r="O118" s="166">
        <v>0</v>
      </c>
      <c r="P118" s="167" t="str">
        <f t="shared" si="53"/>
        <v>-</v>
      </c>
      <c r="Q118" s="181" t="str">
        <f t="shared" si="42"/>
        <v>-</v>
      </c>
      <c r="R118" s="167">
        <f t="shared" si="54"/>
        <v>0</v>
      </c>
      <c r="S118" s="166">
        <v>549</v>
      </c>
      <c r="T118" s="166">
        <v>470</v>
      </c>
      <c r="U118" s="166">
        <v>840</v>
      </c>
      <c r="V118" s="166">
        <v>770</v>
      </c>
      <c r="W118" s="166">
        <v>1368</v>
      </c>
      <c r="X118" s="167">
        <f t="shared" si="55"/>
        <v>0.77662337662337655</v>
      </c>
      <c r="Y118" s="181">
        <f t="shared" si="43"/>
        <v>1.4918032786885247</v>
      </c>
      <c r="Z118" s="167">
        <f t="shared" si="50"/>
        <v>2.2240620746315801E-4</v>
      </c>
    </row>
    <row r="119" spans="1:26" x14ac:dyDescent="0.25">
      <c r="A119" s="169" t="s">
        <v>147</v>
      </c>
      <c r="B119" s="170" t="s">
        <v>147</v>
      </c>
      <c r="C119" s="171">
        <f>C111-SUM(C112:C118)</f>
        <v>0</v>
      </c>
      <c r="D119" s="171">
        <f>D111-SUM(D112:D118)</f>
        <v>0</v>
      </c>
      <c r="E119" s="171">
        <f>E111-SUM(E112:E118)</f>
        <v>0</v>
      </c>
      <c r="F119" s="171">
        <f>F111-SUM(F112:F118)</f>
        <v>0</v>
      </c>
      <c r="G119" s="171">
        <f>G111-SUM(G112:G118)</f>
        <v>0</v>
      </c>
      <c r="H119" s="172" t="str">
        <f t="shared" si="51"/>
        <v>-</v>
      </c>
      <c r="I119" s="182" t="str">
        <f t="shared" si="35"/>
        <v>-</v>
      </c>
      <c r="J119" s="172">
        <f t="shared" si="52"/>
        <v>0</v>
      </c>
      <c r="K119" s="171">
        <f>K111-SUM(K112:K118)</f>
        <v>0</v>
      </c>
      <c r="L119" s="171">
        <f>L111-SUM(L112:L118)</f>
        <v>0</v>
      </c>
      <c r="M119" s="171">
        <f>M111-SUM(M112:M118)</f>
        <v>0</v>
      </c>
      <c r="N119" s="171">
        <f>N111-SUM(N112:N118)</f>
        <v>0</v>
      </c>
      <c r="O119" s="171">
        <f>O111-SUM(O112:O118)</f>
        <v>0</v>
      </c>
      <c r="P119" s="172" t="str">
        <f t="shared" si="53"/>
        <v>-</v>
      </c>
      <c r="Q119" s="182" t="str">
        <f t="shared" si="42"/>
        <v>-</v>
      </c>
      <c r="R119" s="172">
        <f t="shared" si="54"/>
        <v>0</v>
      </c>
      <c r="S119" s="171">
        <f>S111-SUM(S112:S118)</f>
        <v>5801</v>
      </c>
      <c r="T119" s="171">
        <f>T111-SUM(T112:T118)</f>
        <v>11698</v>
      </c>
      <c r="U119" s="171">
        <f>U111-SUM(U112:U118)</f>
        <v>24207</v>
      </c>
      <c r="V119" s="171">
        <f>V111-SUM(V112:V118)</f>
        <v>26320</v>
      </c>
      <c r="W119" s="171">
        <f>W111-SUM(W112:W118)</f>
        <v>28586</v>
      </c>
      <c r="X119" s="172">
        <f t="shared" si="55"/>
        <v>8.6094224924012197E-2</v>
      </c>
      <c r="Y119" s="182">
        <f t="shared" si="43"/>
        <v>3.9277710739527665</v>
      </c>
      <c r="Z119" s="172">
        <f t="shared" si="50"/>
        <v>6.4092703143579354E-3</v>
      </c>
    </row>
    <row r="120" spans="1:26" x14ac:dyDescent="0.25">
      <c r="A120" s="1"/>
      <c r="B120" s="157" t="s">
        <v>53</v>
      </c>
      <c r="C120" s="155"/>
      <c r="D120" s="155"/>
      <c r="E120" s="155"/>
      <c r="F120" s="155"/>
      <c r="G120" s="155"/>
      <c r="H120" s="155"/>
      <c r="I120" s="155"/>
      <c r="J120" s="155"/>
      <c r="K120" s="155"/>
      <c r="L120" s="155"/>
      <c r="M120" s="155"/>
      <c r="N120" s="155"/>
      <c r="O120" s="155"/>
      <c r="P120" s="155"/>
      <c r="Q120" s="155"/>
      <c r="R120" s="155"/>
      <c r="S120" s="155"/>
      <c r="T120" s="155"/>
      <c r="U120" s="155"/>
      <c r="V120" s="155"/>
      <c r="W120" s="155"/>
      <c r="X120" s="155"/>
      <c r="Y120" s="155"/>
      <c r="Z120" s="155"/>
    </row>
    <row r="121" spans="1:26" x14ac:dyDescent="0.25">
      <c r="A121" s="1" t="s">
        <v>0</v>
      </c>
      <c r="B121" s="158" t="s">
        <v>70</v>
      </c>
      <c r="C121" s="178">
        <f>C122+C125</f>
        <v>48728</v>
      </c>
      <c r="D121" s="178">
        <f>D122+D125</f>
        <v>61314</v>
      </c>
      <c r="E121" s="178">
        <f>E122+E125</f>
        <v>93434</v>
      </c>
      <c r="F121" s="178">
        <f>F122+F125</f>
        <v>93472</v>
      </c>
      <c r="G121" s="178">
        <f>G122+G125</f>
        <v>99644</v>
      </c>
      <c r="H121" s="179">
        <f>IFERROR(G121/F121-1,"-")</f>
        <v>6.6030469017459792E-2</v>
      </c>
      <c r="I121" s="179">
        <f t="shared" si="35"/>
        <v>1.0449023148908223</v>
      </c>
      <c r="J121" s="179">
        <f>G121/G$9</f>
        <v>0.13131613974512724</v>
      </c>
      <c r="K121" s="178">
        <f>K122+K125</f>
        <v>54788</v>
      </c>
      <c r="L121" s="178">
        <f>L122+L125</f>
        <v>102944</v>
      </c>
      <c r="M121" s="178">
        <f>M122+M125</f>
        <v>135697</v>
      </c>
      <c r="N121" s="178">
        <f>N122+N125</f>
        <v>145637</v>
      </c>
      <c r="O121" s="178">
        <f>O122+O125</f>
        <v>151227</v>
      </c>
      <c r="P121" s="179">
        <f>IFERROR(O121/N121-1,"-")</f>
        <v>3.8383103194929769E-2</v>
      </c>
      <c r="Q121" s="179">
        <f t="shared" si="42"/>
        <v>1.7602212163247426</v>
      </c>
      <c r="R121" s="179">
        <f>O121/O$9</f>
        <v>4.2952088001976807E-2</v>
      </c>
      <c r="S121" s="178">
        <f>S122+S125</f>
        <v>103516</v>
      </c>
      <c r="T121" s="178">
        <f>T122+T125</f>
        <v>164258</v>
      </c>
      <c r="U121" s="178">
        <f>U122+U125</f>
        <v>229131</v>
      </c>
      <c r="V121" s="178">
        <f>V122+V125</f>
        <v>239109</v>
      </c>
      <c r="W121" s="178">
        <f>W122+W125</f>
        <v>250871</v>
      </c>
      <c r="X121" s="179">
        <f>IFERROR(W121/V121-1,"-")</f>
        <v>4.9190954752853289E-2</v>
      </c>
      <c r="Y121" s="179">
        <f t="shared" si="43"/>
        <v>1.4234997488310985</v>
      </c>
      <c r="Z121" s="179">
        <f t="shared" ref="Z121:Z133" si="56">U121/U$9</f>
        <v>6.066685324076293E-2</v>
      </c>
    </row>
    <row r="122" spans="1:26" x14ac:dyDescent="0.25">
      <c r="A122" s="1" t="s">
        <v>98</v>
      </c>
      <c r="B122" s="161" t="s">
        <v>99</v>
      </c>
      <c r="C122" s="162">
        <v>23736</v>
      </c>
      <c r="D122" s="162">
        <v>32824</v>
      </c>
      <c r="E122" s="162">
        <v>51574</v>
      </c>
      <c r="F122" s="162">
        <v>60712</v>
      </c>
      <c r="G122" s="162">
        <v>66829</v>
      </c>
      <c r="H122" s="163">
        <f>IFERROR(G122/F122-1,"-")</f>
        <v>0.10075438134141512</v>
      </c>
      <c r="I122" s="180">
        <f t="shared" si="35"/>
        <v>1.8155123019885404</v>
      </c>
      <c r="J122" s="163">
        <f>G122/G$9</f>
        <v>8.8070795060687129E-2</v>
      </c>
      <c r="K122" s="162">
        <v>37835</v>
      </c>
      <c r="L122" s="162">
        <v>71733</v>
      </c>
      <c r="M122" s="162">
        <v>83312</v>
      </c>
      <c r="N122" s="162">
        <v>85718</v>
      </c>
      <c r="O122" s="162">
        <v>89737</v>
      </c>
      <c r="P122" s="163">
        <f>IFERROR(O122/N122-1,"-")</f>
        <v>4.6886301593597635E-2</v>
      </c>
      <c r="Q122" s="180">
        <f t="shared" si="42"/>
        <v>1.3717985991806527</v>
      </c>
      <c r="R122" s="163">
        <f>O122/O$9</f>
        <v>2.5487456082798659E-2</v>
      </c>
      <c r="S122" s="162">
        <v>61571</v>
      </c>
      <c r="T122" s="162">
        <v>104557</v>
      </c>
      <c r="U122" s="162">
        <v>134886</v>
      </c>
      <c r="V122" s="162">
        <v>146430</v>
      </c>
      <c r="W122" s="162">
        <v>156566</v>
      </c>
      <c r="X122" s="163">
        <f>IFERROR(W122/V122-1,"-")</f>
        <v>6.9220788089872309E-2</v>
      </c>
      <c r="Y122" s="180">
        <f t="shared" si="43"/>
        <v>1.5428529664939665</v>
      </c>
      <c r="Z122" s="163">
        <f t="shared" si="56"/>
        <v>3.5713671071280394E-2</v>
      </c>
    </row>
    <row r="123" spans="1:26" x14ac:dyDescent="0.25">
      <c r="A123" s="164" t="s">
        <v>105</v>
      </c>
      <c r="B123" s="165" t="s">
        <v>105</v>
      </c>
      <c r="C123" s="166">
        <v>11647</v>
      </c>
      <c r="D123" s="166">
        <v>15693</v>
      </c>
      <c r="E123" s="166">
        <v>29334</v>
      </c>
      <c r="F123" s="166">
        <v>29429</v>
      </c>
      <c r="G123" s="166">
        <v>38467</v>
      </c>
      <c r="H123" s="167">
        <f>IFERROR(G123/F123-1,"-")</f>
        <v>0.3071120323490435</v>
      </c>
      <c r="I123" s="181">
        <f t="shared" si="35"/>
        <v>2.3027389027217309</v>
      </c>
      <c r="J123" s="167">
        <f>G123/G$9</f>
        <v>5.0693849580263836E-2</v>
      </c>
      <c r="K123" s="166">
        <v>16144</v>
      </c>
      <c r="L123" s="166">
        <v>37554</v>
      </c>
      <c r="M123" s="166">
        <v>40531</v>
      </c>
      <c r="N123" s="166">
        <v>36692</v>
      </c>
      <c r="O123" s="166">
        <v>37326</v>
      </c>
      <c r="P123" s="167">
        <f>IFERROR(O123/N123-1,"-")</f>
        <v>1.7278970892837586E-2</v>
      </c>
      <c r="Q123" s="181">
        <f t="shared" si="42"/>
        <v>1.3120664023785928</v>
      </c>
      <c r="R123" s="167">
        <f>O123/O$9</f>
        <v>1.0601477492523069E-2</v>
      </c>
      <c r="S123" s="166">
        <v>27791</v>
      </c>
      <c r="T123" s="166">
        <v>53247</v>
      </c>
      <c r="U123" s="166">
        <v>69865</v>
      </c>
      <c r="V123" s="166">
        <v>66121</v>
      </c>
      <c r="W123" s="166">
        <v>75793</v>
      </c>
      <c r="X123" s="167">
        <f>IFERROR(W123/V123-1,"-")</f>
        <v>0.14627727953297742</v>
      </c>
      <c r="Y123" s="181">
        <f t="shared" si="43"/>
        <v>1.7272498290813574</v>
      </c>
      <c r="Z123" s="167">
        <f t="shared" si="56"/>
        <v>1.8498106767158969E-2</v>
      </c>
    </row>
    <row r="124" spans="1:26" x14ac:dyDescent="0.25">
      <c r="A124" s="164" t="s">
        <v>102</v>
      </c>
      <c r="B124" s="165" t="s">
        <v>102</v>
      </c>
      <c r="C124" s="166">
        <v>12089</v>
      </c>
      <c r="D124" s="166">
        <v>17131</v>
      </c>
      <c r="E124" s="166">
        <v>22240</v>
      </c>
      <c r="F124" s="166">
        <v>31283</v>
      </c>
      <c r="G124" s="166">
        <v>28362</v>
      </c>
      <c r="H124" s="167">
        <f>IFERROR(G124/F124-1,"-")</f>
        <v>-9.337339769203723E-2</v>
      </c>
      <c r="I124" s="181">
        <f t="shared" si="35"/>
        <v>1.3460997601124989</v>
      </c>
      <c r="J124" s="167">
        <f>G124/G$9</f>
        <v>3.7376945480423293E-2</v>
      </c>
      <c r="K124" s="166">
        <v>21691</v>
      </c>
      <c r="L124" s="166">
        <v>34179</v>
      </c>
      <c r="M124" s="166">
        <v>42781</v>
      </c>
      <c r="N124" s="166">
        <v>49026</v>
      </c>
      <c r="O124" s="166">
        <v>52411</v>
      </c>
      <c r="P124" s="167">
        <f>IFERROR(O124/N124-1,"-")</f>
        <v>6.9044996532452219E-2</v>
      </c>
      <c r="Q124" s="181">
        <f t="shared" si="42"/>
        <v>1.4162555898759854</v>
      </c>
      <c r="R124" s="167">
        <f>O124/O$9</f>
        <v>1.4885978590275588E-2</v>
      </c>
      <c r="S124" s="166">
        <v>33780</v>
      </c>
      <c r="T124" s="166">
        <v>51310</v>
      </c>
      <c r="U124" s="166">
        <v>65021</v>
      </c>
      <c r="V124" s="166">
        <v>80309</v>
      </c>
      <c r="W124" s="166">
        <v>80773</v>
      </c>
      <c r="X124" s="167">
        <f>IFERROR(W124/V124-1,"-")</f>
        <v>5.7776836967213807E-3</v>
      </c>
      <c r="Y124" s="181">
        <f t="shared" si="43"/>
        <v>1.3911486086441682</v>
      </c>
      <c r="Z124" s="167">
        <f t="shared" si="56"/>
        <v>1.7215564304121425E-2</v>
      </c>
    </row>
    <row r="125" spans="1:26" x14ac:dyDescent="0.25">
      <c r="A125" s="1" t="s">
        <v>148</v>
      </c>
      <c r="B125" s="161" t="s">
        <v>109</v>
      </c>
      <c r="C125" s="162">
        <v>24992</v>
      </c>
      <c r="D125" s="162">
        <v>28490</v>
      </c>
      <c r="E125" s="162">
        <v>41860</v>
      </c>
      <c r="F125" s="162">
        <v>32760</v>
      </c>
      <c r="G125" s="162">
        <v>32815</v>
      </c>
      <c r="H125" s="163">
        <f>IFERROR(G125/F125-1,"-")</f>
        <v>1.6788766788766729E-3</v>
      </c>
      <c r="I125" s="180">
        <f t="shared" si="35"/>
        <v>0.31302016645326503</v>
      </c>
      <c r="J125" s="163">
        <f>G125/G$9</f>
        <v>4.3245344684440107E-2</v>
      </c>
      <c r="K125" s="162">
        <v>16953</v>
      </c>
      <c r="L125" s="162">
        <v>31211</v>
      </c>
      <c r="M125" s="162">
        <v>52385</v>
      </c>
      <c r="N125" s="162">
        <v>59919</v>
      </c>
      <c r="O125" s="162">
        <v>61490</v>
      </c>
      <c r="P125" s="163">
        <f>IFERROR(O125/N125-1,"-")</f>
        <v>2.6218728616966169E-2</v>
      </c>
      <c r="Q125" s="180">
        <f t="shared" si="42"/>
        <v>2.6270866513301478</v>
      </c>
      <c r="R125" s="163">
        <f>O125/O$9</f>
        <v>1.7464631919178148E-2</v>
      </c>
      <c r="S125" s="162">
        <v>41945</v>
      </c>
      <c r="T125" s="162">
        <v>59701</v>
      </c>
      <c r="U125" s="162">
        <v>94245</v>
      </c>
      <c r="V125" s="162">
        <v>92679</v>
      </c>
      <c r="W125" s="162">
        <v>94305</v>
      </c>
      <c r="X125" s="163">
        <f>IFERROR(W125/V125-1,"-")</f>
        <v>1.7544427540219454E-2</v>
      </c>
      <c r="Y125" s="180">
        <f t="shared" si="43"/>
        <v>1.2483013470020263</v>
      </c>
      <c r="Z125" s="163">
        <f t="shared" si="56"/>
        <v>2.4953182169482533E-2</v>
      </c>
    </row>
    <row r="126" spans="1:26" x14ac:dyDescent="0.25">
      <c r="A126" s="164" t="s">
        <v>112</v>
      </c>
      <c r="B126" s="165" t="s">
        <v>112</v>
      </c>
      <c r="C126" s="166">
        <v>1440</v>
      </c>
      <c r="D126" s="166">
        <v>653</v>
      </c>
      <c r="E126" s="166">
        <v>2495</v>
      </c>
      <c r="F126" s="166">
        <v>3067</v>
      </c>
      <c r="G126" s="166">
        <v>2396</v>
      </c>
      <c r="H126" s="167">
        <f t="shared" ref="H126:H133" si="57">IFERROR(G126/F126-1,"-")</f>
        <v>-0.21878056732963813</v>
      </c>
      <c r="I126" s="181">
        <f t="shared" si="35"/>
        <v>0.66388888888888897</v>
      </c>
      <c r="J126" s="167">
        <f t="shared" ref="J126:J133" si="58">G126/G$9</f>
        <v>3.1575756777058816E-3</v>
      </c>
      <c r="K126" s="166">
        <v>2501</v>
      </c>
      <c r="L126" s="166">
        <v>2683</v>
      </c>
      <c r="M126" s="166">
        <v>7422</v>
      </c>
      <c r="N126" s="166">
        <v>8579</v>
      </c>
      <c r="O126" s="166">
        <v>8260</v>
      </c>
      <c r="P126" s="167">
        <f t="shared" ref="P126:P133" si="59">IFERROR(O126/N126-1,"-")</f>
        <v>-3.7183820958153646E-2</v>
      </c>
      <c r="Q126" s="181">
        <f t="shared" si="42"/>
        <v>2.3026789284286284</v>
      </c>
      <c r="R126" s="167">
        <f t="shared" ref="R126:R133" si="60">O126/O$9</f>
        <v>2.3460377240593837E-3</v>
      </c>
      <c r="S126" s="166">
        <v>3941</v>
      </c>
      <c r="T126" s="166">
        <v>3336</v>
      </c>
      <c r="U126" s="166">
        <v>9917</v>
      </c>
      <c r="V126" s="166">
        <v>11646</v>
      </c>
      <c r="W126" s="166">
        <v>10656</v>
      </c>
      <c r="X126" s="167">
        <f t="shared" ref="X126:X133" si="61">IFERROR(W126/V126-1,"-")</f>
        <v>-8.5007727975270453E-2</v>
      </c>
      <c r="Y126" s="181">
        <f t="shared" si="43"/>
        <v>1.7038822633849278</v>
      </c>
      <c r="Z126" s="167">
        <f t="shared" si="56"/>
        <v>2.6257170945382597E-3</v>
      </c>
    </row>
    <row r="127" spans="1:26" x14ac:dyDescent="0.25">
      <c r="A127" s="164" t="s">
        <v>115</v>
      </c>
      <c r="B127" s="165" t="s">
        <v>115</v>
      </c>
      <c r="C127" s="166">
        <v>1742</v>
      </c>
      <c r="D127" s="166">
        <v>2401</v>
      </c>
      <c r="E127" s="166">
        <v>4143</v>
      </c>
      <c r="F127" s="166">
        <v>4500</v>
      </c>
      <c r="G127" s="166">
        <v>4504</v>
      </c>
      <c r="H127" s="167">
        <f t="shared" si="57"/>
        <v>8.8888888888893902E-4</v>
      </c>
      <c r="I127" s="181">
        <f t="shared" si="35"/>
        <v>1.5855338691159586</v>
      </c>
      <c r="J127" s="167">
        <f t="shared" si="58"/>
        <v>5.9356097046691534E-3</v>
      </c>
      <c r="K127" s="166">
        <v>2311</v>
      </c>
      <c r="L127" s="166">
        <v>4913</v>
      </c>
      <c r="M127" s="166">
        <v>7118</v>
      </c>
      <c r="N127" s="166">
        <v>8816</v>
      </c>
      <c r="O127" s="166">
        <v>8623</v>
      </c>
      <c r="P127" s="167">
        <f t="shared" si="59"/>
        <v>-2.1892014519056313E-2</v>
      </c>
      <c r="Q127" s="181">
        <f t="shared" si="42"/>
        <v>2.7312851579402855</v>
      </c>
      <c r="R127" s="167">
        <f t="shared" si="60"/>
        <v>2.4491384133854799E-3</v>
      </c>
      <c r="S127" s="166">
        <v>4053</v>
      </c>
      <c r="T127" s="166">
        <v>7314</v>
      </c>
      <c r="U127" s="166">
        <v>11261</v>
      </c>
      <c r="V127" s="166">
        <v>13316</v>
      </c>
      <c r="W127" s="166">
        <v>13127</v>
      </c>
      <c r="X127" s="167">
        <f t="shared" si="61"/>
        <v>-1.4193451486932962E-2</v>
      </c>
      <c r="Y127" s="181">
        <f t="shared" si="43"/>
        <v>2.2388354305452749</v>
      </c>
      <c r="Z127" s="167">
        <f t="shared" si="56"/>
        <v>2.9815670264793123E-3</v>
      </c>
    </row>
    <row r="128" spans="1:26" x14ac:dyDescent="0.25">
      <c r="A128" s="164" t="s">
        <v>118</v>
      </c>
      <c r="B128" s="165" t="s">
        <v>118</v>
      </c>
      <c r="C128" s="166">
        <v>1315</v>
      </c>
      <c r="D128" s="166">
        <v>2102</v>
      </c>
      <c r="E128" s="166">
        <v>2821</v>
      </c>
      <c r="F128" s="166">
        <v>3000</v>
      </c>
      <c r="G128" s="166">
        <v>2742</v>
      </c>
      <c r="H128" s="167">
        <f t="shared" si="57"/>
        <v>-8.5999999999999965E-2</v>
      </c>
      <c r="I128" s="181">
        <f t="shared" si="35"/>
        <v>1.0851711026615969</v>
      </c>
      <c r="J128" s="167">
        <f t="shared" si="58"/>
        <v>3.6135527997786009E-3</v>
      </c>
      <c r="K128" s="166">
        <v>1591</v>
      </c>
      <c r="L128" s="166">
        <v>5032</v>
      </c>
      <c r="M128" s="166">
        <v>5703</v>
      </c>
      <c r="N128" s="166">
        <v>5756</v>
      </c>
      <c r="O128" s="166">
        <v>5825</v>
      </c>
      <c r="P128" s="167">
        <f t="shared" si="59"/>
        <v>1.1987491313412146E-2</v>
      </c>
      <c r="Q128" s="181">
        <f t="shared" si="42"/>
        <v>2.6612193588937774</v>
      </c>
      <c r="R128" s="167">
        <f t="shared" si="60"/>
        <v>1.6544394361556792E-3</v>
      </c>
      <c r="S128" s="166">
        <v>2906</v>
      </c>
      <c r="T128" s="166">
        <v>7134</v>
      </c>
      <c r="U128" s="166">
        <v>8524</v>
      </c>
      <c r="V128" s="166">
        <v>8756</v>
      </c>
      <c r="W128" s="166">
        <v>8567</v>
      </c>
      <c r="X128" s="167">
        <f t="shared" si="61"/>
        <v>-2.1585198720877163E-2</v>
      </c>
      <c r="Y128" s="181">
        <f t="shared" si="43"/>
        <v>1.9480385409497591</v>
      </c>
      <c r="Z128" s="167">
        <f t="shared" si="56"/>
        <v>2.2568934671618559E-3</v>
      </c>
    </row>
    <row r="129" spans="1:26" x14ac:dyDescent="0.25">
      <c r="A129" s="164" t="s">
        <v>125</v>
      </c>
      <c r="B129" s="165" t="s">
        <v>125</v>
      </c>
      <c r="C129" s="166">
        <v>369</v>
      </c>
      <c r="D129" s="166">
        <v>359</v>
      </c>
      <c r="E129" s="166">
        <v>801</v>
      </c>
      <c r="F129" s="166">
        <v>649</v>
      </c>
      <c r="G129" s="166">
        <v>650</v>
      </c>
      <c r="H129" s="167">
        <f t="shared" si="57"/>
        <v>1.5408320493066618E-3</v>
      </c>
      <c r="I129" s="181">
        <f t="shared" si="35"/>
        <v>0.7615176151761518</v>
      </c>
      <c r="J129" s="167">
        <f t="shared" si="58"/>
        <v>8.5660442007880764E-4</v>
      </c>
      <c r="K129" s="166">
        <v>415</v>
      </c>
      <c r="L129" s="166">
        <v>974</v>
      </c>
      <c r="M129" s="166">
        <v>1772</v>
      </c>
      <c r="N129" s="166">
        <v>1988</v>
      </c>
      <c r="O129" s="166">
        <v>1706</v>
      </c>
      <c r="P129" s="167">
        <f t="shared" si="59"/>
        <v>-0.14185110663983902</v>
      </c>
      <c r="Q129" s="181">
        <f t="shared" si="42"/>
        <v>3.1108433734939762</v>
      </c>
      <c r="R129" s="167">
        <f t="shared" si="60"/>
        <v>4.8454483743889937E-4</v>
      </c>
      <c r="S129" s="166">
        <v>784</v>
      </c>
      <c r="T129" s="166">
        <v>1333</v>
      </c>
      <c r="U129" s="166">
        <v>2573</v>
      </c>
      <c r="V129" s="166">
        <v>2637</v>
      </c>
      <c r="W129" s="166">
        <v>2356</v>
      </c>
      <c r="X129" s="167">
        <f t="shared" si="61"/>
        <v>-0.10656048540007579</v>
      </c>
      <c r="Y129" s="181">
        <f t="shared" si="43"/>
        <v>2.0051020408163267</v>
      </c>
      <c r="Z129" s="167">
        <f t="shared" si="56"/>
        <v>6.812513950032209E-4</v>
      </c>
    </row>
    <row r="130" spans="1:26" x14ac:dyDescent="0.25">
      <c r="A130" s="164" t="s">
        <v>121</v>
      </c>
      <c r="B130" s="165" t="s">
        <v>121</v>
      </c>
      <c r="C130" s="166">
        <v>323</v>
      </c>
      <c r="D130" s="166">
        <v>312</v>
      </c>
      <c r="E130" s="166">
        <v>635</v>
      </c>
      <c r="F130" s="166">
        <v>526</v>
      </c>
      <c r="G130" s="166">
        <v>594</v>
      </c>
      <c r="H130" s="167">
        <f t="shared" si="57"/>
        <v>0.12927756653992395</v>
      </c>
      <c r="I130" s="181">
        <f t="shared" si="35"/>
        <v>0.83900928792569651</v>
      </c>
      <c r="J130" s="167">
        <f t="shared" si="58"/>
        <v>7.8280465465663338E-4</v>
      </c>
      <c r="K130" s="166">
        <v>489</v>
      </c>
      <c r="L130" s="166">
        <v>1045</v>
      </c>
      <c r="M130" s="166">
        <v>1201</v>
      </c>
      <c r="N130" s="166">
        <v>1408</v>
      </c>
      <c r="O130" s="166">
        <v>1497</v>
      </c>
      <c r="P130" s="167">
        <f t="shared" si="59"/>
        <v>6.3210227272727293E-2</v>
      </c>
      <c r="Q130" s="181">
        <f t="shared" si="42"/>
        <v>2.0613496932515338</v>
      </c>
      <c r="R130" s="167">
        <f t="shared" si="60"/>
        <v>4.2518383449357113E-4</v>
      </c>
      <c r="S130" s="166">
        <v>812</v>
      </c>
      <c r="T130" s="166">
        <v>1357</v>
      </c>
      <c r="U130" s="166">
        <v>1836</v>
      </c>
      <c r="V130" s="166">
        <v>1934</v>
      </c>
      <c r="W130" s="166">
        <v>2091</v>
      </c>
      <c r="X130" s="167">
        <f t="shared" si="61"/>
        <v>8.1178903826266913E-2</v>
      </c>
      <c r="Y130" s="181">
        <f t="shared" si="43"/>
        <v>1.5751231527093594</v>
      </c>
      <c r="Z130" s="167">
        <f t="shared" si="56"/>
        <v>4.8611642488375966E-4</v>
      </c>
    </row>
    <row r="131" spans="1:26" x14ac:dyDescent="0.25">
      <c r="A131" s="164" t="s">
        <v>130</v>
      </c>
      <c r="B131" s="165" t="s">
        <v>130</v>
      </c>
      <c r="C131" s="166">
        <v>186</v>
      </c>
      <c r="D131" s="166">
        <v>123</v>
      </c>
      <c r="E131" s="166">
        <v>250</v>
      </c>
      <c r="F131" s="166">
        <v>203</v>
      </c>
      <c r="G131" s="166">
        <v>235</v>
      </c>
      <c r="H131" s="167">
        <f t="shared" si="57"/>
        <v>0.1576354679802956</v>
      </c>
      <c r="I131" s="181">
        <f t="shared" si="35"/>
        <v>0.26344086021505375</v>
      </c>
      <c r="J131" s="167">
        <f t="shared" si="58"/>
        <v>3.0969544418233812E-4</v>
      </c>
      <c r="K131" s="166">
        <v>492</v>
      </c>
      <c r="L131" s="166">
        <v>432</v>
      </c>
      <c r="M131" s="166">
        <v>825</v>
      </c>
      <c r="N131" s="166">
        <v>1138</v>
      </c>
      <c r="O131" s="166">
        <v>1099</v>
      </c>
      <c r="P131" s="167">
        <f t="shared" si="59"/>
        <v>-3.4270650263620417E-2</v>
      </c>
      <c r="Q131" s="181">
        <f t="shared" si="42"/>
        <v>1.2337398373983741</v>
      </c>
      <c r="R131" s="167">
        <f t="shared" si="60"/>
        <v>3.1214230735366374E-4</v>
      </c>
      <c r="S131" s="166">
        <v>678</v>
      </c>
      <c r="T131" s="166">
        <v>555</v>
      </c>
      <c r="U131" s="166">
        <v>1075</v>
      </c>
      <c r="V131" s="166">
        <v>1341</v>
      </c>
      <c r="W131" s="166">
        <v>1334</v>
      </c>
      <c r="X131" s="167">
        <f t="shared" si="61"/>
        <v>-5.2199850857569396E-3</v>
      </c>
      <c r="Y131" s="181">
        <f t="shared" si="43"/>
        <v>0.96755162241887915</v>
      </c>
      <c r="Z131" s="167">
        <f t="shared" si="56"/>
        <v>2.8462699169392246E-4</v>
      </c>
    </row>
    <row r="132" spans="1:26" x14ac:dyDescent="0.25">
      <c r="A132" s="164" t="s">
        <v>133</v>
      </c>
      <c r="B132" s="165" t="s">
        <v>133</v>
      </c>
      <c r="C132" s="166">
        <v>210</v>
      </c>
      <c r="D132" s="166">
        <v>177</v>
      </c>
      <c r="E132" s="166">
        <v>253</v>
      </c>
      <c r="F132" s="166">
        <v>358</v>
      </c>
      <c r="G132" s="166">
        <v>378</v>
      </c>
      <c r="H132" s="167">
        <f t="shared" si="57"/>
        <v>5.5865921787709549E-2</v>
      </c>
      <c r="I132" s="181">
        <f t="shared" si="35"/>
        <v>0.8</v>
      </c>
      <c r="J132" s="167">
        <f t="shared" si="58"/>
        <v>4.9814841659967578E-4</v>
      </c>
      <c r="K132" s="166">
        <v>887</v>
      </c>
      <c r="L132" s="166">
        <v>742</v>
      </c>
      <c r="M132" s="166">
        <v>1632</v>
      </c>
      <c r="N132" s="166">
        <v>2097</v>
      </c>
      <c r="O132" s="166">
        <v>2115</v>
      </c>
      <c r="P132" s="167">
        <f t="shared" si="59"/>
        <v>8.5836909871244149E-3</v>
      </c>
      <c r="Q132" s="181">
        <f t="shared" si="42"/>
        <v>1.3844419391206313</v>
      </c>
      <c r="R132" s="167">
        <f t="shared" si="60"/>
        <v>6.0071062789171872E-4</v>
      </c>
      <c r="S132" s="166">
        <v>1097</v>
      </c>
      <c r="T132" s="166">
        <v>919</v>
      </c>
      <c r="U132" s="166">
        <v>1885</v>
      </c>
      <c r="V132" s="166">
        <v>2455</v>
      </c>
      <c r="W132" s="166">
        <v>2493</v>
      </c>
      <c r="X132" s="167">
        <f t="shared" si="61"/>
        <v>1.5478615071283119E-2</v>
      </c>
      <c r="Y132" s="181">
        <f t="shared" si="43"/>
        <v>1.2725615314494076</v>
      </c>
      <c r="Z132" s="167">
        <f t="shared" si="56"/>
        <v>4.9909012031911057E-4</v>
      </c>
    </row>
    <row r="133" spans="1:26" x14ac:dyDescent="0.25">
      <c r="A133" s="169" t="s">
        <v>147</v>
      </c>
      <c r="B133" s="170" t="s">
        <v>147</v>
      </c>
      <c r="C133" s="171">
        <f>C125-SUM(C126:C132)</f>
        <v>19407</v>
      </c>
      <c r="D133" s="171">
        <f>D125-SUM(D126:D132)</f>
        <v>22363</v>
      </c>
      <c r="E133" s="171">
        <f>E125-SUM(E126:E132)</f>
        <v>30462</v>
      </c>
      <c r="F133" s="171">
        <f>F125-SUM(F126:F132)</f>
        <v>20457</v>
      </c>
      <c r="G133" s="171">
        <f>G125-SUM(G126:G132)</f>
        <v>21316</v>
      </c>
      <c r="H133" s="172">
        <f t="shared" si="57"/>
        <v>4.199051669355236E-2</v>
      </c>
      <c r="I133" s="182">
        <f t="shared" si="35"/>
        <v>9.8366568763848194E-2</v>
      </c>
      <c r="J133" s="172">
        <f t="shared" si="58"/>
        <v>2.809135356676902E-2</v>
      </c>
      <c r="K133" s="171">
        <f>K125-SUM(K126:K132)</f>
        <v>8267</v>
      </c>
      <c r="L133" s="171">
        <f>L125-SUM(L126:L132)</f>
        <v>15390</v>
      </c>
      <c r="M133" s="171">
        <f>M125-SUM(M126:M132)</f>
        <v>26712</v>
      </c>
      <c r="N133" s="171">
        <f>N125-SUM(N126:N132)</f>
        <v>30137</v>
      </c>
      <c r="O133" s="171">
        <f>O125-SUM(O126:O132)</f>
        <v>32365</v>
      </c>
      <c r="P133" s="172">
        <f t="shared" si="59"/>
        <v>7.3929057304974011E-2</v>
      </c>
      <c r="Q133" s="182">
        <f t="shared" si="42"/>
        <v>2.9149631063263577</v>
      </c>
      <c r="R133" s="172">
        <f t="shared" si="60"/>
        <v>9.1924347383997521E-3</v>
      </c>
      <c r="S133" s="171">
        <f>S125-SUM(S126:S132)</f>
        <v>27674</v>
      </c>
      <c r="T133" s="171">
        <f>T125-SUM(T126:T132)</f>
        <v>37753</v>
      </c>
      <c r="U133" s="171">
        <f>U125-SUM(U126:U132)</f>
        <v>57174</v>
      </c>
      <c r="V133" s="171">
        <f>V125-SUM(V126:V132)</f>
        <v>50594</v>
      </c>
      <c r="W133" s="171">
        <f>W125-SUM(W126:W132)</f>
        <v>53681</v>
      </c>
      <c r="X133" s="172">
        <f t="shared" si="61"/>
        <v>6.1015140135193935E-2</v>
      </c>
      <c r="Y133" s="182">
        <f t="shared" si="43"/>
        <v>0.93976295439762958</v>
      </c>
      <c r="Z133" s="172">
        <f t="shared" si="56"/>
        <v>1.513791964940309E-2</v>
      </c>
    </row>
    <row r="134" spans="1:26" x14ac:dyDescent="0.25">
      <c r="A134" s="1"/>
      <c r="B134" s="157" t="s">
        <v>54</v>
      </c>
      <c r="C134" s="155"/>
      <c r="D134" s="155"/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/>
      <c r="V134" s="155"/>
      <c r="W134" s="155"/>
      <c r="X134" s="155"/>
      <c r="Y134" s="155"/>
      <c r="Z134" s="155"/>
    </row>
    <row r="135" spans="1:26" x14ac:dyDescent="0.25">
      <c r="A135" s="1" t="s">
        <v>0</v>
      </c>
      <c r="B135" s="158" t="s">
        <v>70</v>
      </c>
      <c r="C135" s="178">
        <f>C136+C139</f>
        <v>0</v>
      </c>
      <c r="D135" s="178">
        <f>D136+D139</f>
        <v>29237</v>
      </c>
      <c r="E135" s="178">
        <f>E136+E139</f>
        <v>47385</v>
      </c>
      <c r="F135" s="178">
        <f>F136+F139</f>
        <v>49008</v>
      </c>
      <c r="G135" s="178">
        <f>G136+G139</f>
        <v>52595</v>
      </c>
      <c r="H135" s="179">
        <f>IFERROR(G135/F135-1,"-")</f>
        <v>7.3192131896833157E-2</v>
      </c>
      <c r="I135" s="179" t="str">
        <f t="shared" si="35"/>
        <v>-</v>
      </c>
      <c r="J135" s="179">
        <f>G135/G$9</f>
        <v>6.9312476113915208E-2</v>
      </c>
      <c r="K135" s="178">
        <f>K136+K139</f>
        <v>0</v>
      </c>
      <c r="L135" s="178">
        <f>L136+L139</f>
        <v>87353</v>
      </c>
      <c r="M135" s="178">
        <f>M136+M139</f>
        <v>163913</v>
      </c>
      <c r="N135" s="178">
        <f>N136+N139</f>
        <v>180038</v>
      </c>
      <c r="O135" s="178">
        <f>O136+O139</f>
        <v>183335</v>
      </c>
      <c r="P135" s="179">
        <f>IFERROR(O135/N135-1,"-")</f>
        <v>1.8312800630977843E-2</v>
      </c>
      <c r="Q135" s="179" t="str">
        <f t="shared" si="42"/>
        <v>-</v>
      </c>
      <c r="R135" s="179">
        <f>O135/O$9</f>
        <v>5.2071528588429436E-2</v>
      </c>
      <c r="S135" s="178">
        <f>S136+S139</f>
        <v>77095</v>
      </c>
      <c r="T135" s="178">
        <f>T136+T139</f>
        <v>116590</v>
      </c>
      <c r="U135" s="178">
        <f>U136+U139</f>
        <v>211298</v>
      </c>
      <c r="V135" s="178">
        <f>V136+V139</f>
        <v>229046</v>
      </c>
      <c r="W135" s="178">
        <f>W136+W139</f>
        <v>235930</v>
      </c>
      <c r="X135" s="179">
        <f>IFERROR(W135/V135-1,"-")</f>
        <v>3.0055098102564459E-2</v>
      </c>
      <c r="Y135" s="179">
        <f t="shared" si="43"/>
        <v>2.0602503404890071</v>
      </c>
      <c r="Z135" s="179">
        <f t="shared" ref="Z135:Z147" si="62">U135/U$9</f>
        <v>5.5945222410179005E-2</v>
      </c>
    </row>
    <row r="136" spans="1:26" x14ac:dyDescent="0.25">
      <c r="A136" s="1" t="s">
        <v>98</v>
      </c>
      <c r="B136" s="161" t="s">
        <v>99</v>
      </c>
      <c r="C136" s="162">
        <v>0</v>
      </c>
      <c r="D136" s="162">
        <v>9339</v>
      </c>
      <c r="E136" s="162">
        <v>5486</v>
      </c>
      <c r="F136" s="162">
        <v>7999</v>
      </c>
      <c r="G136" s="162">
        <v>6701</v>
      </c>
      <c r="H136" s="163">
        <f>IFERROR(G136/F136-1,"-")</f>
        <v>-0.16227028378547315</v>
      </c>
      <c r="I136" s="180" t="str">
        <f t="shared" si="35"/>
        <v>-</v>
      </c>
      <c r="J136" s="163">
        <f>G136/G$9</f>
        <v>8.8309326445355236E-3</v>
      </c>
      <c r="K136" s="162">
        <v>0</v>
      </c>
      <c r="L136" s="162">
        <v>28431</v>
      </c>
      <c r="M136" s="162">
        <v>15843</v>
      </c>
      <c r="N136" s="162">
        <v>15164</v>
      </c>
      <c r="O136" s="162">
        <v>14762</v>
      </c>
      <c r="P136" s="163">
        <f>IFERROR(O136/N136-1,"-")</f>
        <v>-2.6510155631759402E-2</v>
      </c>
      <c r="Q136" s="180" t="str">
        <f t="shared" si="42"/>
        <v>-</v>
      </c>
      <c r="R136" s="163">
        <f>O136/O$9</f>
        <v>4.1927613659279205E-3</v>
      </c>
      <c r="S136" s="162">
        <v>22432</v>
      </c>
      <c r="T136" s="162">
        <v>37770</v>
      </c>
      <c r="U136" s="162">
        <v>21329</v>
      </c>
      <c r="V136" s="162">
        <v>23163</v>
      </c>
      <c r="W136" s="162">
        <v>21463</v>
      </c>
      <c r="X136" s="163">
        <f>IFERROR(W136/V136-1,"-")</f>
        <v>-7.3392911108232983E-2</v>
      </c>
      <c r="Y136" s="180">
        <f t="shared" si="43"/>
        <v>-4.3197218259629078E-2</v>
      </c>
      <c r="Z136" s="163">
        <f t="shared" si="62"/>
        <v>5.6472642845020208E-3</v>
      </c>
    </row>
    <row r="137" spans="1:26" x14ac:dyDescent="0.25">
      <c r="A137" s="164" t="s">
        <v>105</v>
      </c>
      <c r="B137" s="165" t="s">
        <v>105</v>
      </c>
      <c r="C137" s="166">
        <v>0</v>
      </c>
      <c r="D137" s="166">
        <v>9339</v>
      </c>
      <c r="E137" s="166">
        <v>5415</v>
      </c>
      <c r="F137" s="166">
        <v>7999</v>
      </c>
      <c r="G137" s="166">
        <v>6701</v>
      </c>
      <c r="H137" s="167">
        <f>IFERROR(G137/F137-1,"-")</f>
        <v>-0.16227028378547315</v>
      </c>
      <c r="I137" s="181" t="str">
        <f t="shared" si="35"/>
        <v>-</v>
      </c>
      <c r="J137" s="167">
        <f>G137/G$9</f>
        <v>8.8309326445355236E-3</v>
      </c>
      <c r="K137" s="166">
        <v>0</v>
      </c>
      <c r="L137" s="166">
        <v>20185</v>
      </c>
      <c r="M137" s="166">
        <v>9264</v>
      </c>
      <c r="N137" s="166">
        <v>6639</v>
      </c>
      <c r="O137" s="166">
        <v>6321</v>
      </c>
      <c r="P137" s="167">
        <f>IFERROR(O137/N137-1,"-")</f>
        <v>-4.7898779936737412E-2</v>
      </c>
      <c r="Q137" s="181" t="str">
        <f t="shared" si="42"/>
        <v>-</v>
      </c>
      <c r="R137" s="167">
        <f>O137/O$9</f>
        <v>1.7953153091742572E-3</v>
      </c>
      <c r="S137" s="166">
        <v>16366</v>
      </c>
      <c r="T137" s="166">
        <v>29524</v>
      </c>
      <c r="U137" s="166">
        <v>14679</v>
      </c>
      <c r="V137" s="166">
        <v>14638</v>
      </c>
      <c r="W137" s="166">
        <v>13022</v>
      </c>
      <c r="X137" s="167">
        <f>IFERROR(W137/V137-1,"-")</f>
        <v>-0.11039759529990434</v>
      </c>
      <c r="Y137" s="181">
        <f t="shared" si="43"/>
        <v>-0.20432604179396308</v>
      </c>
      <c r="Z137" s="167">
        <f t="shared" si="62"/>
        <v>3.8865484754186863E-3</v>
      </c>
    </row>
    <row r="138" spans="1:26" x14ac:dyDescent="0.25">
      <c r="A138" s="164" t="s">
        <v>102</v>
      </c>
      <c r="B138" s="165" t="s">
        <v>102</v>
      </c>
      <c r="C138" s="166">
        <v>0</v>
      </c>
      <c r="D138" s="166">
        <v>0</v>
      </c>
      <c r="E138" s="166">
        <v>71</v>
      </c>
      <c r="F138" s="166">
        <v>0</v>
      </c>
      <c r="G138" s="166">
        <v>0</v>
      </c>
      <c r="H138" s="167" t="str">
        <f>IFERROR(G138/F138-1,"-")</f>
        <v>-</v>
      </c>
      <c r="I138" s="181" t="str">
        <f t="shared" ref="I138:I161" si="63">IFERROR(G138/C138-1,"-")</f>
        <v>-</v>
      </c>
      <c r="J138" s="167">
        <f>G138/G$9</f>
        <v>0</v>
      </c>
      <c r="K138" s="166">
        <v>0</v>
      </c>
      <c r="L138" s="166">
        <v>8246</v>
      </c>
      <c r="M138" s="166">
        <v>6579</v>
      </c>
      <c r="N138" s="166">
        <v>8525</v>
      </c>
      <c r="O138" s="166">
        <v>8441</v>
      </c>
      <c r="P138" s="167">
        <f>IFERROR(O138/N138-1,"-")</f>
        <v>-9.8533724340176265E-3</v>
      </c>
      <c r="Q138" s="181" t="str">
        <f t="shared" si="42"/>
        <v>-</v>
      </c>
      <c r="R138" s="167">
        <f>O138/O$9</f>
        <v>2.3974460567536631E-3</v>
      </c>
      <c r="S138" s="166">
        <v>6066</v>
      </c>
      <c r="T138" s="166">
        <v>8246</v>
      </c>
      <c r="U138" s="166">
        <v>6650</v>
      </c>
      <c r="V138" s="166">
        <v>8525</v>
      </c>
      <c r="W138" s="166">
        <v>8441</v>
      </c>
      <c r="X138" s="167">
        <f>IFERROR(W138/V138-1,"-")</f>
        <v>-9.8533724340176265E-3</v>
      </c>
      <c r="Y138" s="181">
        <f t="shared" si="43"/>
        <v>0.39152654137817344</v>
      </c>
      <c r="Z138" s="167">
        <f t="shared" si="62"/>
        <v>1.7607158090833343E-3</v>
      </c>
    </row>
    <row r="139" spans="1:26" x14ac:dyDescent="0.25">
      <c r="A139" s="1" t="s">
        <v>148</v>
      </c>
      <c r="B139" s="161" t="s">
        <v>109</v>
      </c>
      <c r="C139" s="162">
        <v>0</v>
      </c>
      <c r="D139" s="162">
        <v>19898</v>
      </c>
      <c r="E139" s="162">
        <v>41899</v>
      </c>
      <c r="F139" s="162">
        <v>41009</v>
      </c>
      <c r="G139" s="162">
        <v>45894</v>
      </c>
      <c r="H139" s="163">
        <f>IFERROR(G139/F139-1,"-")</f>
        <v>0.11912019312833766</v>
      </c>
      <c r="I139" s="180" t="str">
        <f t="shared" si="63"/>
        <v>-</v>
      </c>
      <c r="J139" s="163">
        <f>G139/G$9</f>
        <v>6.0481543469379687E-2</v>
      </c>
      <c r="K139" s="162">
        <v>0</v>
      </c>
      <c r="L139" s="162">
        <v>58922</v>
      </c>
      <c r="M139" s="162">
        <v>148070</v>
      </c>
      <c r="N139" s="162">
        <v>164874</v>
      </c>
      <c r="O139" s="162">
        <v>168573</v>
      </c>
      <c r="P139" s="163">
        <f>IFERROR(O139/N139-1,"-")</f>
        <v>2.2435314239965143E-2</v>
      </c>
      <c r="Q139" s="180" t="str">
        <f t="shared" si="42"/>
        <v>-</v>
      </c>
      <c r="R139" s="163">
        <f>O139/O$9</f>
        <v>4.7878767222501513E-2</v>
      </c>
      <c r="S139" s="162">
        <v>54663</v>
      </c>
      <c r="T139" s="162">
        <v>78820</v>
      </c>
      <c r="U139" s="162">
        <v>189969</v>
      </c>
      <c r="V139" s="162">
        <v>205883</v>
      </c>
      <c r="W139" s="162">
        <v>214467</v>
      </c>
      <c r="X139" s="163">
        <f>IFERROR(W139/V139-1,"-")</f>
        <v>4.1693583248738397E-2</v>
      </c>
      <c r="Y139" s="180">
        <f t="shared" si="43"/>
        <v>2.9234399868283849</v>
      </c>
      <c r="Z139" s="163">
        <f t="shared" si="62"/>
        <v>5.0297958125676979E-2</v>
      </c>
    </row>
    <row r="140" spans="1:26" x14ac:dyDescent="0.25">
      <c r="A140" s="164" t="s">
        <v>112</v>
      </c>
      <c r="B140" s="165" t="s">
        <v>112</v>
      </c>
      <c r="C140" s="166">
        <v>0</v>
      </c>
      <c r="D140" s="166">
        <v>8616</v>
      </c>
      <c r="E140" s="166">
        <v>22074</v>
      </c>
      <c r="F140" s="166">
        <v>20929</v>
      </c>
      <c r="G140" s="166">
        <v>26456</v>
      </c>
      <c r="H140" s="167">
        <f t="shared" ref="H140:H147" si="64">IFERROR(G140/F140-1,"-")</f>
        <v>0.26408332935161738</v>
      </c>
      <c r="I140" s="181" t="str">
        <f t="shared" si="63"/>
        <v>-</v>
      </c>
      <c r="J140" s="167">
        <f t="shared" ref="J140:J147" si="65">G140/G$9</f>
        <v>3.4865117750161434E-2</v>
      </c>
      <c r="K140" s="166">
        <v>0</v>
      </c>
      <c r="L140" s="166">
        <v>13586</v>
      </c>
      <c r="M140" s="166">
        <v>60071</v>
      </c>
      <c r="N140" s="166">
        <v>68669</v>
      </c>
      <c r="O140" s="166">
        <v>70810</v>
      </c>
      <c r="P140" s="167">
        <f t="shared" ref="P140:P147" si="66">IFERROR(O140/N140-1,"-")</f>
        <v>3.1178552185120001E-2</v>
      </c>
      <c r="Q140" s="181" t="str">
        <f t="shared" si="42"/>
        <v>-</v>
      </c>
      <c r="R140" s="167">
        <f t="shared" ref="R140:R147" si="67">O140/O$9</f>
        <v>2.0111735017027236E-2</v>
      </c>
      <c r="S140" s="166">
        <v>18862</v>
      </c>
      <c r="T140" s="166">
        <v>22202</v>
      </c>
      <c r="U140" s="166">
        <v>82145</v>
      </c>
      <c r="V140" s="166">
        <v>89598</v>
      </c>
      <c r="W140" s="166">
        <v>97266</v>
      </c>
      <c r="X140" s="167">
        <f t="shared" ref="X140:X147" si="68">IFERROR(W140/V140-1,"-")</f>
        <v>8.5582267461327355E-2</v>
      </c>
      <c r="Y140" s="181">
        <f t="shared" si="43"/>
        <v>4.1567172092036904</v>
      </c>
      <c r="Z140" s="167">
        <f t="shared" si="62"/>
        <v>2.1749473704834661E-2</v>
      </c>
    </row>
    <row r="141" spans="1:26" x14ac:dyDescent="0.25">
      <c r="A141" s="164" t="s">
        <v>115</v>
      </c>
      <c r="B141" s="165" t="s">
        <v>115</v>
      </c>
      <c r="C141" s="166">
        <v>0</v>
      </c>
      <c r="D141" s="166">
        <v>1411</v>
      </c>
      <c r="E141" s="166">
        <v>1553</v>
      </c>
      <c r="F141" s="166">
        <v>1880</v>
      </c>
      <c r="G141" s="166">
        <v>1664</v>
      </c>
      <c r="H141" s="167">
        <f t="shared" si="64"/>
        <v>-0.11489361702127665</v>
      </c>
      <c r="I141" s="181" t="str">
        <f t="shared" si="63"/>
        <v>-</v>
      </c>
      <c r="J141" s="167">
        <f t="shared" si="65"/>
        <v>2.1929073154017473E-3</v>
      </c>
      <c r="K141" s="166">
        <v>0</v>
      </c>
      <c r="L141" s="166">
        <v>6291</v>
      </c>
      <c r="M141" s="166">
        <v>11965</v>
      </c>
      <c r="N141" s="166">
        <v>16181</v>
      </c>
      <c r="O141" s="166">
        <v>16944</v>
      </c>
      <c r="P141" s="167">
        <f t="shared" si="66"/>
        <v>4.7154069587788117E-2</v>
      </c>
      <c r="Q141" s="181" t="str">
        <f t="shared" si="42"/>
        <v>-</v>
      </c>
      <c r="R141" s="167">
        <f t="shared" si="67"/>
        <v>4.8125015976346486E-3</v>
      </c>
      <c r="S141" s="166">
        <v>5188</v>
      </c>
      <c r="T141" s="166">
        <v>7702</v>
      </c>
      <c r="U141" s="166">
        <v>13518</v>
      </c>
      <c r="V141" s="166">
        <v>18061</v>
      </c>
      <c r="W141" s="166">
        <v>18608</v>
      </c>
      <c r="X141" s="167">
        <f t="shared" si="68"/>
        <v>3.0286252145506953E-2</v>
      </c>
      <c r="Y141" s="181">
        <f t="shared" si="43"/>
        <v>2.5867386276021587</v>
      </c>
      <c r="Z141" s="167">
        <f t="shared" si="62"/>
        <v>3.5791513243892499E-3</v>
      </c>
    </row>
    <row r="142" spans="1:26" x14ac:dyDescent="0.25">
      <c r="A142" s="164" t="s">
        <v>118</v>
      </c>
      <c r="B142" s="165" t="s">
        <v>118</v>
      </c>
      <c r="C142" s="166">
        <v>0</v>
      </c>
      <c r="D142" s="166">
        <v>2188</v>
      </c>
      <c r="E142" s="166">
        <v>5813</v>
      </c>
      <c r="F142" s="166">
        <v>5043</v>
      </c>
      <c r="G142" s="166">
        <v>5027</v>
      </c>
      <c r="H142" s="167">
        <f t="shared" si="64"/>
        <v>-3.1727146539758388E-3</v>
      </c>
      <c r="I142" s="181" t="str">
        <f t="shared" si="63"/>
        <v>-</v>
      </c>
      <c r="J142" s="167">
        <f t="shared" si="65"/>
        <v>6.6248467995941012E-3</v>
      </c>
      <c r="K142" s="166">
        <v>0</v>
      </c>
      <c r="L142" s="166">
        <v>10850</v>
      </c>
      <c r="M142" s="166">
        <v>17158</v>
      </c>
      <c r="N142" s="166">
        <v>15976</v>
      </c>
      <c r="O142" s="166">
        <v>15484</v>
      </c>
      <c r="P142" s="167">
        <f t="shared" si="66"/>
        <v>-3.0796194291437207E-2</v>
      </c>
      <c r="Q142" s="181" t="str">
        <f t="shared" si="42"/>
        <v>-</v>
      </c>
      <c r="R142" s="167">
        <f t="shared" si="67"/>
        <v>4.3978266488299634E-3</v>
      </c>
      <c r="S142" s="166">
        <v>5864</v>
      </c>
      <c r="T142" s="166">
        <v>13038</v>
      </c>
      <c r="U142" s="166">
        <v>22971</v>
      </c>
      <c r="V142" s="166">
        <v>21019</v>
      </c>
      <c r="W142" s="166">
        <v>20511</v>
      </c>
      <c r="X142" s="167">
        <f t="shared" si="68"/>
        <v>-2.4168609353442116E-2</v>
      </c>
      <c r="Y142" s="181">
        <f t="shared" si="43"/>
        <v>2.4977830832196455</v>
      </c>
      <c r="Z142" s="167">
        <f t="shared" si="62"/>
        <v>6.0820154662335748E-3</v>
      </c>
    </row>
    <row r="143" spans="1:26" x14ac:dyDescent="0.25">
      <c r="A143" s="164" t="s">
        <v>125</v>
      </c>
      <c r="B143" s="165" t="s">
        <v>125</v>
      </c>
      <c r="C143" s="166">
        <v>0</v>
      </c>
      <c r="D143" s="166">
        <v>2549</v>
      </c>
      <c r="E143" s="166">
        <v>4370</v>
      </c>
      <c r="F143" s="166">
        <v>3569</v>
      </c>
      <c r="G143" s="166">
        <v>2063</v>
      </c>
      <c r="H143" s="167">
        <f t="shared" si="64"/>
        <v>-0.42196693751751191</v>
      </c>
      <c r="I143" s="181" t="str">
        <f t="shared" si="63"/>
        <v>-</v>
      </c>
      <c r="J143" s="167">
        <f t="shared" si="65"/>
        <v>2.7187306440347387E-3</v>
      </c>
      <c r="K143" s="166">
        <v>0</v>
      </c>
      <c r="L143" s="166">
        <v>1210</v>
      </c>
      <c r="M143" s="166">
        <v>3896</v>
      </c>
      <c r="N143" s="166">
        <v>3738</v>
      </c>
      <c r="O143" s="166">
        <v>3046</v>
      </c>
      <c r="P143" s="167">
        <f t="shared" si="66"/>
        <v>-0.18512573568753343</v>
      </c>
      <c r="Q143" s="181" t="str">
        <f t="shared" si="42"/>
        <v>-</v>
      </c>
      <c r="R143" s="167">
        <f t="shared" si="67"/>
        <v>8.6513691373908989E-4</v>
      </c>
      <c r="S143" s="166">
        <v>782</v>
      </c>
      <c r="T143" s="166">
        <v>3759</v>
      </c>
      <c r="U143" s="166">
        <v>8266</v>
      </c>
      <c r="V143" s="166">
        <v>7307</v>
      </c>
      <c r="W143" s="166">
        <v>5109</v>
      </c>
      <c r="X143" s="167">
        <f t="shared" si="68"/>
        <v>-0.30080744491583411</v>
      </c>
      <c r="Y143" s="181">
        <f t="shared" si="43"/>
        <v>5.5332480818414318</v>
      </c>
      <c r="Z143" s="167">
        <f t="shared" si="62"/>
        <v>2.1885829891553146E-3</v>
      </c>
    </row>
    <row r="144" spans="1:26" x14ac:dyDescent="0.25">
      <c r="A144" s="164" t="s">
        <v>121</v>
      </c>
      <c r="B144" s="165" t="s">
        <v>121</v>
      </c>
      <c r="C144" s="166">
        <v>0</v>
      </c>
      <c r="D144" s="166">
        <v>902</v>
      </c>
      <c r="E144" s="166">
        <v>435</v>
      </c>
      <c r="F144" s="166">
        <v>1205</v>
      </c>
      <c r="G144" s="166">
        <v>791</v>
      </c>
      <c r="H144" s="167">
        <f t="shared" si="64"/>
        <v>-0.34356846473029046</v>
      </c>
      <c r="I144" s="181" t="str">
        <f t="shared" si="63"/>
        <v>-</v>
      </c>
      <c r="J144" s="167">
        <f t="shared" si="65"/>
        <v>1.0424216865882105E-3</v>
      </c>
      <c r="K144" s="166">
        <v>0</v>
      </c>
      <c r="L144" s="166">
        <v>1918</v>
      </c>
      <c r="M144" s="166">
        <v>3253</v>
      </c>
      <c r="N144" s="166">
        <v>3495</v>
      </c>
      <c r="O144" s="166">
        <v>3931</v>
      </c>
      <c r="P144" s="167">
        <f t="shared" si="66"/>
        <v>0.12474964234620889</v>
      </c>
      <c r="Q144" s="181" t="str">
        <f t="shared" si="42"/>
        <v>-</v>
      </c>
      <c r="R144" s="167">
        <f t="shared" si="67"/>
        <v>1.1164980984597382E-3</v>
      </c>
      <c r="S144" s="166">
        <v>1676</v>
      </c>
      <c r="T144" s="166">
        <v>2820</v>
      </c>
      <c r="U144" s="166">
        <v>3688</v>
      </c>
      <c r="V144" s="166">
        <v>4700</v>
      </c>
      <c r="W144" s="166">
        <v>4722</v>
      </c>
      <c r="X144" s="167">
        <f t="shared" si="68"/>
        <v>4.6808510638298717E-3</v>
      </c>
      <c r="Y144" s="181">
        <f t="shared" si="43"/>
        <v>1.8174224343675416</v>
      </c>
      <c r="Z144" s="167">
        <f t="shared" si="62"/>
        <v>9.7646915848110323E-4</v>
      </c>
    </row>
    <row r="145" spans="1:26" x14ac:dyDescent="0.25">
      <c r="A145" s="164" t="s">
        <v>130</v>
      </c>
      <c r="B145" s="165" t="s">
        <v>130</v>
      </c>
      <c r="C145" s="166">
        <v>0</v>
      </c>
      <c r="D145" s="166">
        <v>93</v>
      </c>
      <c r="E145" s="166">
        <v>79</v>
      </c>
      <c r="F145" s="166">
        <v>139</v>
      </c>
      <c r="G145" s="166">
        <v>6</v>
      </c>
      <c r="H145" s="167">
        <f t="shared" si="64"/>
        <v>-0.95683453237410077</v>
      </c>
      <c r="I145" s="181" t="str">
        <f t="shared" si="63"/>
        <v>-</v>
      </c>
      <c r="J145" s="167">
        <f t="shared" si="65"/>
        <v>7.9071177238043773E-6</v>
      </c>
      <c r="K145" s="166">
        <v>0</v>
      </c>
      <c r="L145" s="166">
        <v>1104</v>
      </c>
      <c r="M145" s="166">
        <v>2826</v>
      </c>
      <c r="N145" s="166">
        <v>3106</v>
      </c>
      <c r="O145" s="166">
        <v>3058</v>
      </c>
      <c r="P145" s="167">
        <f t="shared" si="66"/>
        <v>-1.5453960077269846E-2</v>
      </c>
      <c r="Q145" s="181" t="str">
        <f t="shared" si="42"/>
        <v>-</v>
      </c>
      <c r="R145" s="167">
        <f t="shared" si="67"/>
        <v>8.6854520098953944E-4</v>
      </c>
      <c r="S145" s="166">
        <v>1597</v>
      </c>
      <c r="T145" s="166">
        <v>1197</v>
      </c>
      <c r="U145" s="166">
        <v>2905</v>
      </c>
      <c r="V145" s="166">
        <v>3245</v>
      </c>
      <c r="W145" s="166">
        <v>3064</v>
      </c>
      <c r="X145" s="167">
        <f t="shared" si="68"/>
        <v>-5.5778120184899804E-2</v>
      </c>
      <c r="Y145" s="181">
        <f t="shared" si="43"/>
        <v>0.9185973700688792</v>
      </c>
      <c r="Z145" s="167">
        <f t="shared" si="62"/>
        <v>7.6915480081008814E-4</v>
      </c>
    </row>
    <row r="146" spans="1:26" x14ac:dyDescent="0.25">
      <c r="A146" s="164" t="s">
        <v>133</v>
      </c>
      <c r="B146" s="165" t="s">
        <v>133</v>
      </c>
      <c r="C146" s="166">
        <v>0</v>
      </c>
      <c r="D146" s="166">
        <v>75</v>
      </c>
      <c r="E146" s="166">
        <v>49</v>
      </c>
      <c r="F146" s="166">
        <v>93</v>
      </c>
      <c r="G146" s="166">
        <v>54</v>
      </c>
      <c r="H146" s="167">
        <f t="shared" si="64"/>
        <v>-0.41935483870967738</v>
      </c>
      <c r="I146" s="181" t="str">
        <f t="shared" si="63"/>
        <v>-</v>
      </c>
      <c r="J146" s="167">
        <f t="shared" si="65"/>
        <v>7.1164059514239401E-5</v>
      </c>
      <c r="K146" s="166">
        <v>0</v>
      </c>
      <c r="L146" s="166">
        <v>715</v>
      </c>
      <c r="M146" s="166">
        <v>1637</v>
      </c>
      <c r="N146" s="166">
        <v>2212</v>
      </c>
      <c r="O146" s="166">
        <v>1992</v>
      </c>
      <c r="P146" s="167">
        <f t="shared" si="66"/>
        <v>-9.9457504520795714E-2</v>
      </c>
      <c r="Q146" s="181" t="str">
        <f t="shared" si="42"/>
        <v>-</v>
      </c>
      <c r="R146" s="167">
        <f t="shared" si="67"/>
        <v>5.6577568357461165E-4</v>
      </c>
      <c r="S146" s="166">
        <v>3384</v>
      </c>
      <c r="T146" s="166">
        <v>790</v>
      </c>
      <c r="U146" s="166">
        <v>1686</v>
      </c>
      <c r="V146" s="166">
        <v>2305</v>
      </c>
      <c r="W146" s="166">
        <v>2046</v>
      </c>
      <c r="X146" s="167">
        <f t="shared" si="68"/>
        <v>-0.11236442516268985</v>
      </c>
      <c r="Y146" s="181">
        <f t="shared" si="43"/>
        <v>-0.39539007092198586</v>
      </c>
      <c r="Z146" s="167">
        <f t="shared" si="62"/>
        <v>4.4640103069391E-4</v>
      </c>
    </row>
    <row r="147" spans="1:26" x14ac:dyDescent="0.25">
      <c r="A147" s="169" t="s">
        <v>147</v>
      </c>
      <c r="B147" s="170" t="s">
        <v>147</v>
      </c>
      <c r="C147" s="171">
        <f>C139-SUM(C140:C146)</f>
        <v>0</v>
      </c>
      <c r="D147" s="171">
        <f>D139-SUM(D140:D146)</f>
        <v>4064</v>
      </c>
      <c r="E147" s="171">
        <f>E139-SUM(E140:E146)</f>
        <v>7526</v>
      </c>
      <c r="F147" s="171">
        <f>F139-SUM(F140:F146)</f>
        <v>8151</v>
      </c>
      <c r="G147" s="171">
        <f>G139-SUM(G140:G146)</f>
        <v>9833</v>
      </c>
      <c r="H147" s="172">
        <f t="shared" si="64"/>
        <v>0.20635504846031161</v>
      </c>
      <c r="I147" s="182" t="str">
        <f t="shared" si="63"/>
        <v>-</v>
      </c>
      <c r="J147" s="172">
        <f t="shared" si="65"/>
        <v>1.2958448096361408E-2</v>
      </c>
      <c r="K147" s="171">
        <f>K139-SUM(K140:K146)</f>
        <v>0</v>
      </c>
      <c r="L147" s="171">
        <f>L139-SUM(L140:L146)</f>
        <v>23248</v>
      </c>
      <c r="M147" s="171">
        <f>M139-SUM(M140:M146)</f>
        <v>47264</v>
      </c>
      <c r="N147" s="171">
        <f>N139-SUM(N140:N146)</f>
        <v>51497</v>
      </c>
      <c r="O147" s="171">
        <f>O139-SUM(O140:O146)</f>
        <v>53308</v>
      </c>
      <c r="P147" s="172">
        <f t="shared" si="66"/>
        <v>3.5167097112453138E-2</v>
      </c>
      <c r="Q147" s="182" t="str">
        <f t="shared" si="42"/>
        <v>-</v>
      </c>
      <c r="R147" s="172">
        <f t="shared" si="67"/>
        <v>1.5140748062246686E-2</v>
      </c>
      <c r="S147" s="171">
        <f>S139-SUM(S140:S146)</f>
        <v>17310</v>
      </c>
      <c r="T147" s="171">
        <f>T139-SUM(T140:T146)</f>
        <v>27312</v>
      </c>
      <c r="U147" s="171">
        <f>U139-SUM(U140:U146)</f>
        <v>54790</v>
      </c>
      <c r="V147" s="171">
        <f>V139-SUM(V140:V146)</f>
        <v>59648</v>
      </c>
      <c r="W147" s="171">
        <f>W139-SUM(W140:W146)</f>
        <v>63141</v>
      </c>
      <c r="X147" s="172">
        <f t="shared" si="68"/>
        <v>5.8560219957081605E-2</v>
      </c>
      <c r="Y147" s="182">
        <f t="shared" si="43"/>
        <v>2.6476603119584055</v>
      </c>
      <c r="Z147" s="172">
        <f t="shared" si="62"/>
        <v>1.4506709651079081E-2</v>
      </c>
    </row>
    <row r="148" spans="1:26" x14ac:dyDescent="0.25">
      <c r="A148" s="1"/>
      <c r="B148" s="157" t="s">
        <v>55</v>
      </c>
      <c r="C148" s="155"/>
      <c r="D148" s="155"/>
      <c r="E148" s="155"/>
      <c r="F148" s="155"/>
      <c r="G148" s="155"/>
      <c r="H148" s="155"/>
      <c r="I148" s="155"/>
      <c r="J148" s="155"/>
      <c r="K148" s="155"/>
      <c r="L148" s="155"/>
      <c r="M148" s="155"/>
      <c r="N148" s="155"/>
      <c r="O148" s="155"/>
      <c r="P148" s="155"/>
      <c r="Q148" s="155"/>
      <c r="R148" s="155"/>
      <c r="S148" s="155"/>
      <c r="T148" s="155"/>
      <c r="U148" s="155"/>
      <c r="V148" s="155"/>
      <c r="W148" s="155"/>
      <c r="X148" s="155"/>
      <c r="Y148" s="155"/>
      <c r="Z148" s="155"/>
    </row>
    <row r="149" spans="1:26" x14ac:dyDescent="0.25">
      <c r="A149" s="1" t="s">
        <v>0</v>
      </c>
      <c r="B149" s="158" t="s">
        <v>70</v>
      </c>
      <c r="C149" s="178">
        <f>C150+C153</f>
        <v>11846</v>
      </c>
      <c r="D149" s="178">
        <f>D150+D153</f>
        <v>15189</v>
      </c>
      <c r="E149" s="178">
        <f>E150+E153</f>
        <v>30370</v>
      </c>
      <c r="F149" s="178">
        <f>F150+F153</f>
        <v>30695</v>
      </c>
      <c r="G149" s="178">
        <f>G150+G153</f>
        <v>35796</v>
      </c>
      <c r="H149" s="179">
        <f>IFERROR(G149/F149-1,"-")</f>
        <v>0.16618341749470589</v>
      </c>
      <c r="I149" s="179">
        <f t="shared" si="63"/>
        <v>2.0217795036299173</v>
      </c>
      <c r="J149" s="179">
        <f>G149/G$9</f>
        <v>4.717386434021692E-2</v>
      </c>
      <c r="K149" s="178">
        <f>K150+K153</f>
        <v>30203</v>
      </c>
      <c r="L149" s="178">
        <f>L150+L153</f>
        <v>55599</v>
      </c>
      <c r="M149" s="178">
        <f>M150+M153</f>
        <v>77698</v>
      </c>
      <c r="N149" s="178">
        <f>N150+N153</f>
        <v>83047</v>
      </c>
      <c r="O149" s="178">
        <f>O150+O153</f>
        <v>81300</v>
      </c>
      <c r="P149" s="179">
        <f>IFERROR(O149/N149-1,"-")</f>
        <v>-2.1036280660348905E-2</v>
      </c>
      <c r="Q149" s="179">
        <f t="shared" si="42"/>
        <v>1.6917855842134886</v>
      </c>
      <c r="R149" s="179">
        <f>O149/O$9</f>
        <v>2.3091146121795143E-2</v>
      </c>
      <c r="S149" s="178">
        <f>S150+S153</f>
        <v>42049</v>
      </c>
      <c r="T149" s="178">
        <f>T150+T153</f>
        <v>70788</v>
      </c>
      <c r="U149" s="178">
        <f>U150+U153</f>
        <v>108068</v>
      </c>
      <c r="V149" s="178">
        <f>V150+V153</f>
        <v>113742</v>
      </c>
      <c r="W149" s="178">
        <f>W150+W153</f>
        <v>117096</v>
      </c>
      <c r="X149" s="179">
        <f>IFERROR(W149/V149-1,"-")</f>
        <v>2.948778815213382E-2</v>
      </c>
      <c r="Y149" s="179">
        <f t="shared" si="43"/>
        <v>1.7847511236890297</v>
      </c>
      <c r="Z149" s="179">
        <f t="shared" ref="Z149:Z161" si="69">U149/U$9</f>
        <v>2.8613088128724477E-2</v>
      </c>
    </row>
    <row r="150" spans="1:26" x14ac:dyDescent="0.25">
      <c r="A150" s="1" t="s">
        <v>98</v>
      </c>
      <c r="B150" s="161" t="s">
        <v>99</v>
      </c>
      <c r="C150" s="162">
        <v>8198</v>
      </c>
      <c r="D150" s="162">
        <v>8139</v>
      </c>
      <c r="E150" s="162">
        <v>18008</v>
      </c>
      <c r="F150" s="162">
        <v>17683</v>
      </c>
      <c r="G150" s="162">
        <v>18511</v>
      </c>
      <c r="H150" s="163">
        <f>IFERROR(G150/F150-1,"-")</f>
        <v>4.6824633829101403E-2</v>
      </c>
      <c r="I150" s="180">
        <f t="shared" si="63"/>
        <v>1.2579897535984386</v>
      </c>
      <c r="J150" s="163">
        <f>G150/G$9</f>
        <v>2.4394776030890474E-2</v>
      </c>
      <c r="K150" s="162">
        <v>13645</v>
      </c>
      <c r="L150" s="162">
        <v>31999</v>
      </c>
      <c r="M150" s="162">
        <v>38624</v>
      </c>
      <c r="N150" s="162">
        <v>38986</v>
      </c>
      <c r="O150" s="162">
        <v>34388</v>
      </c>
      <c r="P150" s="163">
        <f>IFERROR(O150/N150-1,"-")</f>
        <v>-0.11793977325193661</v>
      </c>
      <c r="Q150" s="180">
        <f t="shared" si="42"/>
        <v>1.5201905459875413</v>
      </c>
      <c r="R150" s="163">
        <f>O150/O$9</f>
        <v>9.7670151640380249E-3</v>
      </c>
      <c r="S150" s="162">
        <v>21843</v>
      </c>
      <c r="T150" s="162">
        <v>40138</v>
      </c>
      <c r="U150" s="162">
        <v>56632</v>
      </c>
      <c r="V150" s="162">
        <v>56669</v>
      </c>
      <c r="W150" s="162">
        <v>52899</v>
      </c>
      <c r="X150" s="163">
        <f>IFERROR(W150/V150-1,"-")</f>
        <v>-6.6526672431135192E-2</v>
      </c>
      <c r="Y150" s="180">
        <f t="shared" si="43"/>
        <v>1.4217827221535502</v>
      </c>
      <c r="Z150" s="163">
        <f t="shared" si="69"/>
        <v>1.4994414691730434E-2</v>
      </c>
    </row>
    <row r="151" spans="1:26" x14ac:dyDescent="0.25">
      <c r="A151" s="164" t="s">
        <v>105</v>
      </c>
      <c r="B151" s="165" t="s">
        <v>105</v>
      </c>
      <c r="C151" s="166">
        <v>3239</v>
      </c>
      <c r="D151" s="166">
        <v>4159</v>
      </c>
      <c r="E151" s="166">
        <v>6621</v>
      </c>
      <c r="F151" s="166">
        <v>5819</v>
      </c>
      <c r="G151" s="166">
        <v>5597</v>
      </c>
      <c r="H151" s="167">
        <f>IFERROR(G151/F151-1,"-")</f>
        <v>-3.8150885031792425E-2</v>
      </c>
      <c r="I151" s="181">
        <f t="shared" si="63"/>
        <v>0.72800246989811668</v>
      </c>
      <c r="J151" s="167">
        <f>G151/G$9</f>
        <v>7.3760229833555171E-3</v>
      </c>
      <c r="K151" s="166">
        <v>11144</v>
      </c>
      <c r="L151" s="166">
        <v>28141</v>
      </c>
      <c r="M151" s="166">
        <v>34603</v>
      </c>
      <c r="N151" s="166">
        <v>36698</v>
      </c>
      <c r="O151" s="166">
        <v>31174</v>
      </c>
      <c r="P151" s="167">
        <f>IFERROR(O151/N151-1,"-")</f>
        <v>-0.15052591421875849</v>
      </c>
      <c r="Q151" s="181">
        <f t="shared" ref="Q151:Q161" si="70">IFERROR(O151/K151-1,"-")</f>
        <v>1.7973797559224693</v>
      </c>
      <c r="R151" s="167">
        <f>O151/O$9</f>
        <v>8.8541622287926433E-3</v>
      </c>
      <c r="S151" s="166">
        <v>14383</v>
      </c>
      <c r="T151" s="166">
        <v>32300</v>
      </c>
      <c r="U151" s="166">
        <v>41224</v>
      </c>
      <c r="V151" s="166">
        <v>42517</v>
      </c>
      <c r="W151" s="166">
        <v>36771</v>
      </c>
      <c r="X151" s="167">
        <f>IFERROR(W151/V151-1,"-")</f>
        <v>-0.1351459416233507</v>
      </c>
      <c r="Y151" s="181">
        <f t="shared" ref="Y151:Y161" si="71">IFERROR(W151/S151-1,"-")</f>
        <v>1.5565598275742194</v>
      </c>
      <c r="Z151" s="167">
        <f t="shared" si="69"/>
        <v>1.0914849400549079E-2</v>
      </c>
    </row>
    <row r="152" spans="1:26" x14ac:dyDescent="0.25">
      <c r="A152" s="164" t="s">
        <v>102</v>
      </c>
      <c r="B152" s="165" t="s">
        <v>102</v>
      </c>
      <c r="C152" s="166">
        <v>4959</v>
      </c>
      <c r="D152" s="166">
        <v>3980</v>
      </c>
      <c r="E152" s="166">
        <v>11387</v>
      </c>
      <c r="F152" s="166">
        <v>11864</v>
      </c>
      <c r="G152" s="166">
        <v>12914</v>
      </c>
      <c r="H152" s="167">
        <f>IFERROR(G152/F152-1,"-")</f>
        <v>8.8503034389750601E-2</v>
      </c>
      <c r="I152" s="181">
        <f t="shared" si="63"/>
        <v>1.6041540633192177</v>
      </c>
      <c r="J152" s="167">
        <f>G152/G$9</f>
        <v>1.7018753047534956E-2</v>
      </c>
      <c r="K152" s="166">
        <v>2501</v>
      </c>
      <c r="L152" s="166">
        <v>3858</v>
      </c>
      <c r="M152" s="166">
        <v>4021</v>
      </c>
      <c r="N152" s="166">
        <v>2288</v>
      </c>
      <c r="O152" s="166">
        <v>3214</v>
      </c>
      <c r="P152" s="167">
        <f>IFERROR(O152/N152-1,"-")</f>
        <v>0.4047202797202798</v>
      </c>
      <c r="Q152" s="181">
        <f t="shared" si="70"/>
        <v>0.28508596561375454</v>
      </c>
      <c r="R152" s="167">
        <f>O152/O$9</f>
        <v>9.1285293524538246E-4</v>
      </c>
      <c r="S152" s="166">
        <v>7460</v>
      </c>
      <c r="T152" s="166">
        <v>7838</v>
      </c>
      <c r="U152" s="166">
        <v>15408</v>
      </c>
      <c r="V152" s="166">
        <v>14152</v>
      </c>
      <c r="W152" s="166">
        <v>16128</v>
      </c>
      <c r="X152" s="167">
        <f>IFERROR(W152/V152-1,"-")</f>
        <v>0.13962690785754672</v>
      </c>
      <c r="Y152" s="181">
        <f t="shared" si="71"/>
        <v>1.1619302949061661</v>
      </c>
      <c r="Z152" s="167">
        <f t="shared" si="69"/>
        <v>4.0795652911813553E-3</v>
      </c>
    </row>
    <row r="153" spans="1:26" x14ac:dyDescent="0.25">
      <c r="A153" s="1" t="s">
        <v>148</v>
      </c>
      <c r="B153" s="161" t="s">
        <v>109</v>
      </c>
      <c r="C153" s="162">
        <v>3648</v>
      </c>
      <c r="D153" s="162">
        <v>7050</v>
      </c>
      <c r="E153" s="162">
        <v>12362</v>
      </c>
      <c r="F153" s="162">
        <v>13012</v>
      </c>
      <c r="G153" s="162">
        <v>17285</v>
      </c>
      <c r="H153" s="163">
        <f>IFERROR(G153/F153-1,"-")</f>
        <v>0.3283891792191822</v>
      </c>
      <c r="I153" s="180">
        <f t="shared" si="63"/>
        <v>3.7382127192982457</v>
      </c>
      <c r="J153" s="163">
        <f>G153/G$9</f>
        <v>2.2779088309326446E-2</v>
      </c>
      <c r="K153" s="162">
        <v>16558</v>
      </c>
      <c r="L153" s="162">
        <v>23600</v>
      </c>
      <c r="M153" s="162">
        <v>39074</v>
      </c>
      <c r="N153" s="162">
        <v>44061</v>
      </c>
      <c r="O153" s="162">
        <v>46912</v>
      </c>
      <c r="P153" s="163">
        <f>IFERROR(O153/N153-1,"-")</f>
        <v>6.4705748848187694E-2</v>
      </c>
      <c r="Q153" s="180">
        <f t="shared" si="70"/>
        <v>1.8331924145428191</v>
      </c>
      <c r="R153" s="163">
        <f>O153/O$9</f>
        <v>1.332413095775712E-2</v>
      </c>
      <c r="S153" s="162">
        <v>20206</v>
      </c>
      <c r="T153" s="162">
        <v>30650</v>
      </c>
      <c r="U153" s="162">
        <v>51436</v>
      </c>
      <c r="V153" s="162">
        <v>57073</v>
      </c>
      <c r="W153" s="162">
        <v>64197</v>
      </c>
      <c r="X153" s="163">
        <f>IFERROR(W153/V153-1,"-")</f>
        <v>0.12482259562314924</v>
      </c>
      <c r="Y153" s="180">
        <f t="shared" si="71"/>
        <v>2.1771256062555677</v>
      </c>
      <c r="Z153" s="163">
        <f t="shared" si="69"/>
        <v>1.3618673436994043E-2</v>
      </c>
    </row>
    <row r="154" spans="1:26" x14ac:dyDescent="0.25">
      <c r="A154" s="164" t="s">
        <v>112</v>
      </c>
      <c r="B154" s="165" t="s">
        <v>112</v>
      </c>
      <c r="C154" s="166">
        <v>434</v>
      </c>
      <c r="D154" s="166">
        <v>401</v>
      </c>
      <c r="E154" s="166">
        <v>974</v>
      </c>
      <c r="F154" s="166">
        <v>983</v>
      </c>
      <c r="G154" s="166">
        <v>1429</v>
      </c>
      <c r="H154" s="167">
        <f t="shared" ref="H154:H161" si="72">IFERROR(G154/F154-1,"-")</f>
        <v>0.45371312309257372</v>
      </c>
      <c r="I154" s="181">
        <f t="shared" si="63"/>
        <v>2.2926267281105992</v>
      </c>
      <c r="J154" s="167">
        <f t="shared" ref="J154:J161" si="73">G154/G$9</f>
        <v>1.8832118712194094E-3</v>
      </c>
      <c r="K154" s="166">
        <v>5335</v>
      </c>
      <c r="L154" s="166">
        <v>5197</v>
      </c>
      <c r="M154" s="166">
        <v>18197</v>
      </c>
      <c r="N154" s="166">
        <v>17767</v>
      </c>
      <c r="O154" s="166">
        <v>18362</v>
      </c>
      <c r="P154" s="167">
        <f t="shared" ref="P154:P161" si="74">IFERROR(O154/N154-1,"-")</f>
        <v>3.3489052738222558E-2</v>
      </c>
      <c r="Q154" s="181">
        <f t="shared" si="70"/>
        <v>2.4417994376757264</v>
      </c>
      <c r="R154" s="167">
        <f t="shared" ref="R154:R161" si="75">O154/O$9</f>
        <v>5.2152475410627607E-3</v>
      </c>
      <c r="S154" s="166">
        <v>5769</v>
      </c>
      <c r="T154" s="166">
        <v>5598</v>
      </c>
      <c r="U154" s="166">
        <v>19171</v>
      </c>
      <c r="V154" s="166">
        <v>18750</v>
      </c>
      <c r="W154" s="166">
        <v>19791</v>
      </c>
      <c r="X154" s="167">
        <f t="shared" ref="X154:X161" si="76">IFERROR(W154/V154-1,"-")</f>
        <v>5.5520000000000014E-2</v>
      </c>
      <c r="Y154" s="181">
        <f t="shared" si="71"/>
        <v>2.4305772230889238</v>
      </c>
      <c r="Z154" s="167">
        <f t="shared" si="69"/>
        <v>5.0758921467573834E-3</v>
      </c>
    </row>
    <row r="155" spans="1:26" x14ac:dyDescent="0.25">
      <c r="A155" s="164" t="s">
        <v>115</v>
      </c>
      <c r="B155" s="165" t="s">
        <v>115</v>
      </c>
      <c r="C155" s="166">
        <v>651</v>
      </c>
      <c r="D155" s="166">
        <v>1400</v>
      </c>
      <c r="E155" s="166">
        <v>2438</v>
      </c>
      <c r="F155" s="166">
        <v>2568</v>
      </c>
      <c r="G155" s="166">
        <v>2962</v>
      </c>
      <c r="H155" s="167">
        <f t="shared" si="72"/>
        <v>0.15342679127725867</v>
      </c>
      <c r="I155" s="181">
        <f t="shared" si="63"/>
        <v>3.5499231950844852</v>
      </c>
      <c r="J155" s="167">
        <f t="shared" si="73"/>
        <v>3.903480449651428E-3</v>
      </c>
      <c r="K155" s="166">
        <v>3972</v>
      </c>
      <c r="L155" s="166">
        <v>6636</v>
      </c>
      <c r="M155" s="166">
        <v>7498</v>
      </c>
      <c r="N155" s="166">
        <v>7764</v>
      </c>
      <c r="O155" s="166">
        <v>7140</v>
      </c>
      <c r="P155" s="167">
        <f t="shared" si="74"/>
        <v>-8.037094281298296E-2</v>
      </c>
      <c r="Q155" s="181">
        <f t="shared" si="70"/>
        <v>0.797583081570997</v>
      </c>
      <c r="R155" s="167">
        <f t="shared" si="75"/>
        <v>2.0279309140174332E-3</v>
      </c>
      <c r="S155" s="166">
        <v>4623</v>
      </c>
      <c r="T155" s="166">
        <v>8036</v>
      </c>
      <c r="U155" s="166">
        <v>9936</v>
      </c>
      <c r="V155" s="166">
        <v>10332</v>
      </c>
      <c r="W155" s="166">
        <v>10102</v>
      </c>
      <c r="X155" s="167">
        <f t="shared" si="76"/>
        <v>-2.2260936895083239E-2</v>
      </c>
      <c r="Y155" s="181">
        <f t="shared" si="71"/>
        <v>1.1851611507678999</v>
      </c>
      <c r="Z155" s="167">
        <f t="shared" si="69"/>
        <v>2.6307477111356405E-3</v>
      </c>
    </row>
    <row r="156" spans="1:26" x14ac:dyDescent="0.25">
      <c r="A156" s="164" t="s">
        <v>118</v>
      </c>
      <c r="B156" s="165" t="s">
        <v>118</v>
      </c>
      <c r="C156" s="166">
        <v>563</v>
      </c>
      <c r="D156" s="166">
        <v>1370</v>
      </c>
      <c r="E156" s="166">
        <v>2211</v>
      </c>
      <c r="F156" s="166">
        <v>2245</v>
      </c>
      <c r="G156" s="166">
        <v>2884</v>
      </c>
      <c r="H156" s="167">
        <f t="shared" si="72"/>
        <v>0.2846325167037862</v>
      </c>
      <c r="I156" s="181">
        <f t="shared" si="63"/>
        <v>4.1225577264653639</v>
      </c>
      <c r="J156" s="167">
        <f t="shared" si="73"/>
        <v>3.8006879192419708E-3</v>
      </c>
      <c r="K156" s="166">
        <v>1717</v>
      </c>
      <c r="L156" s="166">
        <v>3754</v>
      </c>
      <c r="M156" s="166">
        <v>4261</v>
      </c>
      <c r="N156" s="166">
        <v>7004</v>
      </c>
      <c r="O156" s="166">
        <v>8840</v>
      </c>
      <c r="P156" s="167">
        <f t="shared" si="74"/>
        <v>0.26213592233009719</v>
      </c>
      <c r="Q156" s="181">
        <f t="shared" si="70"/>
        <v>4.1485148514851486</v>
      </c>
      <c r="R156" s="167">
        <f t="shared" si="75"/>
        <v>2.5107716078311081E-3</v>
      </c>
      <c r="S156" s="166">
        <v>2280</v>
      </c>
      <c r="T156" s="166">
        <v>5124</v>
      </c>
      <c r="U156" s="166">
        <v>6472</v>
      </c>
      <c r="V156" s="166">
        <v>9249</v>
      </c>
      <c r="W156" s="166">
        <v>11724</v>
      </c>
      <c r="X156" s="167">
        <f t="shared" si="76"/>
        <v>0.26759649691858578</v>
      </c>
      <c r="Y156" s="181">
        <f t="shared" si="71"/>
        <v>4.1421052631578945</v>
      </c>
      <c r="Z156" s="167">
        <f t="shared" si="69"/>
        <v>1.7135868746447128E-3</v>
      </c>
    </row>
    <row r="157" spans="1:26" x14ac:dyDescent="0.25">
      <c r="A157" s="164" t="s">
        <v>125</v>
      </c>
      <c r="B157" s="165" t="s">
        <v>125</v>
      </c>
      <c r="C157" s="166">
        <v>250</v>
      </c>
      <c r="D157" s="166">
        <v>317</v>
      </c>
      <c r="E157" s="166">
        <v>761</v>
      </c>
      <c r="F157" s="166">
        <v>634</v>
      </c>
      <c r="G157" s="166">
        <v>898</v>
      </c>
      <c r="H157" s="167">
        <f t="shared" si="72"/>
        <v>0.41640378548895907</v>
      </c>
      <c r="I157" s="181">
        <f t="shared" si="63"/>
        <v>2.5920000000000001</v>
      </c>
      <c r="J157" s="167">
        <f t="shared" si="73"/>
        <v>1.1834319526627219E-3</v>
      </c>
      <c r="K157" s="166">
        <v>328</v>
      </c>
      <c r="L157" s="166">
        <v>589</v>
      </c>
      <c r="M157" s="166">
        <v>856</v>
      </c>
      <c r="N157" s="166">
        <v>868</v>
      </c>
      <c r="O157" s="166">
        <v>969</v>
      </c>
      <c r="P157" s="167">
        <f t="shared" si="74"/>
        <v>0.11635944700460832</v>
      </c>
      <c r="Q157" s="181">
        <f t="shared" si="70"/>
        <v>1.9542682926829267</v>
      </c>
      <c r="R157" s="167">
        <f t="shared" si="75"/>
        <v>2.7521919547379454E-4</v>
      </c>
      <c r="S157" s="166">
        <v>578</v>
      </c>
      <c r="T157" s="166">
        <v>906</v>
      </c>
      <c r="U157" s="166">
        <v>1617</v>
      </c>
      <c r="V157" s="166">
        <v>1502</v>
      </c>
      <c r="W157" s="166">
        <v>1867</v>
      </c>
      <c r="X157" s="167">
        <f t="shared" si="76"/>
        <v>0.24300932090545935</v>
      </c>
      <c r="Y157" s="181">
        <f t="shared" si="71"/>
        <v>2.2301038062283736</v>
      </c>
      <c r="Z157" s="167">
        <f t="shared" si="69"/>
        <v>4.2813194936657916E-4</v>
      </c>
    </row>
    <row r="158" spans="1:26" x14ac:dyDescent="0.25">
      <c r="A158" s="164" t="s">
        <v>121</v>
      </c>
      <c r="B158" s="165" t="s">
        <v>121</v>
      </c>
      <c r="C158" s="166">
        <v>236</v>
      </c>
      <c r="D158" s="166">
        <v>351</v>
      </c>
      <c r="E158" s="166">
        <v>597</v>
      </c>
      <c r="F158" s="166">
        <v>569</v>
      </c>
      <c r="G158" s="166">
        <v>772</v>
      </c>
      <c r="H158" s="167">
        <f t="shared" si="72"/>
        <v>0.35676625659050965</v>
      </c>
      <c r="I158" s="181">
        <f t="shared" si="63"/>
        <v>2.2711864406779663</v>
      </c>
      <c r="J158" s="167">
        <f t="shared" si="73"/>
        <v>1.0173824804628299E-3</v>
      </c>
      <c r="K158" s="166">
        <v>1262</v>
      </c>
      <c r="L158" s="166">
        <v>1393</v>
      </c>
      <c r="M158" s="166">
        <v>2346</v>
      </c>
      <c r="N158" s="166">
        <v>2305</v>
      </c>
      <c r="O158" s="166">
        <v>2540</v>
      </c>
      <c r="P158" s="167">
        <f t="shared" si="74"/>
        <v>0.10195227765726678</v>
      </c>
      <c r="Q158" s="181">
        <f t="shared" si="70"/>
        <v>1.0126782884310619</v>
      </c>
      <c r="R158" s="167">
        <f t="shared" si="75"/>
        <v>7.2142080134513734E-4</v>
      </c>
      <c r="S158" s="166">
        <v>1498</v>
      </c>
      <c r="T158" s="166">
        <v>1744</v>
      </c>
      <c r="U158" s="166">
        <v>2943</v>
      </c>
      <c r="V158" s="166">
        <v>2874</v>
      </c>
      <c r="W158" s="166">
        <v>3312</v>
      </c>
      <c r="X158" s="167">
        <f t="shared" si="76"/>
        <v>0.15240083507306879</v>
      </c>
      <c r="Y158" s="181">
        <f t="shared" si="71"/>
        <v>1.2109479305740987</v>
      </c>
      <c r="Z158" s="167">
        <f t="shared" si="69"/>
        <v>7.7921603400485004E-4</v>
      </c>
    </row>
    <row r="159" spans="1:26" x14ac:dyDescent="0.25">
      <c r="A159" s="164" t="s">
        <v>130</v>
      </c>
      <c r="B159" s="165" t="s">
        <v>130</v>
      </c>
      <c r="C159" s="166">
        <v>58</v>
      </c>
      <c r="D159" s="166">
        <v>71</v>
      </c>
      <c r="E159" s="166">
        <v>195</v>
      </c>
      <c r="F159" s="166">
        <v>156</v>
      </c>
      <c r="G159" s="166">
        <v>110</v>
      </c>
      <c r="H159" s="167">
        <f t="shared" si="72"/>
        <v>-0.29487179487179482</v>
      </c>
      <c r="I159" s="181">
        <f t="shared" si="63"/>
        <v>0.89655172413793105</v>
      </c>
      <c r="J159" s="167">
        <f t="shared" si="73"/>
        <v>1.449638249364136E-4</v>
      </c>
      <c r="K159" s="166">
        <v>174</v>
      </c>
      <c r="L159" s="166">
        <v>211</v>
      </c>
      <c r="M159" s="166">
        <v>277</v>
      </c>
      <c r="N159" s="166">
        <v>276</v>
      </c>
      <c r="O159" s="166">
        <v>264</v>
      </c>
      <c r="P159" s="167">
        <f t="shared" si="74"/>
        <v>-4.3478260869565188E-2</v>
      </c>
      <c r="Q159" s="181">
        <f t="shared" si="70"/>
        <v>0.51724137931034475</v>
      </c>
      <c r="R159" s="167">
        <f t="shared" si="75"/>
        <v>7.4982319509888295E-5</v>
      </c>
      <c r="S159" s="166">
        <v>232</v>
      </c>
      <c r="T159" s="166">
        <v>282</v>
      </c>
      <c r="U159" s="166">
        <v>472</v>
      </c>
      <c r="V159" s="166">
        <v>432</v>
      </c>
      <c r="W159" s="166">
        <v>374</v>
      </c>
      <c r="X159" s="167">
        <f t="shared" si="76"/>
        <v>-0.1342592592592593</v>
      </c>
      <c r="Y159" s="181">
        <f t="shared" si="71"/>
        <v>0.61206896551724133</v>
      </c>
      <c r="Z159" s="167">
        <f t="shared" si="69"/>
        <v>1.2497110705072688E-4</v>
      </c>
    </row>
    <row r="160" spans="1:26" x14ac:dyDescent="0.25">
      <c r="A160" s="164" t="s">
        <v>133</v>
      </c>
      <c r="B160" s="165" t="s">
        <v>133</v>
      </c>
      <c r="C160" s="166">
        <v>70</v>
      </c>
      <c r="D160" s="166">
        <v>84</v>
      </c>
      <c r="E160" s="166">
        <v>99</v>
      </c>
      <c r="F160" s="166">
        <v>155</v>
      </c>
      <c r="G160" s="166">
        <v>126</v>
      </c>
      <c r="H160" s="167">
        <f t="shared" si="72"/>
        <v>-0.18709677419354842</v>
      </c>
      <c r="I160" s="181">
        <f t="shared" si="63"/>
        <v>0.8</v>
      </c>
      <c r="J160" s="167">
        <f t="shared" si="73"/>
        <v>1.6604947219989194E-4</v>
      </c>
      <c r="K160" s="166">
        <v>228</v>
      </c>
      <c r="L160" s="166">
        <v>362</v>
      </c>
      <c r="M160" s="166">
        <v>555</v>
      </c>
      <c r="N160" s="166">
        <v>677</v>
      </c>
      <c r="O160" s="166">
        <v>456</v>
      </c>
      <c r="P160" s="167">
        <f t="shared" si="74"/>
        <v>-0.3264401772525849</v>
      </c>
      <c r="Q160" s="181">
        <f t="shared" si="70"/>
        <v>1</v>
      </c>
      <c r="R160" s="167">
        <f t="shared" si="75"/>
        <v>1.2951491551707977E-4</v>
      </c>
      <c r="S160" s="166">
        <v>298</v>
      </c>
      <c r="T160" s="166">
        <v>446</v>
      </c>
      <c r="U160" s="166">
        <v>654</v>
      </c>
      <c r="V160" s="166">
        <v>832</v>
      </c>
      <c r="W160" s="166">
        <v>582</v>
      </c>
      <c r="X160" s="167">
        <f t="shared" si="76"/>
        <v>-0.30048076923076927</v>
      </c>
      <c r="Y160" s="181">
        <f t="shared" si="71"/>
        <v>0.95302013422818788</v>
      </c>
      <c r="Z160" s="167">
        <f t="shared" si="69"/>
        <v>1.7315911866774445E-4</v>
      </c>
    </row>
    <row r="161" spans="1:26" x14ac:dyDescent="0.25">
      <c r="A161" s="169" t="s">
        <v>147</v>
      </c>
      <c r="B161" s="170" t="s">
        <v>147</v>
      </c>
      <c r="C161" s="171">
        <f>C153-SUM(C154:C160)</f>
        <v>1386</v>
      </c>
      <c r="D161" s="171">
        <f>D153-SUM(D154:D160)</f>
        <v>3056</v>
      </c>
      <c r="E161" s="171">
        <f>E153-SUM(E154:E160)</f>
        <v>5087</v>
      </c>
      <c r="F161" s="171">
        <f>F153-SUM(F154:F160)</f>
        <v>5702</v>
      </c>
      <c r="G161" s="171">
        <f>G153-SUM(G154:G160)</f>
        <v>8104</v>
      </c>
      <c r="H161" s="172">
        <f t="shared" si="72"/>
        <v>0.42125569975447208</v>
      </c>
      <c r="I161" s="182">
        <f t="shared" si="63"/>
        <v>4.8470418470418473</v>
      </c>
      <c r="J161" s="172">
        <f t="shared" si="73"/>
        <v>1.0679880338951779E-2</v>
      </c>
      <c r="K161" s="171">
        <f>K153-SUM(K154:K160)</f>
        <v>3542</v>
      </c>
      <c r="L161" s="171">
        <f>L153-SUM(L154:L160)</f>
        <v>5458</v>
      </c>
      <c r="M161" s="171">
        <f>M153-SUM(M154:M160)</f>
        <v>5084</v>
      </c>
      <c r="N161" s="171">
        <f>N153-SUM(N154:N160)</f>
        <v>7400</v>
      </c>
      <c r="O161" s="171">
        <f>O153-SUM(O154:O160)</f>
        <v>8341</v>
      </c>
      <c r="P161" s="172">
        <f t="shared" si="74"/>
        <v>0.12716216216216214</v>
      </c>
      <c r="Q161" s="182">
        <f t="shared" si="70"/>
        <v>1.3548842461885942</v>
      </c>
      <c r="R161" s="172">
        <f t="shared" si="75"/>
        <v>2.3690436629999175E-3</v>
      </c>
      <c r="S161" s="171">
        <f>S153-SUM(S154:S160)</f>
        <v>4928</v>
      </c>
      <c r="T161" s="171">
        <f>T153-SUM(T154:T160)</f>
        <v>8514</v>
      </c>
      <c r="U161" s="171">
        <f>U153-SUM(U154:U160)</f>
        <v>10171</v>
      </c>
      <c r="V161" s="171">
        <f>V153-SUM(V154:V160)</f>
        <v>13102</v>
      </c>
      <c r="W161" s="171">
        <f>W153-SUM(W154:W160)</f>
        <v>16445</v>
      </c>
      <c r="X161" s="172">
        <f t="shared" si="76"/>
        <v>0.25515188520836518</v>
      </c>
      <c r="Y161" s="182">
        <f t="shared" si="71"/>
        <v>2.3370535714285716</v>
      </c>
      <c r="Z161" s="172">
        <f t="shared" si="69"/>
        <v>2.692968495366405E-3</v>
      </c>
    </row>
    <row r="162" spans="1:26" ht="6" customHeight="1" x14ac:dyDescent="0.25">
      <c r="C162" s="81"/>
      <c r="D162" s="81"/>
      <c r="E162" s="81"/>
      <c r="F162" s="81"/>
      <c r="G162" s="81"/>
      <c r="H162" s="81"/>
      <c r="K162" s="81"/>
      <c r="L162" s="81"/>
      <c r="M162" s="81"/>
      <c r="N162" s="81"/>
      <c r="O162" s="81"/>
      <c r="P162" s="81"/>
      <c r="S162" s="81"/>
      <c r="T162" s="81"/>
      <c r="U162" s="81"/>
      <c r="V162" s="81"/>
      <c r="W162" s="81"/>
      <c r="X162" s="81"/>
    </row>
    <row r="163" spans="1:26" ht="6" customHeight="1" x14ac:dyDescent="0.25">
      <c r="B163" s="173"/>
      <c r="C163" s="173"/>
      <c r="D163" s="173"/>
      <c r="E163" s="173"/>
      <c r="F163" s="173"/>
      <c r="G163" s="173"/>
      <c r="H163" s="173"/>
      <c r="I163" s="173"/>
      <c r="J163" s="173"/>
      <c r="K163" s="173"/>
      <c r="L163" s="173"/>
      <c r="M163" s="173"/>
      <c r="N163" s="173"/>
      <c r="O163" s="173"/>
      <c r="P163" s="173"/>
      <c r="Q163" s="173"/>
      <c r="R163" s="173"/>
      <c r="S163" s="173"/>
      <c r="T163" s="173"/>
      <c r="U163" s="173"/>
      <c r="V163" s="173"/>
      <c r="W163" s="173"/>
      <c r="X163" s="173"/>
      <c r="Y163" s="173"/>
      <c r="Z163" s="173"/>
    </row>
    <row r="164" spans="1:26" x14ac:dyDescent="0.25">
      <c r="B164" s="107" t="s">
        <v>57</v>
      </c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EB035-C55D-4068-947C-76B888E1B89C}">
  <sheetPr>
    <tabColor theme="8" tint="0.59999389629810485"/>
  </sheetPr>
  <dimension ref="A4:L77"/>
  <sheetViews>
    <sheetView showGridLines="0" zoomScaleNormal="100" workbookViewId="0">
      <selection activeCell="G18" sqref="G18"/>
    </sheetView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2" max="12" width="12" customWidth="1"/>
  </cols>
  <sheetData>
    <row r="4" spans="2:12" ht="21.75" thickBot="1" x14ac:dyDescent="0.3">
      <c r="B4" s="283" t="s">
        <v>227</v>
      </c>
      <c r="C4" s="283"/>
      <c r="D4" s="283"/>
      <c r="E4" s="283"/>
      <c r="F4" s="283"/>
      <c r="G4" s="283"/>
      <c r="H4" s="283"/>
      <c r="I4" s="283"/>
      <c r="J4" s="283"/>
      <c r="K4" s="283"/>
      <c r="L4" s="12"/>
    </row>
    <row r="5" spans="2:12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2" ht="30" x14ac:dyDescent="0.25">
      <c r="B6" s="4"/>
      <c r="C6" s="4"/>
      <c r="D6" s="4"/>
      <c r="E6" s="13" t="s">
        <v>228</v>
      </c>
      <c r="F6" s="13" t="s">
        <v>229</v>
      </c>
      <c r="G6" s="13" t="s">
        <v>230</v>
      </c>
      <c r="H6" s="13" t="s">
        <v>231</v>
      </c>
      <c r="I6" s="13" t="s">
        <v>232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julio 2025</v>
      </c>
    </row>
    <row r="7" spans="2:12" x14ac:dyDescent="0.25">
      <c r="B7" s="296" t="s">
        <v>51</v>
      </c>
      <c r="C7" s="291" t="s">
        <v>8</v>
      </c>
      <c r="D7" s="15" t="s">
        <v>32</v>
      </c>
      <c r="E7" s="16">
        <v>2428</v>
      </c>
      <c r="F7" s="16">
        <v>4275</v>
      </c>
      <c r="G7" s="16">
        <v>4340</v>
      </c>
      <c r="H7" s="16">
        <v>4593</v>
      </c>
      <c r="I7" s="16">
        <v>3637</v>
      </c>
      <c r="J7" s="17">
        <f>I7/H7-1</f>
        <v>-0.20814282603962553</v>
      </c>
      <c r="K7" s="16">
        <f>I7-H7</f>
        <v>-956</v>
      </c>
      <c r="L7" s="18">
        <f>I7/$I$7</f>
        <v>1</v>
      </c>
    </row>
    <row r="8" spans="2:12" x14ac:dyDescent="0.25">
      <c r="B8" s="284"/>
      <c r="C8" s="286"/>
      <c r="D8" s="19" t="s">
        <v>33</v>
      </c>
      <c r="E8" s="20">
        <v>2428</v>
      </c>
      <c r="F8" s="20">
        <v>4275</v>
      </c>
      <c r="G8" s="20">
        <v>4340</v>
      </c>
      <c r="H8" s="20">
        <v>4593</v>
      </c>
      <c r="I8" s="20">
        <v>3637</v>
      </c>
      <c r="J8" s="21">
        <f t="shared" ref="J8:J20" si="0">I8/H8-1</f>
        <v>-0.20814282603962553</v>
      </c>
      <c r="K8" s="20">
        <f t="shared" ref="K8:K17" si="1">I8-H8</f>
        <v>-956</v>
      </c>
      <c r="L8" s="22">
        <f>I8/$I$7</f>
        <v>1</v>
      </c>
    </row>
    <row r="9" spans="2:12" x14ac:dyDescent="0.25">
      <c r="B9" s="284"/>
      <c r="C9" s="287"/>
      <c r="D9" s="23" t="s">
        <v>34</v>
      </c>
      <c r="E9" s="24" t="s">
        <v>233</v>
      </c>
      <c r="F9" s="24" t="s">
        <v>233</v>
      </c>
      <c r="G9" s="24" t="s">
        <v>233</v>
      </c>
      <c r="H9" s="24" t="s">
        <v>233</v>
      </c>
      <c r="I9" s="24" t="s">
        <v>233</v>
      </c>
      <c r="J9" s="25" t="str">
        <f>IFERROR(I9/H9-1,"-")</f>
        <v>-</v>
      </c>
      <c r="K9" s="24" t="str">
        <f>IFERROR(I9-H9,"-")</f>
        <v>-</v>
      </c>
      <c r="L9" s="25" t="str">
        <f>IFERROR(I9/$I$7,"-")</f>
        <v>-</v>
      </c>
    </row>
    <row r="10" spans="2:12" x14ac:dyDescent="0.25">
      <c r="B10" s="284"/>
      <c r="C10" s="288" t="s">
        <v>35</v>
      </c>
      <c r="D10" s="26" t="s">
        <v>32</v>
      </c>
      <c r="E10" s="27">
        <v>2531</v>
      </c>
      <c r="F10" s="27">
        <v>4460</v>
      </c>
      <c r="G10" s="27">
        <v>4564</v>
      </c>
      <c r="H10" s="27">
        <v>4705</v>
      </c>
      <c r="I10" s="27">
        <v>3825</v>
      </c>
      <c r="J10" s="28">
        <f t="shared" si="0"/>
        <v>-0.18703506907545164</v>
      </c>
      <c r="K10" s="27">
        <f t="shared" si="1"/>
        <v>-880</v>
      </c>
      <c r="L10" s="18">
        <f>I10/$I$10</f>
        <v>1</v>
      </c>
    </row>
    <row r="11" spans="2:12" x14ac:dyDescent="0.25">
      <c r="B11" s="284"/>
      <c r="C11" s="289"/>
      <c r="D11" s="4" t="s">
        <v>33</v>
      </c>
      <c r="E11" s="29">
        <v>2531</v>
      </c>
      <c r="F11" s="29">
        <v>4460</v>
      </c>
      <c r="G11" s="29">
        <v>4564</v>
      </c>
      <c r="H11" s="29">
        <v>4705</v>
      </c>
      <c r="I11" s="29">
        <v>3825</v>
      </c>
      <c r="J11" s="30">
        <f t="shared" si="0"/>
        <v>-0.18703506907545164</v>
      </c>
      <c r="K11" s="29">
        <f t="shared" si="1"/>
        <v>-880</v>
      </c>
      <c r="L11" s="31">
        <f>I11/$I$10</f>
        <v>1</v>
      </c>
    </row>
    <row r="12" spans="2:12" x14ac:dyDescent="0.25">
      <c r="B12" s="284"/>
      <c r="C12" s="290"/>
      <c r="D12" s="32" t="s">
        <v>34</v>
      </c>
      <c r="E12" s="33" t="s">
        <v>233</v>
      </c>
      <c r="F12" s="33" t="s">
        <v>233</v>
      </c>
      <c r="G12" s="33" t="s">
        <v>233</v>
      </c>
      <c r="H12" s="33" t="s">
        <v>233</v>
      </c>
      <c r="I12" s="33" t="s">
        <v>233</v>
      </c>
      <c r="J12" s="34" t="str">
        <f>IFERROR(I12/H12-1,"-")</f>
        <v>-</v>
      </c>
      <c r="K12" s="33" t="str">
        <f>IFERROR(I12-H12,"-")</f>
        <v>-</v>
      </c>
      <c r="L12" s="34" t="str">
        <f>IFERROR(I12/$I$10,"-")</f>
        <v>-</v>
      </c>
    </row>
    <row r="13" spans="2:12" x14ac:dyDescent="0.25">
      <c r="B13" s="284"/>
      <c r="C13" s="291" t="s">
        <v>21</v>
      </c>
      <c r="D13" s="15" t="s">
        <v>32</v>
      </c>
      <c r="E13" s="16">
        <v>5672</v>
      </c>
      <c r="F13" s="16">
        <v>10710</v>
      </c>
      <c r="G13" s="16">
        <v>9594</v>
      </c>
      <c r="H13" s="16">
        <v>10140</v>
      </c>
      <c r="I13" s="16">
        <v>9995</v>
      </c>
      <c r="J13" s="17">
        <f t="shared" si="0"/>
        <v>-1.429980276134124E-2</v>
      </c>
      <c r="K13" s="16">
        <f t="shared" si="1"/>
        <v>-145</v>
      </c>
      <c r="L13" s="18">
        <f>I13/$I$13</f>
        <v>1</v>
      </c>
    </row>
    <row r="14" spans="2:12" x14ac:dyDescent="0.25">
      <c r="B14" s="284"/>
      <c r="C14" s="286"/>
      <c r="D14" s="19" t="s">
        <v>33</v>
      </c>
      <c r="E14" s="20">
        <v>5672</v>
      </c>
      <c r="F14" s="20">
        <v>10710</v>
      </c>
      <c r="G14" s="20">
        <v>9594</v>
      </c>
      <c r="H14" s="20">
        <v>10140</v>
      </c>
      <c r="I14" s="20">
        <v>9995</v>
      </c>
      <c r="J14" s="21">
        <f t="shared" si="0"/>
        <v>-1.429980276134124E-2</v>
      </c>
      <c r="K14" s="20">
        <f t="shared" si="1"/>
        <v>-145</v>
      </c>
      <c r="L14" s="22">
        <f>I14/$I$13</f>
        <v>1</v>
      </c>
    </row>
    <row r="15" spans="2:12" x14ac:dyDescent="0.25">
      <c r="B15" s="284"/>
      <c r="C15" s="287"/>
      <c r="D15" s="23" t="s">
        <v>34</v>
      </c>
      <c r="E15" s="24" t="s">
        <v>233</v>
      </c>
      <c r="F15" s="24" t="s">
        <v>233</v>
      </c>
      <c r="G15" s="24" t="s">
        <v>233</v>
      </c>
      <c r="H15" s="24" t="s">
        <v>233</v>
      </c>
      <c r="I15" s="24" t="s">
        <v>233</v>
      </c>
      <c r="J15" s="25" t="str">
        <f>IFERROR(I15/H15-1,"-")</f>
        <v>-</v>
      </c>
      <c r="K15" s="24" t="str">
        <f>IFERROR(I15-H15,"-")</f>
        <v>-</v>
      </c>
      <c r="L15" s="25" t="str">
        <f>IFERROR(I15/$I$13,"-")</f>
        <v>-</v>
      </c>
    </row>
    <row r="16" spans="2:12" x14ac:dyDescent="0.25">
      <c r="B16" s="284"/>
      <c r="C16" s="288" t="s">
        <v>22</v>
      </c>
      <c r="D16" s="26" t="s">
        <v>32</v>
      </c>
      <c r="E16" s="35">
        <v>2.3360790774299836</v>
      </c>
      <c r="F16" s="35">
        <v>2.5052631578947366</v>
      </c>
      <c r="G16" s="35">
        <v>2.2105990783410139</v>
      </c>
      <c r="H16" s="35">
        <v>2.2077073807968648</v>
      </c>
      <c r="I16" s="35">
        <v>2.7481440747869121</v>
      </c>
      <c r="J16" s="36">
        <f t="shared" si="0"/>
        <v>0.24479543742566934</v>
      </c>
      <c r="K16" s="37">
        <f t="shared" si="1"/>
        <v>0.54043669399004735</v>
      </c>
      <c r="L16" s="38"/>
    </row>
    <row r="17" spans="2:12" x14ac:dyDescent="0.25">
      <c r="B17" s="284"/>
      <c r="C17" s="289"/>
      <c r="D17" s="4" t="s">
        <v>33</v>
      </c>
      <c r="E17" s="39">
        <f>E14/E8</f>
        <v>2.3360790774299836</v>
      </c>
      <c r="F17" s="39">
        <f t="shared" ref="F17:I17" si="2">F14/F8</f>
        <v>2.5052631578947366</v>
      </c>
      <c r="G17" s="39">
        <f t="shared" si="2"/>
        <v>2.2105990783410139</v>
      </c>
      <c r="H17" s="39">
        <f t="shared" si="2"/>
        <v>2.2077073807968648</v>
      </c>
      <c r="I17" s="39">
        <f t="shared" si="2"/>
        <v>2.7481440747869121</v>
      </c>
      <c r="J17" s="40">
        <f t="shared" si="0"/>
        <v>0.24479543742566934</v>
      </c>
      <c r="K17" s="41">
        <f t="shared" si="1"/>
        <v>0.54043669399004735</v>
      </c>
      <c r="L17" s="42"/>
    </row>
    <row r="18" spans="2:12" x14ac:dyDescent="0.25">
      <c r="B18" s="284"/>
      <c r="C18" s="290"/>
      <c r="D18" s="32" t="s">
        <v>34</v>
      </c>
      <c r="E18" s="43" t="str">
        <f>IFERROR(E15/E9,"-")</f>
        <v>-</v>
      </c>
      <c r="F18" s="43" t="str">
        <f t="shared" ref="F18:I18" si="3">IFERROR(F15/F9,"-")</f>
        <v>-</v>
      </c>
      <c r="G18" s="43" t="str">
        <f t="shared" si="3"/>
        <v>-</v>
      </c>
      <c r="H18" s="43" t="str">
        <f t="shared" si="3"/>
        <v>-</v>
      </c>
      <c r="I18" s="43" t="str">
        <f t="shared" si="3"/>
        <v>-</v>
      </c>
      <c r="J18" s="34" t="str">
        <f>IFERROR(I18/H18-1,"-")</f>
        <v>-</v>
      </c>
      <c r="K18" s="33" t="str">
        <f>IFERROR(I18-H18,"-")</f>
        <v>-</v>
      </c>
      <c r="L18" s="34"/>
    </row>
    <row r="19" spans="2:12" x14ac:dyDescent="0.25">
      <c r="B19" s="284"/>
      <c r="C19" s="292" t="s">
        <v>36</v>
      </c>
      <c r="D19" s="15" t="s">
        <v>32</v>
      </c>
      <c r="E19" s="18">
        <v>0.39350000000000002</v>
      </c>
      <c r="F19" s="18">
        <v>0.52110000000000001</v>
      </c>
      <c r="G19" s="18">
        <v>0.46679999999999999</v>
      </c>
      <c r="H19" s="18">
        <v>0.48599999999999999</v>
      </c>
      <c r="I19" s="18">
        <v>0.47909999999999997</v>
      </c>
      <c r="J19" s="17">
        <f t="shared" si="0"/>
        <v>-1.4197530864197616E-2</v>
      </c>
      <c r="K19" s="44">
        <f>(I19-H19)*100</f>
        <v>-0.69000000000000172</v>
      </c>
      <c r="L19" s="18"/>
    </row>
    <row r="20" spans="2:12" x14ac:dyDescent="0.25">
      <c r="B20" s="284"/>
      <c r="C20" s="293"/>
      <c r="D20" s="19" t="s">
        <v>33</v>
      </c>
      <c r="E20" s="22">
        <v>0.39350000000000002</v>
      </c>
      <c r="F20" s="22">
        <v>0.52110000000000001</v>
      </c>
      <c r="G20" s="22">
        <v>0.46679999999999999</v>
      </c>
      <c r="H20" s="22">
        <v>0.48599999999999999</v>
      </c>
      <c r="I20" s="22">
        <v>0.47909999999999997</v>
      </c>
      <c r="J20" s="21">
        <f t="shared" si="0"/>
        <v>-1.4197530864197616E-2</v>
      </c>
      <c r="K20" s="46">
        <f>(I20-H20)*100</f>
        <v>-0.69000000000000172</v>
      </c>
      <c r="L20" s="22"/>
    </row>
    <row r="21" spans="2:12" x14ac:dyDescent="0.25">
      <c r="B21" s="284"/>
      <c r="C21" s="294"/>
      <c r="D21" s="23" t="s">
        <v>34</v>
      </c>
      <c r="E21" s="25" t="s">
        <v>233</v>
      </c>
      <c r="F21" s="25" t="s">
        <v>233</v>
      </c>
      <c r="G21" s="25" t="s">
        <v>233</v>
      </c>
      <c r="H21" s="25" t="s">
        <v>233</v>
      </c>
      <c r="I21" s="25" t="s">
        <v>233</v>
      </c>
      <c r="J21" s="25" t="str">
        <f>IFERROR(I21/H21-1,"-")</f>
        <v>-</v>
      </c>
      <c r="K21" s="24" t="str">
        <f>IFERROR(I21-H21,"-")</f>
        <v>-</v>
      </c>
      <c r="L21" s="47"/>
    </row>
    <row r="22" spans="2:12" x14ac:dyDescent="0.25">
      <c r="B22" s="284"/>
      <c r="C22" s="295" t="s">
        <v>37</v>
      </c>
      <c r="D22" s="26" t="s">
        <v>32</v>
      </c>
      <c r="E22" s="27">
        <v>465</v>
      </c>
      <c r="F22" s="27">
        <v>663</v>
      </c>
      <c r="G22" s="27">
        <v>663</v>
      </c>
      <c r="H22" s="27">
        <v>673</v>
      </c>
      <c r="I22" s="27">
        <v>673</v>
      </c>
      <c r="J22" s="36">
        <f>I22/H22-1</f>
        <v>0</v>
      </c>
      <c r="K22" s="27">
        <f>I22-H22</f>
        <v>0</v>
      </c>
      <c r="L22" s="38">
        <f>I22/$I$22</f>
        <v>1</v>
      </c>
    </row>
    <row r="23" spans="2:12" x14ac:dyDescent="0.25">
      <c r="B23" s="284"/>
      <c r="C23" s="297"/>
      <c r="D23" s="4" t="s">
        <v>33</v>
      </c>
      <c r="E23" s="29">
        <v>465</v>
      </c>
      <c r="F23" s="29">
        <v>663</v>
      </c>
      <c r="G23" s="29">
        <v>663</v>
      </c>
      <c r="H23" s="29">
        <v>673</v>
      </c>
      <c r="I23" s="29">
        <v>673</v>
      </c>
      <c r="J23" s="40">
        <f>I23/H23-1</f>
        <v>0</v>
      </c>
      <c r="K23" s="29">
        <f>I23-H23</f>
        <v>0</v>
      </c>
      <c r="L23" s="42">
        <f>I23/$I$22</f>
        <v>1</v>
      </c>
    </row>
    <row r="24" spans="2:12" x14ac:dyDescent="0.25">
      <c r="B24" s="285"/>
      <c r="C24" s="298"/>
      <c r="D24" s="32" t="s">
        <v>34</v>
      </c>
      <c r="E24" s="33" t="s">
        <v>233</v>
      </c>
      <c r="F24" s="33" t="s">
        <v>233</v>
      </c>
      <c r="G24" s="33" t="s">
        <v>233</v>
      </c>
      <c r="H24" s="33" t="s">
        <v>233</v>
      </c>
      <c r="I24" s="33" t="s">
        <v>233</v>
      </c>
      <c r="J24" s="34" t="str">
        <f>IFERROR(I24/H24-1,"-")</f>
        <v>-</v>
      </c>
      <c r="K24" s="33" t="str">
        <f>IFERROR(I24-H24,"-")</f>
        <v>-</v>
      </c>
      <c r="L24" s="34" t="str">
        <f>IFERROR(I24/$I$22,"-")</f>
        <v>-</v>
      </c>
    </row>
    <row r="25" spans="2:12" ht="7.5" customHeight="1" x14ac:dyDescent="0.25">
      <c r="B25" s="280"/>
      <c r="C25" s="280"/>
      <c r="D25" s="280"/>
      <c r="E25" s="280"/>
      <c r="F25" s="280"/>
      <c r="G25" s="280"/>
      <c r="H25" s="280"/>
      <c r="I25" s="280"/>
      <c r="J25" s="280"/>
      <c r="K25" s="280"/>
      <c r="L25" s="48"/>
    </row>
    <row r="26" spans="2:12" ht="24.75" customHeight="1" x14ac:dyDescent="0.25">
      <c r="B26" s="281" t="s">
        <v>38</v>
      </c>
      <c r="C26" s="282"/>
      <c r="D26" s="282"/>
      <c r="E26" s="282"/>
      <c r="F26" s="282"/>
      <c r="G26" s="282"/>
      <c r="H26" s="282"/>
      <c r="I26" s="282"/>
      <c r="J26" s="282"/>
      <c r="K26" s="282"/>
    </row>
    <row r="29" spans="2:12" ht="21.75" customHeight="1" thickBot="1" x14ac:dyDescent="0.3">
      <c r="B29" s="283" t="s">
        <v>227</v>
      </c>
      <c r="C29" s="283"/>
      <c r="D29" s="283"/>
      <c r="E29" s="283"/>
      <c r="F29" s="283"/>
      <c r="G29" s="283"/>
      <c r="H29" s="283"/>
      <c r="I29" s="283"/>
      <c r="J29" s="283"/>
      <c r="K29" s="283"/>
      <c r="L29" s="12"/>
    </row>
    <row r="30" spans="2:12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</row>
    <row r="31" spans="2:12" ht="45" x14ac:dyDescent="0.25">
      <c r="B31" s="4"/>
      <c r="C31" s="4"/>
      <c r="D31" s="4"/>
      <c r="E31" s="13" t="s">
        <v>234</v>
      </c>
      <c r="F31" s="13" t="s">
        <v>235</v>
      </c>
      <c r="G31" s="13" t="s">
        <v>236</v>
      </c>
      <c r="H31" s="13" t="s">
        <v>237</v>
      </c>
      <c r="I31" s="13" t="s">
        <v>238</v>
      </c>
      <c r="J31" s="14" t="str">
        <f>CONCATENATE("var. ",RIGHT(I31,2),"/",RIGHT(H31,2))</f>
        <v>var. 25/24</v>
      </c>
      <c r="K31" s="14" t="str">
        <f>CONCATENATE("dif. ",RIGHT(I31,2),"/",RIGHT(H31,2))</f>
        <v>dif. 25/24</v>
      </c>
      <c r="L31" s="14" t="str">
        <f>CONCATENATE("cuota ",I31)</f>
        <v>cuota acumulado a julio 2025</v>
      </c>
    </row>
    <row r="32" spans="2:12" ht="15" customHeight="1" x14ac:dyDescent="0.25">
      <c r="B32" s="296" t="s">
        <v>51</v>
      </c>
      <c r="C32" s="291" t="s">
        <v>8</v>
      </c>
      <c r="D32" s="15" t="s">
        <v>32</v>
      </c>
      <c r="E32" s="50">
        <v>14230</v>
      </c>
      <c r="F32" s="50">
        <v>28946</v>
      </c>
      <c r="G32" s="50">
        <v>35023</v>
      </c>
      <c r="H32" s="50">
        <v>33791</v>
      </c>
      <c r="I32" s="50">
        <v>31909</v>
      </c>
      <c r="J32" s="17">
        <f>I32/H32-1</f>
        <v>-5.5695303483175973E-2</v>
      </c>
      <c r="K32" s="16">
        <f>I32-H32</f>
        <v>-1882</v>
      </c>
      <c r="L32" s="18">
        <f>I32/$I$32</f>
        <v>1</v>
      </c>
    </row>
    <row r="33" spans="1:12" x14ac:dyDescent="0.25">
      <c r="B33" s="284"/>
      <c r="C33" s="286"/>
      <c r="D33" s="19" t="s">
        <v>33</v>
      </c>
      <c r="E33" s="51">
        <v>14230</v>
      </c>
      <c r="F33" s="51">
        <v>28946</v>
      </c>
      <c r="G33" s="51">
        <v>35023</v>
      </c>
      <c r="H33" s="51">
        <v>33791</v>
      </c>
      <c r="I33" s="51">
        <v>31909</v>
      </c>
      <c r="J33" s="21">
        <f t="shared" ref="J33:J45" si="4">I33/H33-1</f>
        <v>-5.5695303483175973E-2</v>
      </c>
      <c r="K33" s="20">
        <f t="shared" ref="K33:K42" si="5">I33-H33</f>
        <v>-1882</v>
      </c>
      <c r="L33" s="22">
        <f>I33/$I$32</f>
        <v>1</v>
      </c>
    </row>
    <row r="34" spans="1:12" x14ac:dyDescent="0.25">
      <c r="B34" s="284"/>
      <c r="C34" s="287"/>
      <c r="D34" s="23" t="s">
        <v>34</v>
      </c>
      <c r="E34" s="24" t="s">
        <v>233</v>
      </c>
      <c r="F34" s="24" t="s">
        <v>233</v>
      </c>
      <c r="G34" s="24" t="s">
        <v>233</v>
      </c>
      <c r="H34" s="24" t="s">
        <v>233</v>
      </c>
      <c r="I34" s="24" t="s">
        <v>233</v>
      </c>
      <c r="J34" s="25" t="str">
        <f>IFERROR(I34/H34-1,"-")</f>
        <v>-</v>
      </c>
      <c r="K34" s="24" t="str">
        <f>IFERROR(I34-H34,"-")</f>
        <v>-</v>
      </c>
      <c r="L34" s="25" t="str">
        <f>IFERROR(I34/I32,"-")</f>
        <v>-</v>
      </c>
    </row>
    <row r="35" spans="1:12" x14ac:dyDescent="0.25">
      <c r="B35" s="284"/>
      <c r="C35" s="288" t="s">
        <v>35</v>
      </c>
      <c r="D35" s="26" t="s">
        <v>32</v>
      </c>
      <c r="E35" s="52">
        <v>14777</v>
      </c>
      <c r="F35" s="52">
        <v>30304</v>
      </c>
      <c r="G35" s="52">
        <v>36788</v>
      </c>
      <c r="H35" s="52">
        <v>35530</v>
      </c>
      <c r="I35" s="52">
        <v>33664</v>
      </c>
      <c r="J35" s="28">
        <f t="shared" si="4"/>
        <v>-5.2518998029833952E-2</v>
      </c>
      <c r="K35" s="27">
        <f t="shared" si="5"/>
        <v>-1866</v>
      </c>
      <c r="L35" s="18">
        <f>I35/$I$35</f>
        <v>1</v>
      </c>
    </row>
    <row r="36" spans="1:12" x14ac:dyDescent="0.25">
      <c r="B36" s="284"/>
      <c r="C36" s="289"/>
      <c r="D36" s="4" t="s">
        <v>33</v>
      </c>
      <c r="E36" s="53">
        <v>14777</v>
      </c>
      <c r="F36" s="53">
        <v>30304</v>
      </c>
      <c r="G36" s="53">
        <v>36788</v>
      </c>
      <c r="H36" s="53">
        <v>35530</v>
      </c>
      <c r="I36" s="53">
        <v>33664</v>
      </c>
      <c r="J36" s="30">
        <f t="shared" si="4"/>
        <v>-5.2518998029833952E-2</v>
      </c>
      <c r="K36" s="29">
        <f t="shared" si="5"/>
        <v>-1866</v>
      </c>
      <c r="L36" s="31">
        <f>I36/$I$35</f>
        <v>1</v>
      </c>
    </row>
    <row r="37" spans="1:12" x14ac:dyDescent="0.25">
      <c r="B37" s="284"/>
      <c r="C37" s="290"/>
      <c r="D37" s="32" t="s">
        <v>34</v>
      </c>
      <c r="E37" s="33" t="s">
        <v>233</v>
      </c>
      <c r="F37" s="33" t="s">
        <v>233</v>
      </c>
      <c r="G37" s="33" t="s">
        <v>233</v>
      </c>
      <c r="H37" s="33" t="s">
        <v>233</v>
      </c>
      <c r="I37" s="33" t="s">
        <v>233</v>
      </c>
      <c r="J37" s="34" t="str">
        <f>IFERROR(I37/H37-1,"-")</f>
        <v>-</v>
      </c>
      <c r="K37" s="33" t="str">
        <f>IFERROR(I37-H37,"-")</f>
        <v>-</v>
      </c>
      <c r="L37" s="34" t="str">
        <f>IFERROR(I37/I35,"-")</f>
        <v>-</v>
      </c>
    </row>
    <row r="38" spans="1:12" x14ac:dyDescent="0.25">
      <c r="B38" s="284"/>
      <c r="C38" s="291" t="s">
        <v>21</v>
      </c>
      <c r="D38" s="15" t="s">
        <v>32</v>
      </c>
      <c r="E38" s="50">
        <v>31710</v>
      </c>
      <c r="F38" s="50">
        <v>79758</v>
      </c>
      <c r="G38" s="50">
        <v>89670</v>
      </c>
      <c r="H38" s="50">
        <v>91218</v>
      </c>
      <c r="I38" s="50">
        <v>88503</v>
      </c>
      <c r="J38" s="17">
        <f t="shared" si="4"/>
        <v>-2.9763862395579821E-2</v>
      </c>
      <c r="K38" s="16">
        <f t="shared" si="5"/>
        <v>-2715</v>
      </c>
      <c r="L38" s="18">
        <f>I38/$I$38</f>
        <v>1</v>
      </c>
    </row>
    <row r="39" spans="1:12" x14ac:dyDescent="0.25">
      <c r="B39" s="284"/>
      <c r="C39" s="286"/>
      <c r="D39" s="19" t="s">
        <v>33</v>
      </c>
      <c r="E39" s="51">
        <v>31710</v>
      </c>
      <c r="F39" s="51">
        <v>79758</v>
      </c>
      <c r="G39" s="51">
        <v>89670</v>
      </c>
      <c r="H39" s="51">
        <v>91218</v>
      </c>
      <c r="I39" s="51">
        <v>88503</v>
      </c>
      <c r="J39" s="21">
        <f t="shared" si="4"/>
        <v>-2.9763862395579821E-2</v>
      </c>
      <c r="K39" s="20">
        <f t="shared" si="5"/>
        <v>-2715</v>
      </c>
      <c r="L39" s="22">
        <f>I39/$I$38</f>
        <v>1</v>
      </c>
    </row>
    <row r="40" spans="1:12" x14ac:dyDescent="0.25">
      <c r="B40" s="284"/>
      <c r="C40" s="287"/>
      <c r="D40" s="23" t="s">
        <v>34</v>
      </c>
      <c r="E40" s="24" t="s">
        <v>233</v>
      </c>
      <c r="F40" s="24" t="s">
        <v>233</v>
      </c>
      <c r="G40" s="24" t="s">
        <v>233</v>
      </c>
      <c r="H40" s="24" t="s">
        <v>233</v>
      </c>
      <c r="I40" s="24" t="s">
        <v>233</v>
      </c>
      <c r="J40" s="25" t="str">
        <f>IFERROR(I40/H40-1,"-")</f>
        <v>-</v>
      </c>
      <c r="K40" s="24" t="str">
        <f>IFERROR(I40-H40,"-")</f>
        <v>-</v>
      </c>
      <c r="L40" s="25" t="str">
        <f>IFERROR(I40/I38,"-")</f>
        <v>-</v>
      </c>
    </row>
    <row r="41" spans="1:12" x14ac:dyDescent="0.25">
      <c r="B41" s="284"/>
      <c r="C41" s="288" t="s">
        <v>22</v>
      </c>
      <c r="D41" s="26" t="s">
        <v>32</v>
      </c>
      <c r="E41" s="54">
        <v>2.2283907238229093</v>
      </c>
      <c r="F41" s="54">
        <v>2.7554066192219997</v>
      </c>
      <c r="G41" s="54">
        <v>2.5603175056391514</v>
      </c>
      <c r="H41" s="54">
        <v>2.6994761918854131</v>
      </c>
      <c r="I41" s="54">
        <v>2.7736061926102353</v>
      </c>
      <c r="J41" s="36">
        <f t="shared" si="4"/>
        <v>2.7460883317902862E-2</v>
      </c>
      <c r="K41" s="37">
        <f t="shared" si="5"/>
        <v>7.4130000724822231E-2</v>
      </c>
      <c r="L41" s="38"/>
    </row>
    <row r="42" spans="1:12" x14ac:dyDescent="0.25">
      <c r="B42" s="284"/>
      <c r="C42" s="289"/>
      <c r="D42" s="4" t="s">
        <v>33</v>
      </c>
      <c r="E42" s="55">
        <f t="shared" ref="E42:I42" si="6">E39/E33</f>
        <v>2.2283907238229093</v>
      </c>
      <c r="F42" s="55">
        <f t="shared" si="6"/>
        <v>2.7554066192219997</v>
      </c>
      <c r="G42" s="55">
        <f t="shared" si="6"/>
        <v>2.5603175056391514</v>
      </c>
      <c r="H42" s="55">
        <f t="shared" si="6"/>
        <v>2.6994761918854131</v>
      </c>
      <c r="I42" s="55">
        <f t="shared" si="6"/>
        <v>2.7736061926102353</v>
      </c>
      <c r="J42" s="40">
        <f t="shared" si="4"/>
        <v>2.7460883317902862E-2</v>
      </c>
      <c r="K42" s="41">
        <f t="shared" si="5"/>
        <v>7.4130000724822231E-2</v>
      </c>
      <c r="L42" s="42"/>
    </row>
    <row r="43" spans="1:12" x14ac:dyDescent="0.25">
      <c r="B43" s="284"/>
      <c r="C43" s="290"/>
      <c r="D43" s="32" t="s">
        <v>34</v>
      </c>
      <c r="E43" s="43" t="str">
        <f>IFERROR(E40/E34,"-")</f>
        <v>-</v>
      </c>
      <c r="F43" s="43" t="str">
        <f t="shared" ref="F43:I43" si="7">IFERROR(F40/F34,"-")</f>
        <v>-</v>
      </c>
      <c r="G43" s="43" t="str">
        <f t="shared" si="7"/>
        <v>-</v>
      </c>
      <c r="H43" s="43" t="str">
        <f t="shared" si="7"/>
        <v>-</v>
      </c>
      <c r="I43" s="43" t="str">
        <f t="shared" si="7"/>
        <v>-</v>
      </c>
      <c r="J43" s="34" t="str">
        <f>IFERROR(I43/H43-1,"-")</f>
        <v>-</v>
      </c>
      <c r="K43" s="33" t="str">
        <f>IFERROR(I43-H43,"-")</f>
        <v>-</v>
      </c>
      <c r="L43" s="56"/>
    </row>
    <row r="44" spans="1:12" x14ac:dyDescent="0.25">
      <c r="A44" s="57"/>
      <c r="B44" s="284"/>
      <c r="C44" s="292" t="s">
        <v>36</v>
      </c>
      <c r="D44" s="15" t="s">
        <v>32</v>
      </c>
      <c r="E44" s="58">
        <v>0.32166768107121119</v>
      </c>
      <c r="F44" s="58">
        <v>0.58159782989149456</v>
      </c>
      <c r="G44" s="58">
        <v>0.63796636216170066</v>
      </c>
      <c r="H44" s="58">
        <v>0.6363350982567022</v>
      </c>
      <c r="I44" s="58">
        <v>0.62030754997336623</v>
      </c>
      <c r="J44" s="58">
        <f t="shared" si="4"/>
        <v>-2.5187276840841988E-2</v>
      </c>
      <c r="K44" s="44">
        <f>(I44-H44)*100</f>
        <v>-1.6027548283335968</v>
      </c>
      <c r="L44" s="18"/>
    </row>
    <row r="45" spans="1:12" x14ac:dyDescent="0.25">
      <c r="B45" s="284"/>
      <c r="C45" s="293"/>
      <c r="D45" s="19" t="s">
        <v>33</v>
      </c>
      <c r="E45" s="59">
        <v>0.32166768107121119</v>
      </c>
      <c r="F45" s="59">
        <v>0.58159782989149456</v>
      </c>
      <c r="G45" s="59">
        <v>0.63796636216170066</v>
      </c>
      <c r="H45" s="59">
        <v>0.6363350982567022</v>
      </c>
      <c r="I45" s="59">
        <v>0.62030754997336623</v>
      </c>
      <c r="J45" s="59">
        <f t="shared" si="4"/>
        <v>-2.5187276840841988E-2</v>
      </c>
      <c r="K45" s="46">
        <f>(I45-H45)*100</f>
        <v>-1.6027548283335968</v>
      </c>
      <c r="L45" s="22"/>
    </row>
    <row r="46" spans="1:12" x14ac:dyDescent="0.25">
      <c r="B46" s="284"/>
      <c r="C46" s="294"/>
      <c r="D46" s="23" t="s">
        <v>34</v>
      </c>
      <c r="E46" s="60" t="s">
        <v>233</v>
      </c>
      <c r="F46" s="60" t="s">
        <v>233</v>
      </c>
      <c r="G46" s="60" t="s">
        <v>233</v>
      </c>
      <c r="H46" s="60" t="s">
        <v>233</v>
      </c>
      <c r="I46" s="60" t="s">
        <v>233</v>
      </c>
      <c r="J46" s="25" t="str">
        <f>IFERROR(I46/H46-1,"-")</f>
        <v>-</v>
      </c>
      <c r="K46" s="24" t="str">
        <f>IFERROR(I46-H46,"-")</f>
        <v>-</v>
      </c>
      <c r="L46" s="47"/>
    </row>
    <row r="47" spans="1:12" x14ac:dyDescent="0.25">
      <c r="B47" s="284"/>
      <c r="C47" s="45"/>
      <c r="D47" s="19"/>
      <c r="E47" s="61"/>
      <c r="F47" s="61"/>
      <c r="G47" s="61"/>
      <c r="H47" s="61"/>
      <c r="I47" s="61"/>
      <c r="J47" s="62"/>
      <c r="K47" s="51"/>
      <c r="L47" s="63"/>
    </row>
    <row r="48" spans="1:12" x14ac:dyDescent="0.25">
      <c r="B48" s="284"/>
      <c r="C48" s="45"/>
      <c r="D48" s="19"/>
      <c r="E48" s="61"/>
      <c r="F48" s="61"/>
      <c r="G48" s="61"/>
      <c r="H48" s="61"/>
      <c r="I48" s="61"/>
      <c r="J48" s="62"/>
      <c r="K48" s="51"/>
      <c r="L48" s="63"/>
    </row>
    <row r="49" spans="2:12" x14ac:dyDescent="0.25">
      <c r="B49" s="284"/>
      <c r="C49" s="295" t="s">
        <v>39</v>
      </c>
      <c r="D49" s="26" t="s">
        <v>32</v>
      </c>
      <c r="E49" s="52">
        <v>465</v>
      </c>
      <c r="F49" s="52">
        <v>646.71428571428567</v>
      </c>
      <c r="G49" s="52">
        <v>663</v>
      </c>
      <c r="H49" s="52">
        <v>673</v>
      </c>
      <c r="I49" s="52">
        <v>673</v>
      </c>
      <c r="J49" s="36">
        <f>I49/H49-1</f>
        <v>0</v>
      </c>
      <c r="K49" s="27">
        <f>I49-H49</f>
        <v>0</v>
      </c>
      <c r="L49" s="38">
        <f>I49/$I$22</f>
        <v>1</v>
      </c>
    </row>
    <row r="50" spans="2:12" x14ac:dyDescent="0.25">
      <c r="B50" s="284"/>
      <c r="C50" s="289"/>
      <c r="D50" s="4" t="s">
        <v>33</v>
      </c>
      <c r="E50" s="53">
        <v>465</v>
      </c>
      <c r="F50" s="53">
        <v>646.71428571428567</v>
      </c>
      <c r="G50" s="53">
        <v>663</v>
      </c>
      <c r="H50" s="53">
        <v>673</v>
      </c>
      <c r="I50" s="53">
        <v>673</v>
      </c>
      <c r="J50" s="40">
        <f>I50/H50-1</f>
        <v>0</v>
      </c>
      <c r="K50" s="29">
        <f>I50-H50</f>
        <v>0</v>
      </c>
      <c r="L50" s="42">
        <f>I50/$I$22</f>
        <v>1</v>
      </c>
    </row>
    <row r="51" spans="2:12" x14ac:dyDescent="0.25">
      <c r="B51" s="285"/>
      <c r="C51" s="290"/>
      <c r="D51" s="32" t="s">
        <v>34</v>
      </c>
      <c r="E51" s="33" t="e">
        <v>#REF!</v>
      </c>
      <c r="F51" s="33" t="e">
        <v>#REF!</v>
      </c>
      <c r="G51" s="33" t="e">
        <v>#REF!</v>
      </c>
      <c r="H51" s="33" t="e">
        <v>#REF!</v>
      </c>
      <c r="I51" s="33" t="e">
        <v>#REF!</v>
      </c>
      <c r="J51" s="34" t="str">
        <f>IFERROR(I51/H51-1,"-")</f>
        <v>-</v>
      </c>
      <c r="K51" s="33" t="str">
        <f>IFERROR(I51-H51,"-")</f>
        <v>-</v>
      </c>
      <c r="L51" s="34" t="str">
        <f>IFERROR(I51/I49,"-")</f>
        <v>-</v>
      </c>
    </row>
    <row r="52" spans="2:12" ht="6" customHeight="1" x14ac:dyDescent="0.25">
      <c r="B52" s="280"/>
      <c r="C52" s="280"/>
      <c r="D52" s="280"/>
      <c r="E52" s="280"/>
      <c r="F52" s="280"/>
      <c r="G52" s="280"/>
      <c r="H52" s="280"/>
      <c r="I52" s="280"/>
      <c r="J52" s="280"/>
      <c r="K52" s="280"/>
      <c r="L52" s="48"/>
    </row>
    <row r="53" spans="2:12" ht="28.5" customHeight="1" x14ac:dyDescent="0.25">
      <c r="B53" s="281" t="s">
        <v>40</v>
      </c>
      <c r="C53" s="282"/>
      <c r="D53" s="282"/>
      <c r="E53" s="282"/>
      <c r="F53" s="282"/>
      <c r="G53" s="282"/>
      <c r="H53" s="282"/>
      <c r="I53" s="282"/>
      <c r="J53" s="282"/>
      <c r="K53" s="282"/>
    </row>
    <row r="54" spans="2:12" x14ac:dyDescent="0.25">
      <c r="B54" s="64"/>
    </row>
    <row r="56" spans="2:12" ht="21.75" thickBot="1" x14ac:dyDescent="0.3">
      <c r="B56" s="283" t="s">
        <v>227</v>
      </c>
      <c r="C56" s="283"/>
      <c r="D56" s="283"/>
      <c r="E56" s="283"/>
      <c r="F56" s="283"/>
      <c r="G56" s="283"/>
      <c r="H56" s="283"/>
      <c r="I56" s="283"/>
      <c r="J56" s="283"/>
      <c r="K56" s="283"/>
      <c r="L56" s="12"/>
    </row>
    <row r="57" spans="2:12" ht="15.75" thickBot="1" x14ac:dyDescent="0.3"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2:12" x14ac:dyDescent="0.25">
      <c r="B58" s="4"/>
      <c r="C58" s="4"/>
      <c r="D58" s="4"/>
      <c r="E58" s="14">
        <v>2020</v>
      </c>
      <c r="F58" s="14">
        <v>2021</v>
      </c>
      <c r="G58" s="14">
        <v>2022</v>
      </c>
      <c r="H58" s="14">
        <v>2023</v>
      </c>
      <c r="I58" s="14">
        <v>2024</v>
      </c>
      <c r="J58" s="14" t="str">
        <f>CONCATENATE("var. ",RIGHT(I58,2),"/",RIGHT(H58,2))</f>
        <v>var. 24/23</v>
      </c>
      <c r="K58" s="14" t="str">
        <f>CONCATENATE("dif. ",RIGHT(I58,2),"/",RIGHT(H58,2))</f>
        <v>dif. 24/23</v>
      </c>
      <c r="L58" s="14" t="str">
        <f>CONCATENATE("cuota ",I58)</f>
        <v>cuota 2024</v>
      </c>
    </row>
    <row r="59" spans="2:12" x14ac:dyDescent="0.25">
      <c r="B59" s="284"/>
      <c r="C59" s="286"/>
      <c r="D59" s="19" t="s">
        <v>33</v>
      </c>
      <c r="E59" s="51">
        <v>24221</v>
      </c>
      <c r="F59" s="51">
        <v>33444</v>
      </c>
      <c r="G59" s="51">
        <v>51485</v>
      </c>
      <c r="H59" s="51">
        <v>58157</v>
      </c>
      <c r="I59" s="51">
        <v>57388</v>
      </c>
      <c r="J59" s="21">
        <f t="shared" ref="J59:J74" si="8">I59/H59-1</f>
        <v>-1.3222827862510056E-2</v>
      </c>
      <c r="K59" s="20">
        <f t="shared" ref="K59:K74" si="9">I59-H59</f>
        <v>-769</v>
      </c>
      <c r="L59" s="21" t="e">
        <f>I59/#REF!</f>
        <v>#REF!</v>
      </c>
    </row>
    <row r="60" spans="2:12" x14ac:dyDescent="0.25">
      <c r="B60" s="284"/>
      <c r="C60" s="287"/>
      <c r="D60" s="23" t="s">
        <v>34</v>
      </c>
      <c r="E60" s="24" t="s">
        <v>233</v>
      </c>
      <c r="F60" s="24" t="s">
        <v>233</v>
      </c>
      <c r="G60" s="24" t="s">
        <v>233</v>
      </c>
      <c r="H60" s="24" t="s">
        <v>233</v>
      </c>
      <c r="I60" s="24" t="s">
        <v>233</v>
      </c>
      <c r="J60" s="25" t="str">
        <f>IFERROR(I60/H60-1,"-")</f>
        <v>-</v>
      </c>
      <c r="K60" s="24" t="str">
        <f>IFERROR(I60-H60,"-")</f>
        <v>-</v>
      </c>
      <c r="L60" s="25" t="str">
        <f>IFERROR(I60/#REF!,"-")</f>
        <v>-</v>
      </c>
    </row>
    <row r="61" spans="2:12" x14ac:dyDescent="0.25">
      <c r="B61" s="284"/>
      <c r="C61" s="288" t="s">
        <v>35</v>
      </c>
      <c r="D61" s="26" t="s">
        <v>32</v>
      </c>
      <c r="E61" s="52">
        <v>24221</v>
      </c>
      <c r="F61" s="52">
        <v>33444</v>
      </c>
      <c r="G61" s="52">
        <v>51485</v>
      </c>
      <c r="H61" s="52">
        <v>58157</v>
      </c>
      <c r="I61" s="52">
        <v>57388</v>
      </c>
      <c r="J61" s="36">
        <f t="shared" si="8"/>
        <v>-1.3222827862510056E-2</v>
      </c>
      <c r="K61" s="52">
        <f t="shared" si="9"/>
        <v>-769</v>
      </c>
      <c r="L61" s="36">
        <f>I61/$I$61</f>
        <v>1</v>
      </c>
    </row>
    <row r="62" spans="2:12" x14ac:dyDescent="0.25">
      <c r="B62" s="284"/>
      <c r="C62" s="289"/>
      <c r="D62" s="4" t="s">
        <v>33</v>
      </c>
      <c r="E62" s="53">
        <v>24221</v>
      </c>
      <c r="F62" s="53">
        <v>33444</v>
      </c>
      <c r="G62" s="53">
        <v>51485</v>
      </c>
      <c r="H62" s="53">
        <v>58157</v>
      </c>
      <c r="I62" s="53">
        <v>57388</v>
      </c>
      <c r="J62" s="40">
        <f t="shared" si="8"/>
        <v>-1.3222827862510056E-2</v>
      </c>
      <c r="K62" s="53">
        <f t="shared" si="9"/>
        <v>-769</v>
      </c>
      <c r="L62" s="40">
        <f t="shared" ref="L62" si="10">I62/$I$61</f>
        <v>1</v>
      </c>
    </row>
    <row r="63" spans="2:12" x14ac:dyDescent="0.25">
      <c r="B63" s="284"/>
      <c r="C63" s="290"/>
      <c r="D63" s="32" t="s">
        <v>34</v>
      </c>
      <c r="E63" s="33" t="s">
        <v>233</v>
      </c>
      <c r="F63" s="33" t="s">
        <v>233</v>
      </c>
      <c r="G63" s="33" t="s">
        <v>233</v>
      </c>
      <c r="H63" s="33" t="s">
        <v>233</v>
      </c>
      <c r="I63" s="33" t="s">
        <v>233</v>
      </c>
      <c r="J63" s="34" t="str">
        <f>IFERROR(I63/H63-1,"-")</f>
        <v>-</v>
      </c>
      <c r="K63" s="33" t="str">
        <f>IFERROR(I63-H63,"-")</f>
        <v>-</v>
      </c>
      <c r="L63" s="65" t="str">
        <f>IFERROR(I63/I61,"-")</f>
        <v>-</v>
      </c>
    </row>
    <row r="64" spans="2:12" x14ac:dyDescent="0.25">
      <c r="B64" s="284"/>
      <c r="C64" s="291" t="s">
        <v>21</v>
      </c>
      <c r="D64" s="15" t="s">
        <v>32</v>
      </c>
      <c r="E64" s="50">
        <v>59047</v>
      </c>
      <c r="F64" s="50">
        <v>83402</v>
      </c>
      <c r="G64" s="50">
        <v>137757</v>
      </c>
      <c r="H64" s="50">
        <v>148334</v>
      </c>
      <c r="I64" s="50">
        <v>152300</v>
      </c>
      <c r="J64" s="17">
        <f t="shared" si="8"/>
        <v>2.6736958485579887E-2</v>
      </c>
      <c r="K64" s="16">
        <f t="shared" si="9"/>
        <v>3966</v>
      </c>
      <c r="L64" s="17">
        <f>I64/$I$64</f>
        <v>1</v>
      </c>
    </row>
    <row r="65" spans="2:12" x14ac:dyDescent="0.25">
      <c r="B65" s="284"/>
      <c r="C65" s="286"/>
      <c r="D65" s="19" t="s">
        <v>33</v>
      </c>
      <c r="E65" s="51">
        <v>59047</v>
      </c>
      <c r="F65" s="51">
        <v>83402</v>
      </c>
      <c r="G65" s="51">
        <v>137757</v>
      </c>
      <c r="H65" s="51">
        <v>148334</v>
      </c>
      <c r="I65" s="51">
        <v>152300</v>
      </c>
      <c r="J65" s="21">
        <f t="shared" si="8"/>
        <v>2.6736958485579887E-2</v>
      </c>
      <c r="K65" s="20">
        <f t="shared" si="9"/>
        <v>3966</v>
      </c>
      <c r="L65" s="21">
        <f t="shared" ref="L65" si="11">I65/$I$64</f>
        <v>1</v>
      </c>
    </row>
    <row r="66" spans="2:12" x14ac:dyDescent="0.25">
      <c r="B66" s="284"/>
      <c r="C66" s="287"/>
      <c r="D66" s="23" t="s">
        <v>34</v>
      </c>
      <c r="E66" s="24" t="s">
        <v>233</v>
      </c>
      <c r="F66" s="24" t="s">
        <v>233</v>
      </c>
      <c r="G66" s="24" t="s">
        <v>233</v>
      </c>
      <c r="H66" s="24" t="s">
        <v>233</v>
      </c>
      <c r="I66" s="24" t="s">
        <v>233</v>
      </c>
      <c r="J66" s="25" t="str">
        <f>IFERROR(I66/H66-1,"-")</f>
        <v>-</v>
      </c>
      <c r="K66" s="24" t="str">
        <f>IFERROR(I66-H66,"-")</f>
        <v>-</v>
      </c>
      <c r="L66" s="25" t="str">
        <f>IFERROR(I66/I64,"-")</f>
        <v>-</v>
      </c>
    </row>
    <row r="67" spans="2:12" x14ac:dyDescent="0.25">
      <c r="B67" s="284"/>
      <c r="C67" s="288" t="s">
        <v>22</v>
      </c>
      <c r="D67" s="26" t="s">
        <v>32</v>
      </c>
      <c r="E67" s="54">
        <v>2.437843193922629</v>
      </c>
      <c r="F67" s="54">
        <v>2.4937806482478173</v>
      </c>
      <c r="G67" s="54">
        <v>2.6756725259784404</v>
      </c>
      <c r="H67" s="54">
        <v>2.5505786061867015</v>
      </c>
      <c r="I67" s="54">
        <v>2.6538649194953647</v>
      </c>
      <c r="J67" s="36">
        <f t="shared" si="8"/>
        <v>4.0495248042201615E-2</v>
      </c>
      <c r="K67" s="37">
        <f t="shared" si="9"/>
        <v>0.10328631330866322</v>
      </c>
      <c r="L67" s="36"/>
    </row>
    <row r="68" spans="2:12" x14ac:dyDescent="0.25">
      <c r="B68" s="284"/>
      <c r="C68" s="289"/>
      <c r="D68" s="4" t="s">
        <v>33</v>
      </c>
      <c r="E68" s="55">
        <f t="shared" ref="E68:I68" si="12">E65/E59</f>
        <v>2.437843193922629</v>
      </c>
      <c r="F68" s="55">
        <f t="shared" si="12"/>
        <v>2.4937806482478173</v>
      </c>
      <c r="G68" s="55">
        <f t="shared" si="12"/>
        <v>2.6756725259784404</v>
      </c>
      <c r="H68" s="55">
        <f t="shared" si="12"/>
        <v>2.5505786061867015</v>
      </c>
      <c r="I68" s="55">
        <f t="shared" si="12"/>
        <v>2.6538649194953647</v>
      </c>
      <c r="J68" s="40">
        <f t="shared" si="8"/>
        <v>4.0495248042201615E-2</v>
      </c>
      <c r="K68" s="41">
        <f t="shared" si="9"/>
        <v>0.10328631330866322</v>
      </c>
      <c r="L68" s="40"/>
    </row>
    <row r="69" spans="2:12" x14ac:dyDescent="0.25">
      <c r="B69" s="284"/>
      <c r="C69" s="290"/>
      <c r="D69" s="32" t="s">
        <v>34</v>
      </c>
      <c r="E69" s="43" t="str">
        <f>IFERROR(E66/E60,"-")</f>
        <v>-</v>
      </c>
      <c r="F69" s="43" t="str">
        <f t="shared" ref="F69:I69" si="13">IFERROR(F66/F60,"-")</f>
        <v>-</v>
      </c>
      <c r="G69" s="43" t="str">
        <f t="shared" si="13"/>
        <v>-</v>
      </c>
      <c r="H69" s="43" t="str">
        <f t="shared" si="13"/>
        <v>-</v>
      </c>
      <c r="I69" s="43" t="str">
        <f t="shared" si="13"/>
        <v>-</v>
      </c>
      <c r="J69" s="34" t="str">
        <f>IFERROR(I69/H69-1,"-")</f>
        <v>-</v>
      </c>
      <c r="K69" s="33" t="str">
        <f>IFERROR(I69-H69,"-")</f>
        <v>-</v>
      </c>
      <c r="L69" s="65" t="str">
        <f>IFERROR(I69/I67,"-")</f>
        <v>-</v>
      </c>
    </row>
    <row r="70" spans="2:12" x14ac:dyDescent="0.25">
      <c r="B70" s="284"/>
      <c r="C70" s="292" t="s">
        <v>36</v>
      </c>
      <c r="D70" s="15" t="s">
        <v>32</v>
      </c>
      <c r="E70" s="58">
        <v>0.5147906295498732</v>
      </c>
      <c r="F70" s="58">
        <v>0.42945341263098274</v>
      </c>
      <c r="G70" s="58">
        <v>0.57741590694750078</v>
      </c>
      <c r="H70" s="58">
        <v>0.61259601883208059</v>
      </c>
      <c r="I70" s="58">
        <v>0.6183064169082243</v>
      </c>
      <c r="J70" s="58">
        <f t="shared" si="8"/>
        <v>9.3216375892071213E-3</v>
      </c>
      <c r="K70" s="44">
        <f t="shared" si="9"/>
        <v>5.7103980761437079E-3</v>
      </c>
      <c r="L70" s="17"/>
    </row>
    <row r="71" spans="2:12" x14ac:dyDescent="0.25">
      <c r="B71" s="284"/>
      <c r="C71" s="293"/>
      <c r="D71" s="19" t="s">
        <v>33</v>
      </c>
      <c r="E71" s="59">
        <v>0.5147906295498732</v>
      </c>
      <c r="F71" s="59">
        <v>0.42945341263098274</v>
      </c>
      <c r="G71" s="59">
        <v>0.57741590694750078</v>
      </c>
      <c r="H71" s="59">
        <v>0.61259601883208059</v>
      </c>
      <c r="I71" s="59">
        <v>0.6183064169082243</v>
      </c>
      <c r="J71" s="59">
        <f t="shared" si="8"/>
        <v>9.3216375892071213E-3</v>
      </c>
      <c r="K71" s="46">
        <f t="shared" si="9"/>
        <v>5.7103980761437079E-3</v>
      </c>
      <c r="L71" s="21"/>
    </row>
    <row r="72" spans="2:12" x14ac:dyDescent="0.25">
      <c r="B72" s="284"/>
      <c r="C72" s="294"/>
      <c r="D72" s="23" t="s">
        <v>34</v>
      </c>
      <c r="E72" s="60" t="s">
        <v>233</v>
      </c>
      <c r="F72" s="60" t="s">
        <v>233</v>
      </c>
      <c r="G72" s="60" t="s">
        <v>233</v>
      </c>
      <c r="H72" s="60" t="s">
        <v>233</v>
      </c>
      <c r="I72" s="60" t="s">
        <v>233</v>
      </c>
      <c r="J72" s="25" t="str">
        <f>IFERROR(I72/H72-1,"-")</f>
        <v>-</v>
      </c>
      <c r="K72" s="24" t="str">
        <f>IFERROR(I72-H72,"-")</f>
        <v>-</v>
      </c>
      <c r="L72" s="25" t="str">
        <f>IFERROR(I72/I70,"-")</f>
        <v>-</v>
      </c>
    </row>
    <row r="73" spans="2:12" x14ac:dyDescent="0.25">
      <c r="B73" s="284"/>
      <c r="C73" s="295" t="s">
        <v>41</v>
      </c>
      <c r="D73" s="26" t="s">
        <v>32</v>
      </c>
      <c r="E73" s="52">
        <v>339</v>
      </c>
      <c r="F73" s="52">
        <v>532</v>
      </c>
      <c r="G73" s="52">
        <v>654</v>
      </c>
      <c r="H73" s="52">
        <v>663</v>
      </c>
      <c r="I73" s="52">
        <v>673</v>
      </c>
      <c r="J73" s="36">
        <f t="shared" si="8"/>
        <v>1.5082956259426794E-2</v>
      </c>
      <c r="K73" s="27">
        <f t="shared" si="9"/>
        <v>10</v>
      </c>
      <c r="L73" s="36">
        <f>I73/$I$73</f>
        <v>1</v>
      </c>
    </row>
    <row r="74" spans="2:12" x14ac:dyDescent="0.25">
      <c r="B74" s="284"/>
      <c r="C74" s="289"/>
      <c r="D74" s="4" t="s">
        <v>33</v>
      </c>
      <c r="E74" s="53">
        <v>339</v>
      </c>
      <c r="F74" s="53">
        <v>532</v>
      </c>
      <c r="G74" s="53">
        <v>654</v>
      </c>
      <c r="H74" s="53">
        <v>663</v>
      </c>
      <c r="I74" s="53">
        <v>673</v>
      </c>
      <c r="J74" s="40">
        <f t="shared" si="8"/>
        <v>1.5082956259426794E-2</v>
      </c>
      <c r="K74" s="29">
        <f t="shared" si="9"/>
        <v>10</v>
      </c>
      <c r="L74" s="40">
        <f t="shared" ref="L74" si="14">I74/$I$73</f>
        <v>1</v>
      </c>
    </row>
    <row r="75" spans="2:12" x14ac:dyDescent="0.25">
      <c r="B75" s="285"/>
      <c r="C75" s="290"/>
      <c r="D75" s="32" t="s">
        <v>34</v>
      </c>
      <c r="E75" s="33">
        <v>0</v>
      </c>
      <c r="F75" s="33">
        <v>0</v>
      </c>
      <c r="G75" s="33">
        <v>0</v>
      </c>
      <c r="H75" s="33">
        <v>0</v>
      </c>
      <c r="I75" s="33">
        <v>0</v>
      </c>
      <c r="J75" s="34" t="str">
        <f>IFERROR(I75/H75-1,"-")</f>
        <v>-</v>
      </c>
      <c r="K75" s="33">
        <f>IFERROR(I75-H75,"-")</f>
        <v>0</v>
      </c>
      <c r="L75" s="65">
        <f>IFERROR(I75/I73,"-")</f>
        <v>0</v>
      </c>
    </row>
    <row r="76" spans="2:12" x14ac:dyDescent="0.25">
      <c r="B76" s="280"/>
      <c r="C76" s="280"/>
      <c r="D76" s="280"/>
      <c r="E76" s="280"/>
      <c r="F76" s="280"/>
      <c r="G76" s="280"/>
      <c r="H76" s="280"/>
      <c r="I76" s="280"/>
      <c r="J76" s="280"/>
      <c r="K76" s="280"/>
      <c r="L76" s="48"/>
    </row>
    <row r="77" spans="2:12" ht="27" customHeight="1" x14ac:dyDescent="0.25">
      <c r="B77" s="281" t="s">
        <v>38</v>
      </c>
      <c r="C77" s="282"/>
      <c r="D77" s="282"/>
      <c r="E77" s="282"/>
      <c r="F77" s="282"/>
      <c r="G77" s="282"/>
      <c r="H77" s="282"/>
      <c r="I77" s="282"/>
      <c r="J77" s="282"/>
      <c r="K77" s="282"/>
    </row>
  </sheetData>
  <mergeCells count="30">
    <mergeCell ref="B4:K4"/>
    <mergeCell ref="B7:B24"/>
    <mergeCell ref="C7:C9"/>
    <mergeCell ref="C10:C12"/>
    <mergeCell ref="C13:C15"/>
    <mergeCell ref="C16:C18"/>
    <mergeCell ref="C19:C21"/>
    <mergeCell ref="C22:C24"/>
    <mergeCell ref="B25:K25"/>
    <mergeCell ref="B26:K26"/>
    <mergeCell ref="B29:K29"/>
    <mergeCell ref="B32:B51"/>
    <mergeCell ref="C32:C34"/>
    <mergeCell ref="C35:C37"/>
    <mergeCell ref="C38:C40"/>
    <mergeCell ref="C41:C43"/>
    <mergeCell ref="C44:C46"/>
    <mergeCell ref="C49:C51"/>
    <mergeCell ref="B76:K76"/>
    <mergeCell ref="B77:K77"/>
    <mergeCell ref="B52:K52"/>
    <mergeCell ref="B53:K53"/>
    <mergeCell ref="B56:K56"/>
    <mergeCell ref="B59:B75"/>
    <mergeCell ref="C59:C60"/>
    <mergeCell ref="C61:C63"/>
    <mergeCell ref="C64:C66"/>
    <mergeCell ref="C67:C69"/>
    <mergeCell ref="C70:C72"/>
    <mergeCell ref="C73:C75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23078-F1C4-43D1-B83E-B336D19B5A73}">
  <sheetPr>
    <tabColor rgb="FFFFC000"/>
  </sheetPr>
  <dimension ref="A4:A24"/>
  <sheetViews>
    <sheetView showGridLines="0" workbookViewId="0">
      <selection activeCell="G18" sqref="G1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4BA934-FCB6-49B9-82FE-EF3286E024A4}">
  <sheetPr>
    <tabColor rgb="FFFFC000"/>
  </sheetPr>
  <dimension ref="A1:V164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9" width="13.7109375" customWidth="1"/>
    <col min="11" max="18" width="11.42578125" hidden="1" customWidth="1"/>
  </cols>
  <sheetData>
    <row r="1" spans="1:18" ht="42.75" customHeight="1" x14ac:dyDescent="0.25"/>
    <row r="5" spans="1:18" ht="42" customHeight="1" thickBot="1" x14ac:dyDescent="0.3">
      <c r="B5" s="283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83"/>
      <c r="D5" s="283"/>
      <c r="E5" s="283"/>
      <c r="F5" s="283"/>
      <c r="G5" s="283"/>
      <c r="H5" s="283"/>
      <c r="I5" s="283"/>
      <c r="K5" s="283" t="s">
        <v>273</v>
      </c>
      <c r="L5" s="283"/>
      <c r="M5" s="283"/>
      <c r="N5" s="283"/>
      <c r="O5" s="283"/>
      <c r="P5" s="283"/>
      <c r="Q5" s="283"/>
      <c r="R5" s="283"/>
    </row>
    <row r="6" spans="1:18" ht="6" customHeight="1" x14ac:dyDescent="0.25"/>
    <row r="7" spans="1:18" ht="15.75" x14ac:dyDescent="0.25">
      <c r="B7" s="147"/>
      <c r="C7" s="313" t="s">
        <v>45</v>
      </c>
      <c r="D7" s="314"/>
      <c r="E7" s="314"/>
      <c r="F7" s="314"/>
      <c r="G7" s="314"/>
      <c r="H7" s="314"/>
      <c r="I7" s="314"/>
    </row>
    <row r="8" spans="1:18" s="148" customFormat="1" ht="72" customHeight="1" x14ac:dyDescent="0.25">
      <c r="A8"/>
      <c r="B8" s="188"/>
      <c r="C8" s="174" t="s">
        <v>228</v>
      </c>
      <c r="D8" s="174" t="s">
        <v>229</v>
      </c>
      <c r="E8" s="174" t="s">
        <v>230</v>
      </c>
      <c r="F8" s="174" t="s">
        <v>231</v>
      </c>
      <c r="G8" s="174" t="s">
        <v>232</v>
      </c>
      <c r="H8" s="175" t="str">
        <f>CONCATENATE("var. ",RIGHT(G8,2),"/",RIGHT(F8,2))</f>
        <v>var. 25/24</v>
      </c>
      <c r="I8" s="175" t="str">
        <f>CONCATENATE("Cuota s/ total lugares de residencia ",RIGHT(G8,4))</f>
        <v>Cuota s/ total lugares de residencia 2025</v>
      </c>
      <c r="K8" s="188"/>
      <c r="L8" s="174" t="s">
        <v>228</v>
      </c>
      <c r="M8" s="174" t="s">
        <v>229</v>
      </c>
      <c r="N8" s="174" t="s">
        <v>230</v>
      </c>
      <c r="O8" s="174" t="s">
        <v>231</v>
      </c>
      <c r="P8" s="174" t="s">
        <v>232</v>
      </c>
      <c r="Q8" s="175" t="str">
        <f>CONCATENATE("var. ",RIGHT(P8,2),"/",RIGHT(O8,2))</f>
        <v>var. 25/24</v>
      </c>
      <c r="R8" s="175" t="str">
        <f>CONCATENATE("Cuota s/ total lugares de residencia ",RIGHT(P8,4))</f>
        <v>Cuota s/ total lugares de residencia 2025</v>
      </c>
    </row>
    <row r="9" spans="1:18" x14ac:dyDescent="0.25">
      <c r="B9" s="154" t="s">
        <v>45</v>
      </c>
      <c r="C9" s="155"/>
      <c r="D9" s="155"/>
      <c r="E9" s="155"/>
      <c r="F9" s="155"/>
      <c r="G9" s="155"/>
      <c r="H9" s="156"/>
      <c r="I9" s="156"/>
      <c r="K9" s="157" t="s">
        <v>51</v>
      </c>
      <c r="L9" s="176"/>
      <c r="M9" s="176"/>
      <c r="N9" s="176"/>
      <c r="O9" s="176"/>
      <c r="P9" s="176"/>
      <c r="Q9" s="177"/>
      <c r="R9" s="177"/>
    </row>
    <row r="10" spans="1:18" x14ac:dyDescent="0.25">
      <c r="B10" s="158" t="s">
        <v>70</v>
      </c>
      <c r="C10" s="178">
        <v>246325</v>
      </c>
      <c r="D10" s="178">
        <v>525893</v>
      </c>
      <c r="E10" s="178">
        <v>533489</v>
      </c>
      <c r="F10" s="178">
        <v>558529</v>
      </c>
      <c r="G10" s="178">
        <v>564894</v>
      </c>
      <c r="H10" s="179">
        <f t="shared" ref="H10:H22" si="0">IFERROR(G10/F10-1,"-")</f>
        <v>1.1396006295107286E-2</v>
      </c>
      <c r="I10" s="179">
        <f t="shared" ref="I10:I22" si="1">G10/G$10</f>
        <v>1</v>
      </c>
      <c r="K10" s="158" t="s">
        <v>70</v>
      </c>
      <c r="L10" s="178">
        <v>2531</v>
      </c>
      <c r="M10" s="178">
        <v>4460</v>
      </c>
      <c r="N10" s="178">
        <v>4564</v>
      </c>
      <c r="O10" s="178">
        <v>4705</v>
      </c>
      <c r="P10" s="178">
        <v>3825</v>
      </c>
      <c r="Q10" s="179">
        <f t="shared" ref="Q10:Q22" si="2">IFERROR(P10/O10-1,"-")</f>
        <v>-0.18703506907545164</v>
      </c>
      <c r="R10" s="179">
        <f t="shared" ref="R10:R22" si="3">P10/P$10</f>
        <v>1</v>
      </c>
    </row>
    <row r="11" spans="1:18" x14ac:dyDescent="0.25">
      <c r="B11" s="161" t="s">
        <v>99</v>
      </c>
      <c r="C11" s="162">
        <v>118375</v>
      </c>
      <c r="D11" s="162">
        <v>147620</v>
      </c>
      <c r="E11" s="162">
        <v>138535</v>
      </c>
      <c r="F11" s="162">
        <v>130850</v>
      </c>
      <c r="G11" s="162">
        <v>140642</v>
      </c>
      <c r="H11" s="163">
        <f t="shared" si="0"/>
        <v>7.4833779136415757E-2</v>
      </c>
      <c r="I11" s="163">
        <f t="shared" si="1"/>
        <v>0.24897060333443088</v>
      </c>
      <c r="J11" s="81"/>
      <c r="K11" s="161" t="s">
        <v>99</v>
      </c>
      <c r="L11" s="162">
        <v>1673</v>
      </c>
      <c r="M11" s="162">
        <v>3404</v>
      </c>
      <c r="N11" s="162">
        <v>3332</v>
      </c>
      <c r="O11" s="162">
        <v>3522</v>
      </c>
      <c r="P11" s="162">
        <v>2586</v>
      </c>
      <c r="Q11" s="163">
        <f t="shared" si="2"/>
        <v>-0.26575809199318567</v>
      </c>
      <c r="R11" s="163">
        <f t="shared" si="3"/>
        <v>0.67607843137254897</v>
      </c>
    </row>
    <row r="12" spans="1:18" x14ac:dyDescent="0.25">
      <c r="B12" s="165" t="s">
        <v>105</v>
      </c>
      <c r="C12" s="166">
        <v>53382</v>
      </c>
      <c r="D12" s="166">
        <v>67495</v>
      </c>
      <c r="E12" s="166">
        <v>62070</v>
      </c>
      <c r="F12" s="166">
        <v>56598</v>
      </c>
      <c r="G12" s="166">
        <v>58124</v>
      </c>
      <c r="H12" s="167">
        <f t="shared" si="0"/>
        <v>2.6962083465846831E-2</v>
      </c>
      <c r="I12" s="167">
        <f t="shared" si="1"/>
        <v>0.10289364022276745</v>
      </c>
      <c r="J12" s="81"/>
      <c r="K12" s="165" t="s">
        <v>105</v>
      </c>
      <c r="L12" s="166">
        <v>647</v>
      </c>
      <c r="M12" s="166">
        <v>1737</v>
      </c>
      <c r="N12" s="166">
        <v>1249</v>
      </c>
      <c r="O12" s="166">
        <v>1629</v>
      </c>
      <c r="P12" s="166">
        <v>869</v>
      </c>
      <c r="Q12" s="167">
        <f t="shared" si="2"/>
        <v>-0.46654389195825663</v>
      </c>
      <c r="R12" s="167">
        <f t="shared" si="3"/>
        <v>0.22718954248366013</v>
      </c>
    </row>
    <row r="13" spans="1:18" x14ac:dyDescent="0.25">
      <c r="B13" s="165" t="s">
        <v>102</v>
      </c>
      <c r="C13" s="166">
        <v>64993</v>
      </c>
      <c r="D13" s="166">
        <v>80125</v>
      </c>
      <c r="E13" s="166">
        <v>76465</v>
      </c>
      <c r="F13" s="166">
        <v>74252</v>
      </c>
      <c r="G13" s="166">
        <v>82518</v>
      </c>
      <c r="H13" s="167">
        <f t="shared" si="0"/>
        <v>0.11132360071109204</v>
      </c>
      <c r="I13" s="167">
        <f t="shared" si="1"/>
        <v>0.14607696311166343</v>
      </c>
      <c r="J13" s="81"/>
      <c r="K13" s="165" t="s">
        <v>102</v>
      </c>
      <c r="L13" s="166">
        <v>1026</v>
      </c>
      <c r="M13" s="166">
        <v>1667</v>
      </c>
      <c r="N13" s="166">
        <v>2083</v>
      </c>
      <c r="O13" s="166">
        <v>1893</v>
      </c>
      <c r="P13" s="166">
        <v>1717</v>
      </c>
      <c r="Q13" s="167">
        <f t="shared" si="2"/>
        <v>-9.2974115161119864E-2</v>
      </c>
      <c r="R13" s="167">
        <f>P13/P$10</f>
        <v>0.44888888888888889</v>
      </c>
    </row>
    <row r="14" spans="1:18" x14ac:dyDescent="0.25">
      <c r="B14" s="161" t="s">
        <v>109</v>
      </c>
      <c r="C14" s="162">
        <v>127950</v>
      </c>
      <c r="D14" s="162">
        <v>378273</v>
      </c>
      <c r="E14" s="162">
        <v>394954</v>
      </c>
      <c r="F14" s="162">
        <v>427679</v>
      </c>
      <c r="G14" s="162">
        <v>424252</v>
      </c>
      <c r="H14" s="163">
        <f t="shared" si="0"/>
        <v>-8.0130191101269732E-3</v>
      </c>
      <c r="I14" s="163">
        <f t="shared" si="1"/>
        <v>0.75102939666556912</v>
      </c>
      <c r="J14" s="81"/>
      <c r="K14" s="161" t="s">
        <v>109</v>
      </c>
      <c r="L14" s="162">
        <v>858</v>
      </c>
      <c r="M14" s="162">
        <v>1056</v>
      </c>
      <c r="N14" s="162">
        <v>1232</v>
      </c>
      <c r="O14" s="162">
        <v>1183</v>
      </c>
      <c r="P14" s="162">
        <v>1239</v>
      </c>
      <c r="Q14" s="163">
        <f t="shared" si="2"/>
        <v>4.7337278106508895E-2</v>
      </c>
      <c r="R14" s="163">
        <f t="shared" si="3"/>
        <v>0.32392156862745097</v>
      </c>
    </row>
    <row r="15" spans="1:18" x14ac:dyDescent="0.25">
      <c r="B15" s="165" t="s">
        <v>112</v>
      </c>
      <c r="C15" s="166">
        <v>18968</v>
      </c>
      <c r="D15" s="166">
        <v>196714</v>
      </c>
      <c r="E15" s="166">
        <v>205434</v>
      </c>
      <c r="F15" s="166">
        <v>222639</v>
      </c>
      <c r="G15" s="166">
        <v>220393</v>
      </c>
      <c r="H15" s="167">
        <f t="shared" si="0"/>
        <v>-1.0088079806323202E-2</v>
      </c>
      <c r="I15" s="167">
        <f t="shared" si="1"/>
        <v>0.39014930234698897</v>
      </c>
      <c r="J15" s="81"/>
      <c r="K15" s="165" t="s">
        <v>112</v>
      </c>
      <c r="L15" s="166">
        <v>58</v>
      </c>
      <c r="M15" s="166">
        <v>101</v>
      </c>
      <c r="N15" s="166">
        <v>174</v>
      </c>
      <c r="O15" s="166">
        <v>160</v>
      </c>
      <c r="P15" s="166">
        <v>140</v>
      </c>
      <c r="Q15" s="167">
        <f t="shared" si="2"/>
        <v>-0.125</v>
      </c>
      <c r="R15" s="167">
        <f t="shared" si="3"/>
        <v>3.6601307189542485E-2</v>
      </c>
    </row>
    <row r="16" spans="1:18" x14ac:dyDescent="0.25">
      <c r="B16" s="165" t="s">
        <v>115</v>
      </c>
      <c r="C16" s="166">
        <v>21184</v>
      </c>
      <c r="D16" s="166">
        <v>32365</v>
      </c>
      <c r="E16" s="166">
        <v>32809</v>
      </c>
      <c r="F16" s="166">
        <v>34006</v>
      </c>
      <c r="G16" s="166">
        <v>32209</v>
      </c>
      <c r="H16" s="167">
        <f t="shared" si="0"/>
        <v>-5.284361583250019E-2</v>
      </c>
      <c r="I16" s="167">
        <f t="shared" si="1"/>
        <v>5.7017776786441349E-2</v>
      </c>
      <c r="J16" s="81"/>
      <c r="K16" s="165" t="s">
        <v>115</v>
      </c>
      <c r="L16" s="166">
        <v>149</v>
      </c>
      <c r="M16" s="166">
        <v>159</v>
      </c>
      <c r="N16" s="166">
        <v>128</v>
      </c>
      <c r="O16" s="166">
        <v>126</v>
      </c>
      <c r="P16" s="166">
        <v>130</v>
      </c>
      <c r="Q16" s="167">
        <f t="shared" si="2"/>
        <v>3.1746031746031855E-2</v>
      </c>
      <c r="R16" s="167">
        <f t="shared" si="3"/>
        <v>3.3986928104575161E-2</v>
      </c>
    </row>
    <row r="17" spans="2:22" x14ac:dyDescent="0.25">
      <c r="B17" s="165" t="s">
        <v>118</v>
      </c>
      <c r="C17" s="166">
        <v>13322</v>
      </c>
      <c r="D17" s="166">
        <v>17413</v>
      </c>
      <c r="E17" s="166">
        <v>18119</v>
      </c>
      <c r="F17" s="166">
        <v>20543</v>
      </c>
      <c r="G17" s="166">
        <v>21930</v>
      </c>
      <c r="H17" s="167">
        <f t="shared" si="0"/>
        <v>6.7516915737720895E-2</v>
      </c>
      <c r="I17" s="167">
        <f t="shared" si="1"/>
        <v>3.8821442606931565E-2</v>
      </c>
      <c r="J17" s="81"/>
      <c r="K17" s="165" t="s">
        <v>118</v>
      </c>
      <c r="L17" s="166">
        <v>219</v>
      </c>
      <c r="M17" s="166">
        <v>201</v>
      </c>
      <c r="N17" s="166">
        <v>190</v>
      </c>
      <c r="O17" s="166">
        <v>188</v>
      </c>
      <c r="P17" s="166">
        <v>146</v>
      </c>
      <c r="Q17" s="167">
        <f t="shared" si="2"/>
        <v>-0.22340425531914898</v>
      </c>
      <c r="R17" s="167">
        <f t="shared" si="3"/>
        <v>3.8169934640522873E-2</v>
      </c>
    </row>
    <row r="18" spans="2:22" x14ac:dyDescent="0.25">
      <c r="B18" s="165" t="s">
        <v>125</v>
      </c>
      <c r="C18" s="166">
        <v>9389</v>
      </c>
      <c r="D18" s="166">
        <v>17486</v>
      </c>
      <c r="E18" s="166">
        <v>17107</v>
      </c>
      <c r="F18" s="166">
        <v>18906</v>
      </c>
      <c r="G18" s="166">
        <v>18024</v>
      </c>
      <c r="H18" s="167">
        <f t="shared" si="0"/>
        <v>-4.6651856553475035E-2</v>
      </c>
      <c r="I18" s="167">
        <f t="shared" si="1"/>
        <v>3.1906871023590265E-2</v>
      </c>
      <c r="J18" s="81"/>
      <c r="K18" s="165" t="s">
        <v>125</v>
      </c>
      <c r="L18" s="166">
        <v>15</v>
      </c>
      <c r="M18" s="166">
        <v>55</v>
      </c>
      <c r="N18" s="166">
        <v>44</v>
      </c>
      <c r="O18" s="166">
        <v>35</v>
      </c>
      <c r="P18" s="166">
        <v>46</v>
      </c>
      <c r="Q18" s="167">
        <f t="shared" si="2"/>
        <v>0.31428571428571428</v>
      </c>
      <c r="R18" s="167">
        <f t="shared" si="3"/>
        <v>1.2026143790849673E-2</v>
      </c>
    </row>
    <row r="19" spans="2:22" x14ac:dyDescent="0.25">
      <c r="B19" s="165" t="s">
        <v>121</v>
      </c>
      <c r="C19" s="166">
        <v>10451</v>
      </c>
      <c r="D19" s="166">
        <v>16173</v>
      </c>
      <c r="E19" s="166">
        <v>17642</v>
      </c>
      <c r="F19" s="166">
        <v>17970</v>
      </c>
      <c r="G19" s="166">
        <v>15861</v>
      </c>
      <c r="H19" s="167">
        <f t="shared" si="0"/>
        <v>-0.1173622704507512</v>
      </c>
      <c r="I19" s="167">
        <f t="shared" si="1"/>
        <v>2.8077834071524924E-2</v>
      </c>
      <c r="J19" s="81"/>
      <c r="K19" s="165" t="s">
        <v>121</v>
      </c>
      <c r="L19" s="166">
        <v>47</v>
      </c>
      <c r="M19" s="166">
        <v>62</v>
      </c>
      <c r="N19" s="166">
        <v>43</v>
      </c>
      <c r="O19" s="166">
        <v>25</v>
      </c>
      <c r="P19" s="166">
        <v>41</v>
      </c>
      <c r="Q19" s="167">
        <f t="shared" si="2"/>
        <v>0.6399999999999999</v>
      </c>
      <c r="R19" s="167">
        <f t="shared" si="3"/>
        <v>1.0718954248366013E-2</v>
      </c>
    </row>
    <row r="20" spans="2:22" x14ac:dyDescent="0.25">
      <c r="B20" s="165" t="s">
        <v>130</v>
      </c>
      <c r="C20" s="166">
        <v>1424</v>
      </c>
      <c r="D20" s="166">
        <v>2442</v>
      </c>
      <c r="E20" s="166">
        <v>1682</v>
      </c>
      <c r="F20" s="166">
        <v>2553</v>
      </c>
      <c r="G20" s="166">
        <v>2157</v>
      </c>
      <c r="H20" s="167">
        <f t="shared" si="0"/>
        <v>-0.15511163337250289</v>
      </c>
      <c r="I20" s="167">
        <f t="shared" si="1"/>
        <v>3.8184154903397804E-3</v>
      </c>
      <c r="J20" s="81"/>
      <c r="K20" s="165" t="s">
        <v>130</v>
      </c>
      <c r="L20" s="166">
        <v>2</v>
      </c>
      <c r="M20" s="166">
        <v>8</v>
      </c>
      <c r="N20" s="166">
        <v>9</v>
      </c>
      <c r="O20" s="166">
        <v>12</v>
      </c>
      <c r="P20" s="166">
        <v>27</v>
      </c>
      <c r="Q20" s="167">
        <f t="shared" si="2"/>
        <v>1.25</v>
      </c>
      <c r="R20" s="167">
        <f t="shared" si="3"/>
        <v>7.058823529411765E-3</v>
      </c>
    </row>
    <row r="21" spans="2:22" x14ac:dyDescent="0.25">
      <c r="B21" s="165" t="s">
        <v>133</v>
      </c>
      <c r="C21" s="166">
        <v>254</v>
      </c>
      <c r="D21" s="166">
        <v>818</v>
      </c>
      <c r="E21" s="166">
        <v>1076</v>
      </c>
      <c r="F21" s="166">
        <v>713</v>
      </c>
      <c r="G21" s="166">
        <v>566</v>
      </c>
      <c r="H21" s="167">
        <f t="shared" si="0"/>
        <v>-0.20617110799438987</v>
      </c>
      <c r="I21" s="167">
        <f t="shared" si="1"/>
        <v>1.0019578894447454E-3</v>
      </c>
      <c r="J21" s="81"/>
      <c r="K21" s="165" t="s">
        <v>133</v>
      </c>
      <c r="L21" s="166">
        <v>2</v>
      </c>
      <c r="M21" s="166">
        <v>5</v>
      </c>
      <c r="N21" s="166">
        <v>9</v>
      </c>
      <c r="O21" s="166">
        <v>2</v>
      </c>
      <c r="P21" s="166">
        <v>6</v>
      </c>
      <c r="Q21" s="167">
        <f t="shared" si="2"/>
        <v>2</v>
      </c>
      <c r="R21" s="167">
        <f t="shared" si="3"/>
        <v>1.5686274509803921E-3</v>
      </c>
    </row>
    <row r="22" spans="2:22" x14ac:dyDescent="0.25">
      <c r="B22" s="170" t="s">
        <v>147</v>
      </c>
      <c r="C22" s="171">
        <f>C14-SUM(C15:C21)</f>
        <v>52958</v>
      </c>
      <c r="D22" s="171">
        <f>D14-SUM(D15:D21)</f>
        <v>94862</v>
      </c>
      <c r="E22" s="171">
        <f>E14-SUM(E15:E21)</f>
        <v>101085</v>
      </c>
      <c r="F22" s="171">
        <f>F14-SUM(F15:F21)</f>
        <v>110349</v>
      </c>
      <c r="G22" s="171">
        <f>G14-SUM(G15:G21)</f>
        <v>113112</v>
      </c>
      <c r="H22" s="172">
        <f t="shared" si="0"/>
        <v>2.503874072261647E-2</v>
      </c>
      <c r="I22" s="172">
        <f t="shared" si="1"/>
        <v>0.20023579645030748</v>
      </c>
      <c r="J22" s="81"/>
      <c r="K22" s="170" t="s">
        <v>147</v>
      </c>
      <c r="L22" s="171">
        <f>L14-SUM(L15:L21)</f>
        <v>366</v>
      </c>
      <c r="M22" s="171">
        <f>M14-SUM(M15:M21)</f>
        <v>465</v>
      </c>
      <c r="N22" s="171">
        <f>N14-SUM(N15:N21)</f>
        <v>635</v>
      </c>
      <c r="O22" s="171">
        <f>O14-SUM(O15:O21)</f>
        <v>635</v>
      </c>
      <c r="P22" s="171">
        <f>P14-SUM(P15:P21)</f>
        <v>703</v>
      </c>
      <c r="Q22" s="172">
        <f t="shared" si="2"/>
        <v>0.10708661417322829</v>
      </c>
      <c r="R22" s="172">
        <f t="shared" si="3"/>
        <v>0.18379084967320261</v>
      </c>
    </row>
    <row r="23" spans="2:22" x14ac:dyDescent="0.25">
      <c r="B23" s="157" t="s">
        <v>46</v>
      </c>
      <c r="C23" s="176"/>
      <c r="D23" s="176"/>
      <c r="E23" s="176"/>
      <c r="F23" s="176"/>
      <c r="G23" s="176"/>
      <c r="H23" s="177"/>
      <c r="I23" s="177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</row>
    <row r="24" spans="2:22" x14ac:dyDescent="0.25">
      <c r="B24" s="158" t="s">
        <v>70</v>
      </c>
      <c r="C24" s="178">
        <v>104300</v>
      </c>
      <c r="D24" s="178">
        <v>193056</v>
      </c>
      <c r="E24" s="178">
        <v>195421</v>
      </c>
      <c r="F24" s="178">
        <v>198178</v>
      </c>
      <c r="G24" s="178">
        <v>184181</v>
      </c>
      <c r="H24" s="179">
        <f t="shared" ref="H24:H36" si="4">IFERROR(G24/F24-1,"-")</f>
        <v>-7.062842495130639E-2</v>
      </c>
      <c r="I24" s="179">
        <f t="shared" ref="I24:I36" si="5">G24/G$10</f>
        <v>0.32604524034597643</v>
      </c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</row>
    <row r="25" spans="2:22" x14ac:dyDescent="0.25">
      <c r="B25" s="161" t="s">
        <v>99</v>
      </c>
      <c r="C25" s="162">
        <v>44439</v>
      </c>
      <c r="D25" s="162">
        <v>33408</v>
      </c>
      <c r="E25" s="162">
        <v>26219</v>
      </c>
      <c r="F25" s="162">
        <v>21651</v>
      </c>
      <c r="G25" s="162">
        <v>19540</v>
      </c>
      <c r="H25" s="163">
        <f t="shared" si="4"/>
        <v>-9.7501270149184749E-2</v>
      </c>
      <c r="I25" s="163">
        <f t="shared" si="5"/>
        <v>3.4590560352915765E-2</v>
      </c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</row>
    <row r="26" spans="2:22" x14ac:dyDescent="0.25">
      <c r="B26" s="165" t="s">
        <v>105</v>
      </c>
      <c r="C26" s="166">
        <v>20331</v>
      </c>
      <c r="D26" s="166">
        <v>13052</v>
      </c>
      <c r="E26" s="166">
        <v>10656</v>
      </c>
      <c r="F26" s="166">
        <v>8502</v>
      </c>
      <c r="G26" s="166">
        <v>9123</v>
      </c>
      <c r="H26" s="167">
        <f t="shared" si="4"/>
        <v>7.304163726182078E-2</v>
      </c>
      <c r="I26" s="167">
        <f t="shared" si="5"/>
        <v>1.6149932553718042E-2</v>
      </c>
    </row>
    <row r="27" spans="2:22" x14ac:dyDescent="0.25">
      <c r="B27" s="165" t="s">
        <v>102</v>
      </c>
      <c r="C27" s="166">
        <v>24108</v>
      </c>
      <c r="D27" s="166">
        <v>20356</v>
      </c>
      <c r="E27" s="166">
        <v>15563</v>
      </c>
      <c r="F27" s="166">
        <v>13149</v>
      </c>
      <c r="G27" s="166">
        <v>10417</v>
      </c>
      <c r="H27" s="167">
        <f t="shared" si="4"/>
        <v>-0.20777245417902501</v>
      </c>
      <c r="I27" s="167">
        <f t="shared" si="5"/>
        <v>1.8440627799197726E-2</v>
      </c>
    </row>
    <row r="28" spans="2:22" x14ac:dyDescent="0.25">
      <c r="B28" s="161" t="s">
        <v>109</v>
      </c>
      <c r="C28" s="162">
        <v>59861</v>
      </c>
      <c r="D28" s="162">
        <v>159648</v>
      </c>
      <c r="E28" s="162">
        <v>169202</v>
      </c>
      <c r="F28" s="162">
        <v>176527</v>
      </c>
      <c r="G28" s="162">
        <v>164641</v>
      </c>
      <c r="H28" s="163">
        <f t="shared" si="4"/>
        <v>-6.7332476051822132E-2</v>
      </c>
      <c r="I28" s="163">
        <f t="shared" si="5"/>
        <v>0.29145467999306063</v>
      </c>
    </row>
    <row r="29" spans="2:22" x14ac:dyDescent="0.25">
      <c r="B29" s="165" t="s">
        <v>112</v>
      </c>
      <c r="C29" s="166">
        <v>10198</v>
      </c>
      <c r="D29" s="166">
        <v>86684</v>
      </c>
      <c r="E29" s="166">
        <v>91801</v>
      </c>
      <c r="F29" s="166">
        <v>96458</v>
      </c>
      <c r="G29" s="166">
        <v>90115</v>
      </c>
      <c r="H29" s="167">
        <f t="shared" si="4"/>
        <v>-6.5759190528520195E-2</v>
      </c>
      <c r="I29" s="167">
        <f t="shared" si="5"/>
        <v>0.15952550389984671</v>
      </c>
    </row>
    <row r="30" spans="2:22" x14ac:dyDescent="0.25">
      <c r="B30" s="165" t="s">
        <v>115</v>
      </c>
      <c r="C30" s="166">
        <v>12681</v>
      </c>
      <c r="D30" s="166">
        <v>16321</v>
      </c>
      <c r="E30" s="166">
        <v>16981</v>
      </c>
      <c r="F30" s="166">
        <v>16678</v>
      </c>
      <c r="G30" s="166">
        <v>14849</v>
      </c>
      <c r="H30" s="167">
        <f t="shared" si="4"/>
        <v>-0.10966542750929364</v>
      </c>
      <c r="I30" s="167">
        <f t="shared" si="5"/>
        <v>2.6286347527146686E-2</v>
      </c>
    </row>
    <row r="31" spans="2:22" x14ac:dyDescent="0.25">
      <c r="B31" s="165" t="s">
        <v>118</v>
      </c>
      <c r="C31" s="166">
        <v>5169</v>
      </c>
      <c r="D31" s="166">
        <v>5785</v>
      </c>
      <c r="E31" s="166">
        <v>5824</v>
      </c>
      <c r="F31" s="166">
        <v>4971</v>
      </c>
      <c r="G31" s="166">
        <v>4699</v>
      </c>
      <c r="H31" s="167">
        <f t="shared" si="4"/>
        <v>-5.4717360692013717E-2</v>
      </c>
      <c r="I31" s="167">
        <f t="shared" si="5"/>
        <v>8.3183747747364988E-3</v>
      </c>
    </row>
    <row r="32" spans="2:22" x14ac:dyDescent="0.25">
      <c r="B32" s="165" t="s">
        <v>125</v>
      </c>
      <c r="C32" s="166">
        <v>4408</v>
      </c>
      <c r="D32" s="166">
        <v>7612</v>
      </c>
      <c r="E32" s="166">
        <v>7630</v>
      </c>
      <c r="F32" s="166">
        <v>7871</v>
      </c>
      <c r="G32" s="166">
        <v>7330</v>
      </c>
      <c r="H32" s="167">
        <f t="shared" si="4"/>
        <v>-6.8733324863422651E-2</v>
      </c>
      <c r="I32" s="167">
        <f t="shared" si="5"/>
        <v>1.2975885741395731E-2</v>
      </c>
    </row>
    <row r="33" spans="2:9" x14ac:dyDescent="0.25">
      <c r="B33" s="165" t="s">
        <v>121</v>
      </c>
      <c r="C33" s="166">
        <v>6150</v>
      </c>
      <c r="D33" s="166">
        <v>8809</v>
      </c>
      <c r="E33" s="166">
        <v>9100</v>
      </c>
      <c r="F33" s="166">
        <v>9325</v>
      </c>
      <c r="G33" s="166">
        <v>8150</v>
      </c>
      <c r="H33" s="167">
        <f t="shared" si="4"/>
        <v>-0.12600536193029488</v>
      </c>
      <c r="I33" s="167">
        <f t="shared" si="5"/>
        <v>1.4427485510555962E-2</v>
      </c>
    </row>
    <row r="34" spans="2:9" x14ac:dyDescent="0.25">
      <c r="B34" s="165" t="s">
        <v>130</v>
      </c>
      <c r="C34" s="166">
        <v>210</v>
      </c>
      <c r="D34" s="166">
        <v>804</v>
      </c>
      <c r="E34" s="166">
        <v>650</v>
      </c>
      <c r="F34" s="166">
        <v>1422</v>
      </c>
      <c r="G34" s="166">
        <v>854</v>
      </c>
      <c r="H34" s="167">
        <f t="shared" si="4"/>
        <v>-0.39943741209563999</v>
      </c>
      <c r="I34" s="167">
        <f t="shared" si="5"/>
        <v>1.5117880522717536E-3</v>
      </c>
    </row>
    <row r="35" spans="2:9" x14ac:dyDescent="0.25">
      <c r="B35" s="165" t="s">
        <v>133</v>
      </c>
      <c r="C35" s="166">
        <v>87</v>
      </c>
      <c r="D35" s="166">
        <v>350</v>
      </c>
      <c r="E35" s="166">
        <v>498</v>
      </c>
      <c r="F35" s="166">
        <v>342</v>
      </c>
      <c r="G35" s="166">
        <v>155</v>
      </c>
      <c r="H35" s="167">
        <f t="shared" si="4"/>
        <v>-0.54678362573099415</v>
      </c>
      <c r="I35" s="167">
        <f t="shared" si="5"/>
        <v>2.7438776124370237E-4</v>
      </c>
    </row>
    <row r="36" spans="2:9" x14ac:dyDescent="0.25">
      <c r="B36" s="170" t="s">
        <v>147</v>
      </c>
      <c r="C36" s="171">
        <f>C28-SUM(C29:C35)</f>
        <v>20958</v>
      </c>
      <c r="D36" s="171">
        <f>D28-SUM(D29:D35)</f>
        <v>33283</v>
      </c>
      <c r="E36" s="171">
        <f>E28-SUM(E29:E35)</f>
        <v>36718</v>
      </c>
      <c r="F36" s="171">
        <f>F28-SUM(F29:F35)</f>
        <v>39460</v>
      </c>
      <c r="G36" s="171">
        <f>G28-SUM(G29:G35)</f>
        <v>38489</v>
      </c>
      <c r="H36" s="172">
        <f t="shared" si="4"/>
        <v>-2.4607197161682692E-2</v>
      </c>
      <c r="I36" s="172">
        <f t="shared" si="5"/>
        <v>6.8134906725863614E-2</v>
      </c>
    </row>
    <row r="37" spans="2:9" x14ac:dyDescent="0.25">
      <c r="B37" s="157" t="s">
        <v>47</v>
      </c>
      <c r="C37" s="176"/>
      <c r="D37" s="176"/>
      <c r="E37" s="176"/>
      <c r="F37" s="176"/>
      <c r="G37" s="176"/>
      <c r="H37" s="177"/>
      <c r="I37" s="177"/>
    </row>
    <row r="38" spans="2:9" x14ac:dyDescent="0.25">
      <c r="B38" s="158" t="s">
        <v>70</v>
      </c>
      <c r="C38" s="178">
        <v>46309</v>
      </c>
      <c r="D38" s="178">
        <v>140298</v>
      </c>
      <c r="E38" s="178">
        <v>135627</v>
      </c>
      <c r="F38" s="178">
        <v>144210</v>
      </c>
      <c r="G38" s="178">
        <v>151264</v>
      </c>
      <c r="H38" s="179">
        <f t="shared" ref="H38:H50" si="6">IFERROR(G38/F38-1,"-")</f>
        <v>4.8914777061230152E-2</v>
      </c>
      <c r="I38" s="179">
        <f t="shared" ref="I38:I50" si="7">G38/G$10</f>
        <v>0.26777413107591869</v>
      </c>
    </row>
    <row r="39" spans="2:9" x14ac:dyDescent="0.25">
      <c r="B39" s="161" t="s">
        <v>99</v>
      </c>
      <c r="C39" s="162">
        <v>15242</v>
      </c>
      <c r="D39" s="162">
        <v>19503</v>
      </c>
      <c r="E39" s="162">
        <v>15910</v>
      </c>
      <c r="F39" s="162">
        <v>15999</v>
      </c>
      <c r="G39" s="162">
        <v>15683</v>
      </c>
      <c r="H39" s="163">
        <f t="shared" si="6"/>
        <v>-1.975123445215321E-2</v>
      </c>
      <c r="I39" s="163">
        <f t="shared" si="7"/>
        <v>2.7762730706999899E-2</v>
      </c>
    </row>
    <row r="40" spans="2:9" x14ac:dyDescent="0.25">
      <c r="B40" s="165" t="s">
        <v>105</v>
      </c>
      <c r="C40" s="166">
        <v>8365</v>
      </c>
      <c r="D40" s="166">
        <v>8182</v>
      </c>
      <c r="E40" s="166">
        <v>7519</v>
      </c>
      <c r="F40" s="166">
        <v>7601</v>
      </c>
      <c r="G40" s="166">
        <v>6885</v>
      </c>
      <c r="H40" s="167">
        <f t="shared" si="6"/>
        <v>-9.419813182475989E-2</v>
      </c>
      <c r="I40" s="167">
        <f t="shared" si="7"/>
        <v>1.2188127330083166E-2</v>
      </c>
    </row>
    <row r="41" spans="2:9" x14ac:dyDescent="0.25">
      <c r="B41" s="165" t="s">
        <v>102</v>
      </c>
      <c r="C41" s="166">
        <v>6877</v>
      </c>
      <c r="D41" s="166">
        <v>11321</v>
      </c>
      <c r="E41" s="166">
        <v>8391</v>
      </c>
      <c r="F41" s="166">
        <v>8398</v>
      </c>
      <c r="G41" s="166">
        <v>8798</v>
      </c>
      <c r="H41" s="167">
        <f t="shared" si="6"/>
        <v>4.763038818766363E-2</v>
      </c>
      <c r="I41" s="167">
        <f t="shared" si="7"/>
        <v>1.5574603376916732E-2</v>
      </c>
    </row>
    <row r="42" spans="2:9" x14ac:dyDescent="0.25">
      <c r="B42" s="161" t="s">
        <v>109</v>
      </c>
      <c r="C42" s="162">
        <v>31067</v>
      </c>
      <c r="D42" s="162">
        <v>120795</v>
      </c>
      <c r="E42" s="162">
        <v>119717</v>
      </c>
      <c r="F42" s="162">
        <v>128211</v>
      </c>
      <c r="G42" s="162">
        <v>135581</v>
      </c>
      <c r="H42" s="163">
        <f t="shared" si="6"/>
        <v>5.7483367261779383E-2</v>
      </c>
      <c r="I42" s="163">
        <f t="shared" si="7"/>
        <v>0.24001140036891877</v>
      </c>
    </row>
    <row r="43" spans="2:9" x14ac:dyDescent="0.25">
      <c r="B43" s="165" t="s">
        <v>112</v>
      </c>
      <c r="C43" s="166">
        <v>5219</v>
      </c>
      <c r="D43" s="166">
        <v>71288</v>
      </c>
      <c r="E43" s="166">
        <v>73066</v>
      </c>
      <c r="F43" s="166">
        <v>77891</v>
      </c>
      <c r="G43" s="166">
        <v>79751</v>
      </c>
      <c r="H43" s="167">
        <f t="shared" si="6"/>
        <v>2.3879523950135484E-2</v>
      </c>
      <c r="I43" s="167">
        <f t="shared" si="7"/>
        <v>0.14117869901255811</v>
      </c>
    </row>
    <row r="44" spans="2:9" x14ac:dyDescent="0.25">
      <c r="B44" s="165" t="s">
        <v>115</v>
      </c>
      <c r="C44" s="166">
        <v>1616</v>
      </c>
      <c r="D44" s="166">
        <v>3513</v>
      </c>
      <c r="E44" s="166">
        <v>3042</v>
      </c>
      <c r="F44" s="166">
        <v>3031</v>
      </c>
      <c r="G44" s="166">
        <v>3747</v>
      </c>
      <c r="H44" s="167">
        <f t="shared" si="6"/>
        <v>0.23622566809633794</v>
      </c>
      <c r="I44" s="167">
        <f t="shared" si="7"/>
        <v>6.6331028476138889E-3</v>
      </c>
    </row>
    <row r="45" spans="2:9" x14ac:dyDescent="0.25">
      <c r="B45" s="165" t="s">
        <v>118</v>
      </c>
      <c r="C45" s="166">
        <v>2196</v>
      </c>
      <c r="D45" s="166">
        <v>2336</v>
      </c>
      <c r="E45" s="166">
        <v>2338</v>
      </c>
      <c r="F45" s="166">
        <v>2776</v>
      </c>
      <c r="G45" s="166">
        <v>3320</v>
      </c>
      <c r="H45" s="167">
        <f t="shared" si="6"/>
        <v>0.19596541786743527</v>
      </c>
      <c r="I45" s="167">
        <f t="shared" si="7"/>
        <v>5.8772088214780116E-3</v>
      </c>
    </row>
    <row r="46" spans="2:9" x14ac:dyDescent="0.25">
      <c r="B46" s="165" t="s">
        <v>125</v>
      </c>
      <c r="C46" s="166">
        <v>3501</v>
      </c>
      <c r="D46" s="166">
        <v>6530</v>
      </c>
      <c r="E46" s="166">
        <v>5758</v>
      </c>
      <c r="F46" s="166">
        <v>6584</v>
      </c>
      <c r="G46" s="166">
        <v>6332</v>
      </c>
      <c r="H46" s="167">
        <f t="shared" si="6"/>
        <v>-3.8274605103280734E-2</v>
      </c>
      <c r="I46" s="167">
        <f t="shared" si="7"/>
        <v>1.1209182607710474E-2</v>
      </c>
    </row>
    <row r="47" spans="2:9" x14ac:dyDescent="0.25">
      <c r="B47" s="165" t="s">
        <v>121</v>
      </c>
      <c r="C47" s="166">
        <v>2476</v>
      </c>
      <c r="D47" s="166">
        <v>4173</v>
      </c>
      <c r="E47" s="166">
        <v>4704</v>
      </c>
      <c r="F47" s="166">
        <v>4974</v>
      </c>
      <c r="G47" s="166">
        <v>4454</v>
      </c>
      <c r="H47" s="167">
        <f t="shared" si="6"/>
        <v>-0.10454362685967034</v>
      </c>
      <c r="I47" s="167">
        <f t="shared" si="7"/>
        <v>7.8846650876093563E-3</v>
      </c>
    </row>
    <row r="48" spans="2:9" x14ac:dyDescent="0.25">
      <c r="B48" s="165" t="s">
        <v>130</v>
      </c>
      <c r="C48" s="166">
        <v>965</v>
      </c>
      <c r="D48" s="166">
        <v>992</v>
      </c>
      <c r="E48" s="166">
        <v>601</v>
      </c>
      <c r="F48" s="166">
        <v>761</v>
      </c>
      <c r="G48" s="166">
        <v>636</v>
      </c>
      <c r="H48" s="167">
        <f t="shared" si="6"/>
        <v>-0.16425755584756896</v>
      </c>
      <c r="I48" s="167">
        <f t="shared" si="7"/>
        <v>1.1258749429096432E-3</v>
      </c>
    </row>
    <row r="49" spans="2:9" x14ac:dyDescent="0.25">
      <c r="B49" s="165" t="s">
        <v>133</v>
      </c>
      <c r="C49" s="166">
        <v>71</v>
      </c>
      <c r="D49" s="166">
        <v>194</v>
      </c>
      <c r="E49" s="166">
        <v>285</v>
      </c>
      <c r="F49" s="166">
        <v>136</v>
      </c>
      <c r="G49" s="166">
        <v>144</v>
      </c>
      <c r="H49" s="167">
        <f t="shared" si="6"/>
        <v>5.8823529411764719E-2</v>
      </c>
      <c r="I49" s="167">
        <f t="shared" si="7"/>
        <v>2.5491508141350412E-4</v>
      </c>
    </row>
    <row r="50" spans="2:9" x14ac:dyDescent="0.25">
      <c r="B50" s="170" t="s">
        <v>147</v>
      </c>
      <c r="C50" s="171">
        <f>C42-SUM(C43:C49)</f>
        <v>15023</v>
      </c>
      <c r="D50" s="171">
        <f>D42-SUM(D43:D49)</f>
        <v>31769</v>
      </c>
      <c r="E50" s="171">
        <f>E42-SUM(E43:E49)</f>
        <v>29923</v>
      </c>
      <c r="F50" s="171">
        <f>F42-SUM(F43:F49)</f>
        <v>32058</v>
      </c>
      <c r="G50" s="171">
        <f>G42-SUM(G43:G49)</f>
        <v>37197</v>
      </c>
      <c r="H50" s="172">
        <f t="shared" si="6"/>
        <v>0.16030320044918578</v>
      </c>
      <c r="I50" s="172">
        <f t="shared" si="7"/>
        <v>6.5847751967625781E-2</v>
      </c>
    </row>
    <row r="51" spans="2:9" x14ac:dyDescent="0.25">
      <c r="B51" s="157" t="s">
        <v>48</v>
      </c>
      <c r="C51" s="176"/>
      <c r="D51" s="176"/>
      <c r="E51" s="176"/>
      <c r="F51" s="176"/>
      <c r="G51" s="176"/>
      <c r="H51" s="177"/>
      <c r="I51" s="177"/>
    </row>
    <row r="52" spans="2:9" x14ac:dyDescent="0.25">
      <c r="B52" s="158" t="s">
        <v>70</v>
      </c>
      <c r="C52" s="178">
        <v>2038</v>
      </c>
      <c r="D52" s="178">
        <v>2613</v>
      </c>
      <c r="E52" s="178">
        <v>3056</v>
      </c>
      <c r="F52" s="178">
        <v>2720</v>
      </c>
      <c r="G52" s="178">
        <v>3023</v>
      </c>
      <c r="H52" s="179">
        <f t="shared" ref="H52:H64" si="8">IFERROR(G52/F52-1,"-")</f>
        <v>0.11139705882352935</v>
      </c>
      <c r="I52" s="179">
        <f t="shared" ref="I52:I64" si="9">G52/G$10</f>
        <v>5.35144646606266E-3</v>
      </c>
    </row>
    <row r="53" spans="2:9" x14ac:dyDescent="0.25">
      <c r="B53" s="161" t="s">
        <v>99</v>
      </c>
      <c r="C53" s="162">
        <v>863</v>
      </c>
      <c r="D53" s="162">
        <v>538</v>
      </c>
      <c r="E53" s="162">
        <v>1385</v>
      </c>
      <c r="F53" s="162">
        <v>937</v>
      </c>
      <c r="G53" s="162">
        <v>481</v>
      </c>
      <c r="H53" s="163">
        <f t="shared" si="8"/>
        <v>-0.48665955176093911</v>
      </c>
      <c r="I53" s="163">
        <f t="shared" si="9"/>
        <v>8.5148718166594092E-4</v>
      </c>
    </row>
    <row r="54" spans="2:9" x14ac:dyDescent="0.25">
      <c r="B54" s="165" t="s">
        <v>105</v>
      </c>
      <c r="C54" s="166">
        <v>480</v>
      </c>
      <c r="D54" s="166">
        <v>274</v>
      </c>
      <c r="E54" s="166">
        <v>1086</v>
      </c>
      <c r="F54" s="166">
        <v>651</v>
      </c>
      <c r="G54" s="166">
        <v>42</v>
      </c>
      <c r="H54" s="167">
        <f t="shared" si="8"/>
        <v>-0.93548387096774199</v>
      </c>
      <c r="I54" s="167">
        <f t="shared" si="9"/>
        <v>7.4350232078938699E-5</v>
      </c>
    </row>
    <row r="55" spans="2:9" x14ac:dyDescent="0.25">
      <c r="B55" s="165" t="s">
        <v>102</v>
      </c>
      <c r="C55" s="166">
        <v>383</v>
      </c>
      <c r="D55" s="166">
        <v>264</v>
      </c>
      <c r="E55" s="166">
        <v>299</v>
      </c>
      <c r="F55" s="166">
        <v>286</v>
      </c>
      <c r="G55" s="166">
        <v>439</v>
      </c>
      <c r="H55" s="167">
        <f t="shared" si="8"/>
        <v>0.534965034965035</v>
      </c>
      <c r="I55" s="167">
        <f t="shared" si="9"/>
        <v>7.7713694958700212E-4</v>
      </c>
    </row>
    <row r="56" spans="2:9" x14ac:dyDescent="0.25">
      <c r="B56" s="161" t="s">
        <v>109</v>
      </c>
      <c r="C56" s="162">
        <v>1175</v>
      </c>
      <c r="D56" s="162">
        <v>2075</v>
      </c>
      <c r="E56" s="162">
        <v>1671</v>
      </c>
      <c r="F56" s="162">
        <v>1783</v>
      </c>
      <c r="G56" s="162">
        <v>2542</v>
      </c>
      <c r="H56" s="163">
        <f t="shared" si="8"/>
        <v>0.42568704430734727</v>
      </c>
      <c r="I56" s="163">
        <f t="shared" si="9"/>
        <v>4.4999592843967184E-3</v>
      </c>
    </row>
    <row r="57" spans="2:9" x14ac:dyDescent="0.25">
      <c r="B57" s="165" t="s">
        <v>112</v>
      </c>
      <c r="C57" s="166">
        <v>61</v>
      </c>
      <c r="D57" s="166">
        <v>1011</v>
      </c>
      <c r="E57" s="166">
        <v>667</v>
      </c>
      <c r="F57" s="166">
        <v>807</v>
      </c>
      <c r="G57" s="166">
        <v>1050</v>
      </c>
      <c r="H57" s="167">
        <f t="shared" si="8"/>
        <v>0.3011152416356877</v>
      </c>
      <c r="I57" s="167">
        <f t="shared" si="9"/>
        <v>1.8587558019734676E-3</v>
      </c>
    </row>
    <row r="58" spans="2:9" x14ac:dyDescent="0.25">
      <c r="B58" s="165" t="s">
        <v>115</v>
      </c>
      <c r="C58" s="166">
        <v>442</v>
      </c>
      <c r="D58" s="166">
        <v>252</v>
      </c>
      <c r="E58" s="166">
        <v>215</v>
      </c>
      <c r="F58" s="166">
        <v>311</v>
      </c>
      <c r="G58" s="166">
        <v>350</v>
      </c>
      <c r="H58" s="167">
        <f t="shared" si="8"/>
        <v>0.12540192926045024</v>
      </c>
      <c r="I58" s="167">
        <f t="shared" si="9"/>
        <v>6.1958526732448923E-4</v>
      </c>
    </row>
    <row r="59" spans="2:9" x14ac:dyDescent="0.25">
      <c r="B59" s="165" t="s">
        <v>118</v>
      </c>
      <c r="C59" s="166">
        <v>108</v>
      </c>
      <c r="D59" s="166">
        <v>166</v>
      </c>
      <c r="E59" s="166">
        <v>173</v>
      </c>
      <c r="F59" s="166">
        <v>61</v>
      </c>
      <c r="G59" s="166">
        <v>285</v>
      </c>
      <c r="H59" s="167">
        <f t="shared" si="8"/>
        <v>3.6721311475409832</v>
      </c>
      <c r="I59" s="167">
        <f t="shared" si="9"/>
        <v>5.0451943196422691E-4</v>
      </c>
    </row>
    <row r="60" spans="2:9" x14ac:dyDescent="0.25">
      <c r="B60" s="165" t="s">
        <v>125</v>
      </c>
      <c r="C60" s="166">
        <v>34</v>
      </c>
      <c r="D60" s="166">
        <v>77</v>
      </c>
      <c r="E60" s="166">
        <v>39</v>
      </c>
      <c r="F60" s="166">
        <v>41</v>
      </c>
      <c r="G60" s="166">
        <v>58</v>
      </c>
      <c r="H60" s="167">
        <f t="shared" si="8"/>
        <v>0.41463414634146334</v>
      </c>
      <c r="I60" s="167">
        <f t="shared" si="9"/>
        <v>1.0267413001377249E-4</v>
      </c>
    </row>
    <row r="61" spans="2:9" x14ac:dyDescent="0.25">
      <c r="B61" s="165" t="s">
        <v>121</v>
      </c>
      <c r="C61" s="166">
        <v>61</v>
      </c>
      <c r="D61" s="166">
        <v>51</v>
      </c>
      <c r="E61" s="166">
        <v>27</v>
      </c>
      <c r="F61" s="166">
        <v>5</v>
      </c>
      <c r="G61" s="166">
        <v>64</v>
      </c>
      <c r="H61" s="167">
        <f t="shared" si="8"/>
        <v>11.8</v>
      </c>
      <c r="I61" s="167">
        <f t="shared" si="9"/>
        <v>1.1329559173933516E-4</v>
      </c>
    </row>
    <row r="62" spans="2:9" x14ac:dyDescent="0.25">
      <c r="B62" s="165" t="s">
        <v>130</v>
      </c>
      <c r="C62" s="166">
        <v>10</v>
      </c>
      <c r="D62" s="166">
        <v>13</v>
      </c>
      <c r="E62" s="166">
        <v>3</v>
      </c>
      <c r="F62" s="166">
        <v>6</v>
      </c>
      <c r="G62" s="166">
        <v>6</v>
      </c>
      <c r="H62" s="167">
        <f t="shared" si="8"/>
        <v>0</v>
      </c>
      <c r="I62" s="167">
        <f t="shared" si="9"/>
        <v>1.0621461725562671E-5</v>
      </c>
    </row>
    <row r="63" spans="2:9" x14ac:dyDescent="0.25">
      <c r="B63" s="165" t="s">
        <v>133</v>
      </c>
      <c r="C63" s="166">
        <v>3</v>
      </c>
      <c r="D63" s="166">
        <v>6</v>
      </c>
      <c r="E63" s="166">
        <v>0</v>
      </c>
      <c r="F63" s="166">
        <v>0</v>
      </c>
      <c r="G63" s="166">
        <v>12</v>
      </c>
      <c r="H63" s="167" t="str">
        <f t="shared" si="8"/>
        <v>-</v>
      </c>
      <c r="I63" s="167">
        <f t="shared" si="9"/>
        <v>2.1242923451125342E-5</v>
      </c>
    </row>
    <row r="64" spans="2:9" x14ac:dyDescent="0.25">
      <c r="B64" s="170" t="s">
        <v>147</v>
      </c>
      <c r="C64" s="171">
        <f>C56-SUM(C57:C63)</f>
        <v>456</v>
      </c>
      <c r="D64" s="171">
        <f>D56-SUM(D57:D63)</f>
        <v>499</v>
      </c>
      <c r="E64" s="171">
        <f>E56-SUM(E57:E63)</f>
        <v>547</v>
      </c>
      <c r="F64" s="171">
        <f>F56-SUM(F57:F63)</f>
        <v>552</v>
      </c>
      <c r="G64" s="171">
        <f>G56-SUM(G57:G63)</f>
        <v>717</v>
      </c>
      <c r="H64" s="172">
        <f t="shared" si="8"/>
        <v>0.29891304347826098</v>
      </c>
      <c r="I64" s="172">
        <f t="shared" si="9"/>
        <v>1.2692646762047393E-3</v>
      </c>
    </row>
    <row r="65" spans="2:9" x14ac:dyDescent="0.25">
      <c r="B65" s="157" t="s">
        <v>49</v>
      </c>
      <c r="C65" s="176"/>
      <c r="D65" s="176"/>
      <c r="E65" s="176"/>
      <c r="F65" s="176"/>
      <c r="G65" s="176"/>
      <c r="H65" s="177"/>
      <c r="I65" s="177"/>
    </row>
    <row r="66" spans="2:9" x14ac:dyDescent="0.25">
      <c r="B66" s="158" t="s">
        <v>70</v>
      </c>
      <c r="C66" s="178">
        <v>2426</v>
      </c>
      <c r="D66" s="178">
        <v>27893</v>
      </c>
      <c r="E66" s="178">
        <v>26664</v>
      </c>
      <c r="F66" s="178">
        <v>19100</v>
      </c>
      <c r="G66" s="178">
        <v>20231</v>
      </c>
      <c r="H66" s="179">
        <f t="shared" ref="H66:H78" si="10">IFERROR(G66/F66-1,"-")</f>
        <v>5.9214659685863813E-2</v>
      </c>
      <c r="I66" s="179">
        <f t="shared" ref="I66:I78" si="11">G66/G$10</f>
        <v>3.5813798694976404E-2</v>
      </c>
    </row>
    <row r="67" spans="2:9" x14ac:dyDescent="0.25">
      <c r="B67" s="161" t="s">
        <v>99</v>
      </c>
      <c r="C67" s="162">
        <v>2106</v>
      </c>
      <c r="D67" s="162">
        <v>12732</v>
      </c>
      <c r="E67" s="162">
        <v>13348</v>
      </c>
      <c r="F67" s="162">
        <v>4578</v>
      </c>
      <c r="G67" s="162">
        <v>7294</v>
      </c>
      <c r="H67" s="163">
        <f t="shared" si="10"/>
        <v>0.5932721712538227</v>
      </c>
      <c r="I67" s="163">
        <f t="shared" si="11"/>
        <v>1.2912156971042355E-2</v>
      </c>
    </row>
    <row r="68" spans="2:9" x14ac:dyDescent="0.25">
      <c r="B68" s="165" t="s">
        <v>105</v>
      </c>
      <c r="C68" s="166">
        <v>1992</v>
      </c>
      <c r="D68" s="166">
        <v>11475</v>
      </c>
      <c r="E68" s="166">
        <v>10243</v>
      </c>
      <c r="F68" s="166">
        <v>2063</v>
      </c>
      <c r="G68" s="166">
        <v>2741</v>
      </c>
      <c r="H68" s="167">
        <f t="shared" si="10"/>
        <v>0.32864760058167719</v>
      </c>
      <c r="I68" s="167">
        <f t="shared" si="11"/>
        <v>4.8522377649612139E-3</v>
      </c>
    </row>
    <row r="69" spans="2:9" x14ac:dyDescent="0.25">
      <c r="B69" s="165" t="s">
        <v>102</v>
      </c>
      <c r="C69" s="166">
        <v>114</v>
      </c>
      <c r="D69" s="166">
        <v>1257</v>
      </c>
      <c r="E69" s="166">
        <v>3105</v>
      </c>
      <c r="F69" s="166">
        <v>2515</v>
      </c>
      <c r="G69" s="166">
        <v>4553</v>
      </c>
      <c r="H69" s="167">
        <f t="shared" si="10"/>
        <v>0.8103379721669981</v>
      </c>
      <c r="I69" s="167">
        <f t="shared" si="11"/>
        <v>8.0599192060811405E-3</v>
      </c>
    </row>
    <row r="70" spans="2:9" x14ac:dyDescent="0.25">
      <c r="B70" s="161" t="s">
        <v>109</v>
      </c>
      <c r="C70" s="162">
        <v>320</v>
      </c>
      <c r="D70" s="162">
        <v>15161</v>
      </c>
      <c r="E70" s="162">
        <v>13316</v>
      </c>
      <c r="F70" s="162">
        <v>14522</v>
      </c>
      <c r="G70" s="162">
        <v>12937</v>
      </c>
      <c r="H70" s="163">
        <f t="shared" si="10"/>
        <v>-0.10914474590276824</v>
      </c>
      <c r="I70" s="163">
        <f t="shared" si="11"/>
        <v>2.2901641723934048E-2</v>
      </c>
    </row>
    <row r="71" spans="2:9" x14ac:dyDescent="0.25">
      <c r="B71" s="165" t="s">
        <v>112</v>
      </c>
      <c r="C71" s="166">
        <v>0</v>
      </c>
      <c r="D71" s="166">
        <v>8685</v>
      </c>
      <c r="E71" s="166">
        <v>5779</v>
      </c>
      <c r="F71" s="166">
        <v>8571</v>
      </c>
      <c r="G71" s="166">
        <v>7350</v>
      </c>
      <c r="H71" s="167">
        <f t="shared" si="10"/>
        <v>-0.14245712285614276</v>
      </c>
      <c r="I71" s="167">
        <f t="shared" si="11"/>
        <v>1.3011290613814274E-2</v>
      </c>
    </row>
    <row r="72" spans="2:9" x14ac:dyDescent="0.25">
      <c r="B72" s="165" t="s">
        <v>115</v>
      </c>
      <c r="C72" s="166">
        <v>30</v>
      </c>
      <c r="D72" s="166">
        <v>237</v>
      </c>
      <c r="E72" s="166">
        <v>540</v>
      </c>
      <c r="F72" s="166">
        <v>747</v>
      </c>
      <c r="G72" s="166">
        <v>614</v>
      </c>
      <c r="H72" s="167">
        <f t="shared" si="10"/>
        <v>-0.17804551539491298</v>
      </c>
      <c r="I72" s="167">
        <f t="shared" si="11"/>
        <v>1.0869295832492468E-3</v>
      </c>
    </row>
    <row r="73" spans="2:9" x14ac:dyDescent="0.25">
      <c r="B73" s="165" t="s">
        <v>118</v>
      </c>
      <c r="C73" s="166">
        <v>184</v>
      </c>
      <c r="D73" s="166">
        <v>1882</v>
      </c>
      <c r="E73" s="166">
        <v>1806</v>
      </c>
      <c r="F73" s="166">
        <v>1006</v>
      </c>
      <c r="G73" s="166">
        <v>925</v>
      </c>
      <c r="H73" s="167">
        <f t="shared" si="10"/>
        <v>-8.0516898608349874E-2</v>
      </c>
      <c r="I73" s="167">
        <f t="shared" si="11"/>
        <v>1.6374753493575787E-3</v>
      </c>
    </row>
    <row r="74" spans="2:9" x14ac:dyDescent="0.25">
      <c r="B74" s="165" t="s">
        <v>125</v>
      </c>
      <c r="C74" s="166">
        <v>6</v>
      </c>
      <c r="D74" s="166">
        <v>275</v>
      </c>
      <c r="E74" s="166">
        <v>481</v>
      </c>
      <c r="F74" s="166">
        <v>278</v>
      </c>
      <c r="G74" s="166">
        <v>544</v>
      </c>
      <c r="H74" s="167">
        <f t="shared" si="10"/>
        <v>0.95683453237410077</v>
      </c>
      <c r="I74" s="167">
        <f t="shared" si="11"/>
        <v>9.6301252978434895E-4</v>
      </c>
    </row>
    <row r="75" spans="2:9" x14ac:dyDescent="0.25">
      <c r="B75" s="165" t="s">
        <v>121</v>
      </c>
      <c r="C75" s="166">
        <v>33</v>
      </c>
      <c r="D75" s="166">
        <v>569</v>
      </c>
      <c r="E75" s="166">
        <v>610</v>
      </c>
      <c r="F75" s="166">
        <v>514</v>
      </c>
      <c r="G75" s="166">
        <v>231</v>
      </c>
      <c r="H75" s="167">
        <f t="shared" si="10"/>
        <v>-0.55058365758754868</v>
      </c>
      <c r="I75" s="167">
        <f t="shared" si="11"/>
        <v>4.0892627643416288E-4</v>
      </c>
    </row>
    <row r="76" spans="2:9" x14ac:dyDescent="0.25">
      <c r="B76" s="165" t="s">
        <v>130</v>
      </c>
      <c r="C76" s="166">
        <v>0</v>
      </c>
      <c r="D76" s="166">
        <v>13</v>
      </c>
      <c r="E76" s="166">
        <v>29</v>
      </c>
      <c r="F76" s="166">
        <v>4</v>
      </c>
      <c r="G76" s="166">
        <v>85</v>
      </c>
      <c r="H76" s="167">
        <f t="shared" si="10"/>
        <v>20.25</v>
      </c>
      <c r="I76" s="167">
        <f t="shared" si="11"/>
        <v>1.5047070777880452E-4</v>
      </c>
    </row>
    <row r="77" spans="2:9" x14ac:dyDescent="0.25">
      <c r="B77" s="165" t="s">
        <v>133</v>
      </c>
      <c r="C77" s="166">
        <v>0</v>
      </c>
      <c r="D77" s="166">
        <v>10</v>
      </c>
      <c r="E77" s="166">
        <v>27</v>
      </c>
      <c r="F77" s="166">
        <v>0</v>
      </c>
      <c r="G77" s="166">
        <v>71</v>
      </c>
      <c r="H77" s="167" t="str">
        <f t="shared" si="10"/>
        <v>-</v>
      </c>
      <c r="I77" s="167">
        <f t="shared" si="11"/>
        <v>1.2568729708582494E-4</v>
      </c>
    </row>
    <row r="78" spans="2:9" x14ac:dyDescent="0.25">
      <c r="B78" s="170" t="s">
        <v>147</v>
      </c>
      <c r="C78" s="171">
        <f>C70-SUM(C71:C77)</f>
        <v>67</v>
      </c>
      <c r="D78" s="171">
        <f>D70-SUM(D71:D77)</f>
        <v>3490</v>
      </c>
      <c r="E78" s="171">
        <f>E70-SUM(E71:E77)</f>
        <v>4044</v>
      </c>
      <c r="F78" s="171">
        <f>F70-SUM(F71:F77)</f>
        <v>3402</v>
      </c>
      <c r="G78" s="171">
        <f>G70-SUM(G71:G77)</f>
        <v>3117</v>
      </c>
      <c r="H78" s="172">
        <f t="shared" si="10"/>
        <v>-8.3774250440917131E-2</v>
      </c>
      <c r="I78" s="172">
        <f t="shared" si="11"/>
        <v>5.5178493664298084E-3</v>
      </c>
    </row>
    <row r="79" spans="2:9" x14ac:dyDescent="0.25">
      <c r="B79" s="157" t="s">
        <v>50</v>
      </c>
      <c r="C79" s="176"/>
      <c r="D79" s="176"/>
      <c r="E79" s="176"/>
      <c r="F79" s="176"/>
      <c r="G79" s="176"/>
      <c r="H79" s="177"/>
      <c r="I79" s="177"/>
    </row>
    <row r="80" spans="2:9" x14ac:dyDescent="0.25">
      <c r="B80" s="158" t="s">
        <v>70</v>
      </c>
      <c r="C80" s="178">
        <v>44986</v>
      </c>
      <c r="D80" s="178">
        <v>84199</v>
      </c>
      <c r="E80" s="178">
        <v>86585</v>
      </c>
      <c r="F80" s="178">
        <v>101084</v>
      </c>
      <c r="G80" s="178">
        <v>104813</v>
      </c>
      <c r="H80" s="179">
        <f t="shared" ref="H80:H92" si="12">IFERROR(G80/F80-1,"-")</f>
        <v>3.6890111194650022E-2</v>
      </c>
      <c r="I80" s="179">
        <f t="shared" ref="I80:I92" si="13">G80/G$10</f>
        <v>0.1855445446402334</v>
      </c>
    </row>
    <row r="81" spans="2:9" x14ac:dyDescent="0.25">
      <c r="B81" s="161" t="s">
        <v>99</v>
      </c>
      <c r="C81" s="162">
        <v>29508</v>
      </c>
      <c r="D81" s="162">
        <v>49388</v>
      </c>
      <c r="E81" s="162">
        <v>47019</v>
      </c>
      <c r="F81" s="162">
        <v>49842</v>
      </c>
      <c r="G81" s="162">
        <v>55731</v>
      </c>
      <c r="H81" s="163">
        <f t="shared" si="12"/>
        <v>0.11815336463223791</v>
      </c>
      <c r="I81" s="163">
        <f t="shared" si="13"/>
        <v>9.8657447237888884E-2</v>
      </c>
    </row>
    <row r="82" spans="2:9" x14ac:dyDescent="0.25">
      <c r="B82" s="165" t="s">
        <v>105</v>
      </c>
      <c r="C82" s="166">
        <v>10173</v>
      </c>
      <c r="D82" s="166">
        <v>16867</v>
      </c>
      <c r="E82" s="166">
        <v>14974</v>
      </c>
      <c r="F82" s="166">
        <v>15712</v>
      </c>
      <c r="G82" s="166">
        <v>14537</v>
      </c>
      <c r="H82" s="167">
        <f t="shared" si="12"/>
        <v>-7.4783604887983746E-2</v>
      </c>
      <c r="I82" s="167">
        <f t="shared" si="13"/>
        <v>2.5734031517417426E-2</v>
      </c>
    </row>
    <row r="83" spans="2:9" x14ac:dyDescent="0.25">
      <c r="B83" s="165" t="s">
        <v>102</v>
      </c>
      <c r="C83" s="166">
        <v>19335</v>
      </c>
      <c r="D83" s="166">
        <v>32521</v>
      </c>
      <c r="E83" s="166">
        <v>32045</v>
      </c>
      <c r="F83" s="166">
        <v>34130</v>
      </c>
      <c r="G83" s="166">
        <v>41194</v>
      </c>
      <c r="H83" s="167">
        <f t="shared" si="12"/>
        <v>0.20697333723996492</v>
      </c>
      <c r="I83" s="167">
        <f t="shared" si="13"/>
        <v>7.2923415720471452E-2</v>
      </c>
    </row>
    <row r="84" spans="2:9" x14ac:dyDescent="0.25">
      <c r="B84" s="161" t="s">
        <v>109</v>
      </c>
      <c r="C84" s="162">
        <v>15478</v>
      </c>
      <c r="D84" s="162">
        <v>34811</v>
      </c>
      <c r="E84" s="162">
        <v>39566</v>
      </c>
      <c r="F84" s="162">
        <v>51242</v>
      </c>
      <c r="G84" s="162">
        <v>49082</v>
      </c>
      <c r="H84" s="163">
        <f t="shared" si="12"/>
        <v>-4.2152921431638068E-2</v>
      </c>
      <c r="I84" s="163">
        <f t="shared" si="13"/>
        <v>8.6887097402344515E-2</v>
      </c>
    </row>
    <row r="85" spans="2:9" x14ac:dyDescent="0.25">
      <c r="B85" s="165" t="s">
        <v>112</v>
      </c>
      <c r="C85" s="166">
        <v>1002</v>
      </c>
      <c r="D85" s="166">
        <v>8917</v>
      </c>
      <c r="E85" s="166">
        <v>9578</v>
      </c>
      <c r="F85" s="166">
        <v>12336</v>
      </c>
      <c r="G85" s="166">
        <v>14562</v>
      </c>
      <c r="H85" s="167">
        <f t="shared" si="12"/>
        <v>0.18044747081712065</v>
      </c>
      <c r="I85" s="167">
        <f t="shared" si="13"/>
        <v>2.5778287607940605E-2</v>
      </c>
    </row>
    <row r="86" spans="2:9" x14ac:dyDescent="0.25">
      <c r="B86" s="165" t="s">
        <v>115</v>
      </c>
      <c r="C86" s="166">
        <v>4013</v>
      </c>
      <c r="D86" s="166">
        <v>9215</v>
      </c>
      <c r="E86" s="166">
        <v>8519</v>
      </c>
      <c r="F86" s="166">
        <v>9969</v>
      </c>
      <c r="G86" s="166">
        <v>8440</v>
      </c>
      <c r="H86" s="167">
        <f t="shared" si="12"/>
        <v>-0.15337546393820845</v>
      </c>
      <c r="I86" s="167">
        <f t="shared" si="13"/>
        <v>1.4940856160624825E-2</v>
      </c>
    </row>
    <row r="87" spans="2:9" x14ac:dyDescent="0.25">
      <c r="B87" s="165" t="s">
        <v>118</v>
      </c>
      <c r="C87" s="166">
        <v>2209</v>
      </c>
      <c r="D87" s="166">
        <v>2595</v>
      </c>
      <c r="E87" s="166">
        <v>3394</v>
      </c>
      <c r="F87" s="166">
        <v>6368</v>
      </c>
      <c r="G87" s="166">
        <v>5938</v>
      </c>
      <c r="H87" s="167">
        <f t="shared" si="12"/>
        <v>-6.7525125628140725E-2</v>
      </c>
      <c r="I87" s="167">
        <f t="shared" si="13"/>
        <v>1.0511706621065191E-2</v>
      </c>
    </row>
    <row r="88" spans="2:9" x14ac:dyDescent="0.25">
      <c r="B88" s="165" t="s">
        <v>125</v>
      </c>
      <c r="C88" s="166">
        <v>573</v>
      </c>
      <c r="D88" s="166">
        <v>1125</v>
      </c>
      <c r="E88" s="166">
        <v>1281</v>
      </c>
      <c r="F88" s="166">
        <v>2772</v>
      </c>
      <c r="G88" s="166">
        <v>1841</v>
      </c>
      <c r="H88" s="167">
        <f t="shared" si="12"/>
        <v>-0.33585858585858586</v>
      </c>
      <c r="I88" s="167">
        <f t="shared" si="13"/>
        <v>3.259018506126813E-3</v>
      </c>
    </row>
    <row r="89" spans="2:9" x14ac:dyDescent="0.25">
      <c r="B89" s="165" t="s">
        <v>121</v>
      </c>
      <c r="C89" s="166">
        <v>431</v>
      </c>
      <c r="D89" s="166">
        <v>588</v>
      </c>
      <c r="E89" s="166">
        <v>873</v>
      </c>
      <c r="F89" s="166">
        <v>1365</v>
      </c>
      <c r="G89" s="166">
        <v>1082</v>
      </c>
      <c r="H89" s="167">
        <f t="shared" si="12"/>
        <v>-0.20732600732600737</v>
      </c>
      <c r="I89" s="167">
        <f t="shared" si="13"/>
        <v>1.9154035978431352E-3</v>
      </c>
    </row>
    <row r="90" spans="2:9" x14ac:dyDescent="0.25">
      <c r="B90" s="165" t="s">
        <v>130</v>
      </c>
      <c r="C90" s="166">
        <v>145</v>
      </c>
      <c r="D90" s="166">
        <v>437</v>
      </c>
      <c r="E90" s="166">
        <v>185</v>
      </c>
      <c r="F90" s="166">
        <v>247</v>
      </c>
      <c r="G90" s="166">
        <v>405</v>
      </c>
      <c r="H90" s="167">
        <f t="shared" si="12"/>
        <v>0.63967611336032393</v>
      </c>
      <c r="I90" s="167">
        <f t="shared" si="13"/>
        <v>7.169486664754804E-4</v>
      </c>
    </row>
    <row r="91" spans="2:9" x14ac:dyDescent="0.25">
      <c r="B91" s="165" t="s">
        <v>133</v>
      </c>
      <c r="C91" s="166">
        <v>42</v>
      </c>
      <c r="D91" s="166">
        <v>166</v>
      </c>
      <c r="E91" s="166">
        <v>161</v>
      </c>
      <c r="F91" s="166">
        <v>98</v>
      </c>
      <c r="G91" s="166">
        <v>69</v>
      </c>
      <c r="H91" s="167">
        <f t="shared" si="12"/>
        <v>-0.29591836734693877</v>
      </c>
      <c r="I91" s="167">
        <f t="shared" si="13"/>
        <v>1.2214680984397073E-4</v>
      </c>
    </row>
    <row r="92" spans="2:9" x14ac:dyDescent="0.25">
      <c r="B92" s="170" t="s">
        <v>147</v>
      </c>
      <c r="C92" s="171">
        <f>C84-SUM(C85:C91)</f>
        <v>7063</v>
      </c>
      <c r="D92" s="171">
        <f>D84-SUM(D85:D91)</f>
        <v>11768</v>
      </c>
      <c r="E92" s="171">
        <f>E84-SUM(E85:E91)</f>
        <v>15575</v>
      </c>
      <c r="F92" s="171">
        <f>F84-SUM(F85:F91)</f>
        <v>18087</v>
      </c>
      <c r="G92" s="171">
        <f>G84-SUM(G85:G91)</f>
        <v>16745</v>
      </c>
      <c r="H92" s="172">
        <f t="shared" si="12"/>
        <v>-7.419693702659369E-2</v>
      </c>
      <c r="I92" s="172">
        <f t="shared" si="13"/>
        <v>2.9642729432424492E-2</v>
      </c>
    </row>
    <row r="93" spans="2:9" x14ac:dyDescent="0.25">
      <c r="B93" s="157" t="s">
        <v>51</v>
      </c>
      <c r="C93" s="176"/>
      <c r="D93" s="176"/>
      <c r="E93" s="176"/>
      <c r="F93" s="176"/>
      <c r="G93" s="176"/>
      <c r="H93" s="177"/>
      <c r="I93" s="177"/>
    </row>
    <row r="94" spans="2:9" x14ac:dyDescent="0.25">
      <c r="B94" s="158" t="s">
        <v>70</v>
      </c>
      <c r="C94" s="178">
        <v>2531</v>
      </c>
      <c r="D94" s="178">
        <v>4460</v>
      </c>
      <c r="E94" s="178">
        <v>4564</v>
      </c>
      <c r="F94" s="178">
        <v>4705</v>
      </c>
      <c r="G94" s="178">
        <v>3825</v>
      </c>
      <c r="H94" s="179">
        <f t="shared" ref="H94:H106" si="14">IFERROR(G94/F94-1,"-")</f>
        <v>-0.18703506907545164</v>
      </c>
      <c r="I94" s="179">
        <f t="shared" ref="I94:I106" si="15">G94/G$10</f>
        <v>6.7711818500462029E-3</v>
      </c>
    </row>
    <row r="95" spans="2:9" x14ac:dyDescent="0.25">
      <c r="B95" s="161" t="s">
        <v>99</v>
      </c>
      <c r="C95" s="162">
        <v>1673</v>
      </c>
      <c r="D95" s="162">
        <v>3404</v>
      </c>
      <c r="E95" s="162">
        <v>3332</v>
      </c>
      <c r="F95" s="162">
        <v>3522</v>
      </c>
      <c r="G95" s="162">
        <v>2586</v>
      </c>
      <c r="H95" s="163">
        <f t="shared" si="14"/>
        <v>-0.26575809199318567</v>
      </c>
      <c r="I95" s="163">
        <f t="shared" si="15"/>
        <v>4.577850003717512E-3</v>
      </c>
    </row>
    <row r="96" spans="2:9" x14ac:dyDescent="0.25">
      <c r="B96" s="165" t="s">
        <v>105</v>
      </c>
      <c r="C96" s="166">
        <v>647</v>
      </c>
      <c r="D96" s="166">
        <v>1737</v>
      </c>
      <c r="E96" s="166">
        <v>1249</v>
      </c>
      <c r="F96" s="166">
        <v>1629</v>
      </c>
      <c r="G96" s="166">
        <v>869</v>
      </c>
      <c r="H96" s="167">
        <f t="shared" si="14"/>
        <v>-0.46654389195825663</v>
      </c>
      <c r="I96" s="167">
        <f t="shared" si="15"/>
        <v>1.5383417065856604E-3</v>
      </c>
    </row>
    <row r="97" spans="2:9" x14ac:dyDescent="0.25">
      <c r="B97" s="165" t="s">
        <v>102</v>
      </c>
      <c r="C97" s="166">
        <v>1026</v>
      </c>
      <c r="D97" s="166">
        <v>1667</v>
      </c>
      <c r="E97" s="166">
        <v>2083</v>
      </c>
      <c r="F97" s="166">
        <v>1893</v>
      </c>
      <c r="G97" s="166">
        <v>1717</v>
      </c>
      <c r="H97" s="167">
        <f t="shared" si="14"/>
        <v>-9.2974115161119864E-2</v>
      </c>
      <c r="I97" s="167">
        <f t="shared" si="15"/>
        <v>3.0395082971318515E-3</v>
      </c>
    </row>
    <row r="98" spans="2:9" x14ac:dyDescent="0.25">
      <c r="B98" s="161" t="s">
        <v>109</v>
      </c>
      <c r="C98" s="162">
        <v>858</v>
      </c>
      <c r="D98" s="162">
        <v>1056</v>
      </c>
      <c r="E98" s="162">
        <v>1232</v>
      </c>
      <c r="F98" s="162">
        <v>1183</v>
      </c>
      <c r="G98" s="162">
        <v>1239</v>
      </c>
      <c r="H98" s="163">
        <f t="shared" si="14"/>
        <v>4.7337278106508895E-2</v>
      </c>
      <c r="I98" s="163">
        <f t="shared" si="15"/>
        <v>2.1933318463286918E-3</v>
      </c>
    </row>
    <row r="99" spans="2:9" x14ac:dyDescent="0.25">
      <c r="B99" s="165" t="s">
        <v>112</v>
      </c>
      <c r="C99" s="166">
        <v>58</v>
      </c>
      <c r="D99" s="166">
        <v>101</v>
      </c>
      <c r="E99" s="166">
        <v>174</v>
      </c>
      <c r="F99" s="166">
        <v>160</v>
      </c>
      <c r="G99" s="166">
        <v>140</v>
      </c>
      <c r="H99" s="167">
        <f t="shared" si="14"/>
        <v>-0.125</v>
      </c>
      <c r="I99" s="167">
        <f t="shared" si="15"/>
        <v>2.4783410692979569E-4</v>
      </c>
    </row>
    <row r="100" spans="2:9" x14ac:dyDescent="0.25">
      <c r="B100" s="165" t="s">
        <v>115</v>
      </c>
      <c r="C100" s="166">
        <v>149</v>
      </c>
      <c r="D100" s="166">
        <v>159</v>
      </c>
      <c r="E100" s="166">
        <v>128</v>
      </c>
      <c r="F100" s="166">
        <v>126</v>
      </c>
      <c r="G100" s="166">
        <v>130</v>
      </c>
      <c r="H100" s="167">
        <f t="shared" si="14"/>
        <v>3.1746031746031855E-2</v>
      </c>
      <c r="I100" s="167">
        <f t="shared" si="15"/>
        <v>2.3013167072052457E-4</v>
      </c>
    </row>
    <row r="101" spans="2:9" x14ac:dyDescent="0.25">
      <c r="B101" s="165" t="s">
        <v>118</v>
      </c>
      <c r="C101" s="166">
        <v>219</v>
      </c>
      <c r="D101" s="166">
        <v>201</v>
      </c>
      <c r="E101" s="166">
        <v>190</v>
      </c>
      <c r="F101" s="166">
        <v>188</v>
      </c>
      <c r="G101" s="166">
        <v>146</v>
      </c>
      <c r="H101" s="167">
        <f t="shared" si="14"/>
        <v>-0.22340425531914898</v>
      </c>
      <c r="I101" s="167">
        <f t="shared" si="15"/>
        <v>2.5845556865535836E-4</v>
      </c>
    </row>
    <row r="102" spans="2:9" x14ac:dyDescent="0.25">
      <c r="B102" s="165" t="s">
        <v>125</v>
      </c>
      <c r="C102" s="166">
        <v>15</v>
      </c>
      <c r="D102" s="166">
        <v>55</v>
      </c>
      <c r="E102" s="166">
        <v>44</v>
      </c>
      <c r="F102" s="166">
        <v>35</v>
      </c>
      <c r="G102" s="166">
        <v>46</v>
      </c>
      <c r="H102" s="167">
        <f t="shared" si="14"/>
        <v>0.31428571428571428</v>
      </c>
      <c r="I102" s="167">
        <f t="shared" si="15"/>
        <v>8.1431206562647155E-5</v>
      </c>
    </row>
    <row r="103" spans="2:9" x14ac:dyDescent="0.25">
      <c r="B103" s="165" t="s">
        <v>121</v>
      </c>
      <c r="C103" s="166">
        <v>47</v>
      </c>
      <c r="D103" s="166">
        <v>62</v>
      </c>
      <c r="E103" s="166">
        <v>43</v>
      </c>
      <c r="F103" s="166">
        <v>25</v>
      </c>
      <c r="G103" s="166">
        <v>41</v>
      </c>
      <c r="H103" s="167">
        <f t="shared" si="14"/>
        <v>0.6399999999999999</v>
      </c>
      <c r="I103" s="167">
        <f t="shared" si="15"/>
        <v>7.2579988458011592E-5</v>
      </c>
    </row>
    <row r="104" spans="2:9" x14ac:dyDescent="0.25">
      <c r="B104" s="165" t="s">
        <v>130</v>
      </c>
      <c r="C104" s="166">
        <v>2</v>
      </c>
      <c r="D104" s="166">
        <v>8</v>
      </c>
      <c r="E104" s="166">
        <v>9</v>
      </c>
      <c r="F104" s="166">
        <v>12</v>
      </c>
      <c r="G104" s="166">
        <v>27</v>
      </c>
      <c r="H104" s="167">
        <f t="shared" si="14"/>
        <v>1.25</v>
      </c>
      <c r="I104" s="167">
        <f t="shared" si="15"/>
        <v>4.7796577765032026E-5</v>
      </c>
    </row>
    <row r="105" spans="2:9" x14ac:dyDescent="0.25">
      <c r="B105" s="165" t="s">
        <v>133</v>
      </c>
      <c r="C105" s="166">
        <v>2</v>
      </c>
      <c r="D105" s="166">
        <v>5</v>
      </c>
      <c r="E105" s="166">
        <v>9</v>
      </c>
      <c r="F105" s="166">
        <v>2</v>
      </c>
      <c r="G105" s="166">
        <v>6</v>
      </c>
      <c r="H105" s="167">
        <f t="shared" si="14"/>
        <v>2</v>
      </c>
      <c r="I105" s="167">
        <f t="shared" si="15"/>
        <v>1.0621461725562671E-5</v>
      </c>
    </row>
    <row r="106" spans="2:9" x14ac:dyDescent="0.25">
      <c r="B106" s="170" t="s">
        <v>147</v>
      </c>
      <c r="C106" s="171">
        <f>C98-SUM(C99:C105)</f>
        <v>366</v>
      </c>
      <c r="D106" s="171">
        <f>D98-SUM(D99:D105)</f>
        <v>465</v>
      </c>
      <c r="E106" s="171">
        <f>E98-SUM(E99:E105)</f>
        <v>635</v>
      </c>
      <c r="F106" s="171">
        <f>F98-SUM(F99:F105)</f>
        <v>635</v>
      </c>
      <c r="G106" s="171">
        <f>G98-SUM(G99:G105)</f>
        <v>703</v>
      </c>
      <c r="H106" s="172">
        <f t="shared" si="14"/>
        <v>0.10708661417322829</v>
      </c>
      <c r="I106" s="172">
        <f t="shared" si="15"/>
        <v>1.2444812655117597E-3</v>
      </c>
    </row>
    <row r="107" spans="2:9" x14ac:dyDescent="0.25">
      <c r="B107" s="157" t="s">
        <v>52</v>
      </c>
      <c r="C107" s="176"/>
      <c r="D107" s="176"/>
      <c r="E107" s="176"/>
      <c r="F107" s="176"/>
      <c r="G107" s="176"/>
      <c r="H107" s="177"/>
      <c r="I107" s="177"/>
    </row>
    <row r="108" spans="2:9" x14ac:dyDescent="0.25">
      <c r="B108" s="158" t="s">
        <v>70</v>
      </c>
      <c r="C108" s="178">
        <v>12400</v>
      </c>
      <c r="D108" s="178">
        <v>17775</v>
      </c>
      <c r="E108" s="178">
        <v>24316</v>
      </c>
      <c r="F108" s="178">
        <v>23859</v>
      </c>
      <c r="G108" s="178">
        <v>29368</v>
      </c>
      <c r="H108" s="179">
        <f t="shared" ref="H108:H120" si="16">IFERROR(G108/F108-1,"-")</f>
        <v>0.23089819355379526</v>
      </c>
      <c r="I108" s="179">
        <f t="shared" ref="I108:I120" si="17">G108/G$10</f>
        <v>5.1988514659387426E-2</v>
      </c>
    </row>
    <row r="109" spans="2:9" x14ac:dyDescent="0.25">
      <c r="B109" s="161" t="s">
        <v>99</v>
      </c>
      <c r="C109" s="162">
        <v>6642</v>
      </c>
      <c r="D109" s="162">
        <v>5780</v>
      </c>
      <c r="E109" s="162">
        <v>7532</v>
      </c>
      <c r="F109" s="162">
        <v>6028</v>
      </c>
      <c r="G109" s="162">
        <v>9343</v>
      </c>
      <c r="H109" s="163">
        <f t="shared" si="16"/>
        <v>0.54993364299933645</v>
      </c>
      <c r="I109" s="163">
        <f t="shared" si="17"/>
        <v>1.6539386150322008E-2</v>
      </c>
    </row>
    <row r="110" spans="2:9" x14ac:dyDescent="0.25">
      <c r="B110" s="165" t="s">
        <v>105</v>
      </c>
      <c r="C110" s="166">
        <v>2137</v>
      </c>
      <c r="D110" s="166">
        <v>1312</v>
      </c>
      <c r="E110" s="166">
        <v>3177</v>
      </c>
      <c r="F110" s="166">
        <v>2143</v>
      </c>
      <c r="G110" s="166">
        <v>4774</v>
      </c>
      <c r="H110" s="167">
        <f t="shared" si="16"/>
        <v>1.2277181521231917</v>
      </c>
      <c r="I110" s="167">
        <f t="shared" si="17"/>
        <v>8.4511430463060332E-3</v>
      </c>
    </row>
    <row r="111" spans="2:9" x14ac:dyDescent="0.25">
      <c r="B111" s="165" t="s">
        <v>102</v>
      </c>
      <c r="C111" s="166">
        <v>4505</v>
      </c>
      <c r="D111" s="166">
        <v>4468</v>
      </c>
      <c r="E111" s="166">
        <v>4355</v>
      </c>
      <c r="F111" s="166">
        <v>3885</v>
      </c>
      <c r="G111" s="166">
        <v>4569</v>
      </c>
      <c r="H111" s="167">
        <f t="shared" si="16"/>
        <v>0.17606177606177598</v>
      </c>
      <c r="I111" s="167">
        <f t="shared" si="17"/>
        <v>8.0882431040159748E-3</v>
      </c>
    </row>
    <row r="112" spans="2:9" x14ac:dyDescent="0.25">
      <c r="B112" s="161" t="s">
        <v>109</v>
      </c>
      <c r="C112" s="162">
        <v>5758</v>
      </c>
      <c r="D112" s="162">
        <v>11995</v>
      </c>
      <c r="E112" s="162">
        <v>16784</v>
      </c>
      <c r="F112" s="162">
        <v>17831</v>
      </c>
      <c r="G112" s="162">
        <v>20025</v>
      </c>
      <c r="H112" s="163">
        <f t="shared" si="16"/>
        <v>0.12304413661600577</v>
      </c>
      <c r="I112" s="163">
        <f t="shared" si="17"/>
        <v>3.5449128509065418E-2</v>
      </c>
    </row>
    <row r="113" spans="2:9" x14ac:dyDescent="0.25">
      <c r="B113" s="165" t="s">
        <v>112</v>
      </c>
      <c r="C113" s="166">
        <v>1423</v>
      </c>
      <c r="D113" s="166">
        <v>7409</v>
      </c>
      <c r="E113" s="166">
        <v>11006</v>
      </c>
      <c r="F113" s="166">
        <v>11723</v>
      </c>
      <c r="G113" s="166">
        <v>13574</v>
      </c>
      <c r="H113" s="167">
        <f t="shared" si="16"/>
        <v>0.15789473684210531</v>
      </c>
      <c r="I113" s="167">
        <f t="shared" si="17"/>
        <v>2.4029286910464617E-2</v>
      </c>
    </row>
    <row r="114" spans="2:9" x14ac:dyDescent="0.25">
      <c r="B114" s="165" t="s">
        <v>115</v>
      </c>
      <c r="C114" s="166">
        <v>516</v>
      </c>
      <c r="D114" s="166">
        <v>315</v>
      </c>
      <c r="E114" s="166">
        <v>405</v>
      </c>
      <c r="F114" s="166">
        <v>602</v>
      </c>
      <c r="G114" s="166">
        <v>478</v>
      </c>
      <c r="H114" s="167">
        <f t="shared" si="16"/>
        <v>-0.20598006644518274</v>
      </c>
      <c r="I114" s="167">
        <f t="shared" si="17"/>
        <v>8.4617645080315958E-4</v>
      </c>
    </row>
    <row r="115" spans="2:9" x14ac:dyDescent="0.25">
      <c r="B115" s="165" t="s">
        <v>118</v>
      </c>
      <c r="C115" s="166">
        <v>902</v>
      </c>
      <c r="D115" s="166">
        <v>554</v>
      </c>
      <c r="E115" s="166">
        <v>840</v>
      </c>
      <c r="F115" s="166">
        <v>1350</v>
      </c>
      <c r="G115" s="166">
        <v>1407</v>
      </c>
      <c r="H115" s="167">
        <f t="shared" si="16"/>
        <v>4.2222222222222161E-2</v>
      </c>
      <c r="I115" s="167">
        <f t="shared" si="17"/>
        <v>2.4907327746444465E-3</v>
      </c>
    </row>
    <row r="116" spans="2:9" x14ac:dyDescent="0.25">
      <c r="B116" s="165" t="s">
        <v>125</v>
      </c>
      <c r="C116" s="166">
        <v>496</v>
      </c>
      <c r="D116" s="166">
        <v>283</v>
      </c>
      <c r="E116" s="166">
        <v>444</v>
      </c>
      <c r="F116" s="166">
        <v>333</v>
      </c>
      <c r="G116" s="166">
        <v>832</v>
      </c>
      <c r="H116" s="167">
        <f t="shared" si="16"/>
        <v>1.4984984984984986</v>
      </c>
      <c r="I116" s="167">
        <f t="shared" si="17"/>
        <v>1.4728426926113572E-3</v>
      </c>
    </row>
    <row r="117" spans="2:9" x14ac:dyDescent="0.25">
      <c r="B117" s="165" t="s">
        <v>121</v>
      </c>
      <c r="C117" s="166">
        <v>713</v>
      </c>
      <c r="D117" s="166">
        <v>646</v>
      </c>
      <c r="E117" s="166">
        <v>1087</v>
      </c>
      <c r="F117" s="166">
        <v>382</v>
      </c>
      <c r="G117" s="166">
        <v>598</v>
      </c>
      <c r="H117" s="167">
        <f t="shared" si="16"/>
        <v>0.5654450261780104</v>
      </c>
      <c r="I117" s="167">
        <f t="shared" si="17"/>
        <v>1.0586056853144129E-3</v>
      </c>
    </row>
    <row r="118" spans="2:9" x14ac:dyDescent="0.25">
      <c r="B118" s="165" t="s">
        <v>130</v>
      </c>
      <c r="C118" s="166">
        <v>30</v>
      </c>
      <c r="D118" s="166">
        <v>29</v>
      </c>
      <c r="E118" s="166">
        <v>153</v>
      </c>
      <c r="F118" s="166">
        <v>23</v>
      </c>
      <c r="G118" s="166">
        <v>44</v>
      </c>
      <c r="H118" s="167">
        <f t="shared" si="16"/>
        <v>0.91304347826086962</v>
      </c>
      <c r="I118" s="167">
        <f t="shared" si="17"/>
        <v>7.7890719320792927E-5</v>
      </c>
    </row>
    <row r="119" spans="2:9" x14ac:dyDescent="0.25">
      <c r="B119" s="165" t="s">
        <v>133</v>
      </c>
      <c r="C119" s="166">
        <v>1</v>
      </c>
      <c r="D119" s="166">
        <v>7</v>
      </c>
      <c r="E119" s="166">
        <v>18</v>
      </c>
      <c r="F119" s="166">
        <v>55</v>
      </c>
      <c r="G119" s="166">
        <v>21</v>
      </c>
      <c r="H119" s="167">
        <f t="shared" si="16"/>
        <v>-0.61818181818181817</v>
      </c>
      <c r="I119" s="167">
        <f t="shared" si="17"/>
        <v>3.717511603946935E-5</v>
      </c>
    </row>
    <row r="120" spans="2:9" x14ac:dyDescent="0.25">
      <c r="B120" s="170" t="s">
        <v>147</v>
      </c>
      <c r="C120" s="171">
        <f>C112-SUM(C113:C119)</f>
        <v>1677</v>
      </c>
      <c r="D120" s="171">
        <f>D112-SUM(D113:D119)</f>
        <v>2752</v>
      </c>
      <c r="E120" s="171">
        <f>E112-SUM(E113:E119)</f>
        <v>2831</v>
      </c>
      <c r="F120" s="171">
        <f>F112-SUM(F113:F119)</f>
        <v>3363</v>
      </c>
      <c r="G120" s="171">
        <f>G112-SUM(G113:G119)</f>
        <v>3071</v>
      </c>
      <c r="H120" s="172">
        <f t="shared" si="16"/>
        <v>-8.6827237585489159E-2</v>
      </c>
      <c r="I120" s="172">
        <f t="shared" si="17"/>
        <v>5.4364181598671613E-3</v>
      </c>
    </row>
    <row r="121" spans="2:9" x14ac:dyDescent="0.25">
      <c r="B121" s="157" t="s">
        <v>53</v>
      </c>
      <c r="C121" s="176"/>
      <c r="D121" s="176"/>
      <c r="E121" s="176"/>
      <c r="F121" s="176"/>
      <c r="G121" s="176"/>
      <c r="H121" s="177"/>
      <c r="I121" s="177"/>
    </row>
    <row r="122" spans="2:9" x14ac:dyDescent="0.25">
      <c r="B122" s="158" t="s">
        <v>70</v>
      </c>
      <c r="C122" s="178">
        <v>14859</v>
      </c>
      <c r="D122" s="178">
        <v>18761</v>
      </c>
      <c r="E122" s="178">
        <v>17627</v>
      </c>
      <c r="F122" s="178">
        <v>22231</v>
      </c>
      <c r="G122" s="178">
        <v>24531</v>
      </c>
      <c r="H122" s="179">
        <f t="shared" ref="H122:H134" si="18">IFERROR(G122/F122-1,"-")</f>
        <v>0.10345913364221127</v>
      </c>
      <c r="I122" s="179">
        <f t="shared" ref="I122:I134" si="19">G122/G$10</f>
        <v>4.3425846264962986E-2</v>
      </c>
    </row>
    <row r="123" spans="2:9" x14ac:dyDescent="0.25">
      <c r="B123" s="161" t="s">
        <v>99</v>
      </c>
      <c r="C123" s="162">
        <v>10238</v>
      </c>
      <c r="D123" s="162">
        <v>12867</v>
      </c>
      <c r="E123" s="162">
        <v>12297</v>
      </c>
      <c r="F123" s="162">
        <v>16725</v>
      </c>
      <c r="G123" s="162">
        <v>18311</v>
      </c>
      <c r="H123" s="163">
        <f t="shared" si="18"/>
        <v>9.4828101644245155E-2</v>
      </c>
      <c r="I123" s="163">
        <f t="shared" si="19"/>
        <v>3.2414930942796349E-2</v>
      </c>
    </row>
    <row r="124" spans="2:9" x14ac:dyDescent="0.25">
      <c r="B124" s="165" t="s">
        <v>105</v>
      </c>
      <c r="C124" s="166">
        <v>4713</v>
      </c>
      <c r="D124" s="166">
        <v>7496</v>
      </c>
      <c r="E124" s="166">
        <v>4739</v>
      </c>
      <c r="F124" s="166">
        <v>10068</v>
      </c>
      <c r="G124" s="166">
        <v>11323</v>
      </c>
      <c r="H124" s="167">
        <f t="shared" si="18"/>
        <v>0.12465236392530787</v>
      </c>
      <c r="I124" s="167">
        <f t="shared" si="19"/>
        <v>2.0044468519757688E-2</v>
      </c>
    </row>
    <row r="125" spans="2:9" x14ac:dyDescent="0.25">
      <c r="B125" s="165" t="s">
        <v>102</v>
      </c>
      <c r="C125" s="166">
        <v>5525</v>
      </c>
      <c r="D125" s="166">
        <v>5371</v>
      </c>
      <c r="E125" s="166">
        <v>7558</v>
      </c>
      <c r="F125" s="166">
        <v>6657</v>
      </c>
      <c r="G125" s="166">
        <v>6988</v>
      </c>
      <c r="H125" s="167">
        <f t="shared" si="18"/>
        <v>4.9722097040709068E-2</v>
      </c>
      <c r="I125" s="167">
        <f t="shared" si="19"/>
        <v>1.2370462423038658E-2</v>
      </c>
    </row>
    <row r="126" spans="2:9" x14ac:dyDescent="0.25">
      <c r="B126" s="161" t="s">
        <v>109</v>
      </c>
      <c r="C126" s="162">
        <v>4621</v>
      </c>
      <c r="D126" s="162">
        <v>5894</v>
      </c>
      <c r="E126" s="162">
        <v>5330</v>
      </c>
      <c r="F126" s="162">
        <v>5506</v>
      </c>
      <c r="G126" s="162">
        <v>6220</v>
      </c>
      <c r="H126" s="163">
        <f t="shared" si="18"/>
        <v>0.12967671630948052</v>
      </c>
      <c r="I126" s="163">
        <f t="shared" si="19"/>
        <v>1.1010915322166637E-2</v>
      </c>
    </row>
    <row r="127" spans="2:9" x14ac:dyDescent="0.25">
      <c r="B127" s="165" t="s">
        <v>112</v>
      </c>
      <c r="C127" s="166">
        <v>177</v>
      </c>
      <c r="D127" s="166">
        <v>781</v>
      </c>
      <c r="E127" s="166">
        <v>690</v>
      </c>
      <c r="F127" s="166">
        <v>648</v>
      </c>
      <c r="G127" s="166">
        <v>640</v>
      </c>
      <c r="H127" s="167">
        <f t="shared" si="18"/>
        <v>-1.2345679012345734E-2</v>
      </c>
      <c r="I127" s="167">
        <f t="shared" si="19"/>
        <v>1.1329559173933518E-3</v>
      </c>
    </row>
    <row r="128" spans="2:9" x14ac:dyDescent="0.25">
      <c r="B128" s="165" t="s">
        <v>115</v>
      </c>
      <c r="C128" s="166">
        <v>478</v>
      </c>
      <c r="D128" s="166">
        <v>489</v>
      </c>
      <c r="E128" s="166">
        <v>540</v>
      </c>
      <c r="F128" s="166">
        <v>506</v>
      </c>
      <c r="G128" s="166">
        <v>538</v>
      </c>
      <c r="H128" s="167">
        <f t="shared" si="18"/>
        <v>6.3241106719367668E-2</v>
      </c>
      <c r="I128" s="167">
        <f t="shared" si="19"/>
        <v>9.5239106805878628E-4</v>
      </c>
    </row>
    <row r="129" spans="2:9" x14ac:dyDescent="0.25">
      <c r="B129" s="165" t="s">
        <v>118</v>
      </c>
      <c r="C129" s="166">
        <v>592</v>
      </c>
      <c r="D129" s="166">
        <v>421</v>
      </c>
      <c r="E129" s="166">
        <v>499</v>
      </c>
      <c r="F129" s="166">
        <v>455</v>
      </c>
      <c r="G129" s="166">
        <v>765</v>
      </c>
      <c r="H129" s="167">
        <f t="shared" si="18"/>
        <v>0.68131868131868134</v>
      </c>
      <c r="I129" s="167">
        <f t="shared" si="19"/>
        <v>1.3542363700092407E-3</v>
      </c>
    </row>
    <row r="130" spans="2:9" x14ac:dyDescent="0.25">
      <c r="B130" s="165" t="s">
        <v>125</v>
      </c>
      <c r="C130" s="166">
        <v>138</v>
      </c>
      <c r="D130" s="166">
        <v>101</v>
      </c>
      <c r="E130" s="166">
        <v>306</v>
      </c>
      <c r="F130" s="166">
        <v>151</v>
      </c>
      <c r="G130" s="166">
        <v>214</v>
      </c>
      <c r="H130" s="167">
        <f t="shared" si="18"/>
        <v>0.41721854304635753</v>
      </c>
      <c r="I130" s="167">
        <f t="shared" si="19"/>
        <v>3.7883213487840197E-4</v>
      </c>
    </row>
    <row r="131" spans="2:9" x14ac:dyDescent="0.25">
      <c r="B131" s="165" t="s">
        <v>121</v>
      </c>
      <c r="C131" s="166">
        <v>87</v>
      </c>
      <c r="D131" s="166">
        <v>117</v>
      </c>
      <c r="E131" s="166">
        <v>139</v>
      </c>
      <c r="F131" s="166">
        <v>123</v>
      </c>
      <c r="G131" s="166">
        <v>190</v>
      </c>
      <c r="H131" s="167">
        <f t="shared" si="18"/>
        <v>0.54471544715447151</v>
      </c>
      <c r="I131" s="167">
        <f t="shared" si="19"/>
        <v>3.3634628797615129E-4</v>
      </c>
    </row>
    <row r="132" spans="2:9" x14ac:dyDescent="0.25">
      <c r="B132" s="165" t="s">
        <v>130</v>
      </c>
      <c r="C132" s="166">
        <v>29</v>
      </c>
      <c r="D132" s="166">
        <v>33</v>
      </c>
      <c r="E132" s="166">
        <v>33</v>
      </c>
      <c r="F132" s="166">
        <v>53</v>
      </c>
      <c r="G132" s="166">
        <v>38</v>
      </c>
      <c r="H132" s="167">
        <f t="shared" si="18"/>
        <v>-0.28301886792452835</v>
      </c>
      <c r="I132" s="167">
        <f t="shared" si="19"/>
        <v>6.7269257595230258E-5</v>
      </c>
    </row>
    <row r="133" spans="2:9" x14ac:dyDescent="0.25">
      <c r="B133" s="165" t="s">
        <v>133</v>
      </c>
      <c r="C133" s="166">
        <v>30</v>
      </c>
      <c r="D133" s="166">
        <v>30</v>
      </c>
      <c r="E133" s="166">
        <v>42</v>
      </c>
      <c r="F133" s="166">
        <v>49</v>
      </c>
      <c r="G133" s="166">
        <v>54</v>
      </c>
      <c r="H133" s="167">
        <f t="shared" si="18"/>
        <v>0.1020408163265305</v>
      </c>
      <c r="I133" s="167">
        <f t="shared" si="19"/>
        <v>9.5593155530064052E-5</v>
      </c>
    </row>
    <row r="134" spans="2:9" x14ac:dyDescent="0.25">
      <c r="B134" s="170" t="s">
        <v>147</v>
      </c>
      <c r="C134" s="171">
        <f>C126-SUM(C127:C133)</f>
        <v>3090</v>
      </c>
      <c r="D134" s="171">
        <f>D126-SUM(D127:D133)</f>
        <v>3922</v>
      </c>
      <c r="E134" s="171">
        <f>E126-SUM(E127:E133)</f>
        <v>3081</v>
      </c>
      <c r="F134" s="171">
        <f>F126-SUM(F127:F133)</f>
        <v>3521</v>
      </c>
      <c r="G134" s="171">
        <f>G126-SUM(G127:G133)</f>
        <v>3781</v>
      </c>
      <c r="H134" s="172">
        <f t="shared" si="18"/>
        <v>7.384265833570014E-2</v>
      </c>
      <c r="I134" s="172">
        <f t="shared" si="19"/>
        <v>6.6932911307254102E-3</v>
      </c>
    </row>
    <row r="135" spans="2:9" x14ac:dyDescent="0.25">
      <c r="B135" s="157" t="s">
        <v>54</v>
      </c>
      <c r="C135" s="176"/>
      <c r="D135" s="176"/>
      <c r="E135" s="176"/>
      <c r="F135" s="176"/>
      <c r="G135" s="176"/>
      <c r="H135" s="177"/>
      <c r="I135" s="177"/>
    </row>
    <row r="136" spans="2:9" x14ac:dyDescent="0.25">
      <c r="B136" s="158" t="s">
        <v>70</v>
      </c>
      <c r="C136" s="178">
        <v>10937</v>
      </c>
      <c r="D136" s="178">
        <v>26589</v>
      </c>
      <c r="E136" s="178">
        <v>28421</v>
      </c>
      <c r="F136" s="178">
        <v>29387</v>
      </c>
      <c r="G136" s="178">
        <v>31278</v>
      </c>
      <c r="H136" s="179">
        <f t="shared" ref="H136:H148" si="20">IFERROR(G136/F136-1,"-")</f>
        <v>6.4348181168544016E-2</v>
      </c>
      <c r="I136" s="179">
        <f t="shared" ref="I136:I148" si="21">G136/G$10</f>
        <v>5.5369679975358209E-2</v>
      </c>
    </row>
    <row r="137" spans="2:9" x14ac:dyDescent="0.25">
      <c r="B137" s="161" t="s">
        <v>99</v>
      </c>
      <c r="C137" s="162">
        <v>4324</v>
      </c>
      <c r="D137" s="162">
        <v>4253</v>
      </c>
      <c r="E137" s="162">
        <v>4890</v>
      </c>
      <c r="F137" s="162">
        <v>4326</v>
      </c>
      <c r="G137" s="162">
        <v>5513</v>
      </c>
      <c r="H137" s="163">
        <f t="shared" si="20"/>
        <v>0.27438742487286172</v>
      </c>
      <c r="I137" s="163">
        <f t="shared" si="21"/>
        <v>9.7593530821711676E-3</v>
      </c>
    </row>
    <row r="138" spans="2:9" x14ac:dyDescent="0.25">
      <c r="B138" s="165" t="s">
        <v>105</v>
      </c>
      <c r="C138" s="166">
        <v>2204</v>
      </c>
      <c r="D138" s="166">
        <v>2736</v>
      </c>
      <c r="E138" s="166">
        <v>3180</v>
      </c>
      <c r="F138" s="166">
        <v>2940</v>
      </c>
      <c r="G138" s="166">
        <v>4030</v>
      </c>
      <c r="H138" s="167">
        <f t="shared" si="20"/>
        <v>0.37074829931972797</v>
      </c>
      <c r="I138" s="167">
        <f t="shared" si="21"/>
        <v>7.1340817923362613E-3</v>
      </c>
    </row>
    <row r="139" spans="2:9" x14ac:dyDescent="0.25">
      <c r="B139" s="165" t="s">
        <v>102</v>
      </c>
      <c r="C139" s="166">
        <v>2120</v>
      </c>
      <c r="D139" s="166">
        <v>1517</v>
      </c>
      <c r="E139" s="166">
        <v>1710</v>
      </c>
      <c r="F139" s="166">
        <v>1386</v>
      </c>
      <c r="G139" s="166">
        <v>1483</v>
      </c>
      <c r="H139" s="167">
        <f t="shared" si="20"/>
        <v>6.998556998557004E-2</v>
      </c>
      <c r="I139" s="167">
        <f t="shared" si="21"/>
        <v>2.6252712898349071E-3</v>
      </c>
    </row>
    <row r="140" spans="2:9" x14ac:dyDescent="0.25">
      <c r="B140" s="161" t="s">
        <v>109</v>
      </c>
      <c r="C140" s="162">
        <v>6613</v>
      </c>
      <c r="D140" s="162">
        <v>22336</v>
      </c>
      <c r="E140" s="162">
        <v>23531</v>
      </c>
      <c r="F140" s="162">
        <v>25061</v>
      </c>
      <c r="G140" s="162">
        <v>25765</v>
      </c>
      <c r="H140" s="163">
        <f t="shared" si="20"/>
        <v>2.8091456845297458E-2</v>
      </c>
      <c r="I140" s="163">
        <f t="shared" si="21"/>
        <v>4.5610326893187038E-2</v>
      </c>
    </row>
    <row r="141" spans="2:9" x14ac:dyDescent="0.25">
      <c r="B141" s="165" t="s">
        <v>112</v>
      </c>
      <c r="C141" s="166">
        <v>693</v>
      </c>
      <c r="D141" s="166">
        <v>9847</v>
      </c>
      <c r="E141" s="166">
        <v>11091</v>
      </c>
      <c r="F141" s="166">
        <v>12176</v>
      </c>
      <c r="G141" s="166">
        <v>11425</v>
      </c>
      <c r="H141" s="167">
        <f t="shared" si="20"/>
        <v>-6.1678712220762155E-2</v>
      </c>
      <c r="I141" s="167">
        <f t="shared" si="21"/>
        <v>2.0225033369092253E-2</v>
      </c>
    </row>
    <row r="142" spans="2:9" x14ac:dyDescent="0.25">
      <c r="B142" s="165" t="s">
        <v>115</v>
      </c>
      <c r="C142" s="166">
        <v>767</v>
      </c>
      <c r="D142" s="166">
        <v>1340</v>
      </c>
      <c r="E142" s="166">
        <v>1783</v>
      </c>
      <c r="F142" s="166">
        <v>1475</v>
      </c>
      <c r="G142" s="166">
        <v>2462</v>
      </c>
      <c r="H142" s="167">
        <f t="shared" si="20"/>
        <v>0.66915254237288146</v>
      </c>
      <c r="I142" s="167">
        <f t="shared" si="21"/>
        <v>4.3583397947225501E-3</v>
      </c>
    </row>
    <row r="143" spans="2:9" x14ac:dyDescent="0.25">
      <c r="B143" s="165" t="s">
        <v>118</v>
      </c>
      <c r="C143" s="166">
        <v>1251</v>
      </c>
      <c r="D143" s="166">
        <v>2917</v>
      </c>
      <c r="E143" s="166">
        <v>2194</v>
      </c>
      <c r="F143" s="166">
        <v>2222</v>
      </c>
      <c r="G143" s="166">
        <v>2463</v>
      </c>
      <c r="H143" s="167">
        <f t="shared" si="20"/>
        <v>0.10846084608460838</v>
      </c>
      <c r="I143" s="167">
        <f t="shared" si="21"/>
        <v>4.3601100383434772E-3</v>
      </c>
    </row>
    <row r="144" spans="2:9" x14ac:dyDescent="0.25">
      <c r="B144" s="165" t="s">
        <v>125</v>
      </c>
      <c r="C144" s="166">
        <v>172</v>
      </c>
      <c r="D144" s="166">
        <v>1276</v>
      </c>
      <c r="E144" s="166">
        <v>989</v>
      </c>
      <c r="F144" s="166">
        <v>653</v>
      </c>
      <c r="G144" s="166">
        <v>711</v>
      </c>
      <c r="H144" s="167">
        <f t="shared" si="20"/>
        <v>8.8820826952526799E-2</v>
      </c>
      <c r="I144" s="167">
        <f t="shared" si="21"/>
        <v>1.2586432144791767E-3</v>
      </c>
    </row>
    <row r="145" spans="2:9" x14ac:dyDescent="0.25">
      <c r="B145" s="165" t="s">
        <v>121</v>
      </c>
      <c r="C145" s="166">
        <v>221</v>
      </c>
      <c r="D145" s="166">
        <v>607</v>
      </c>
      <c r="E145" s="166">
        <v>770</v>
      </c>
      <c r="F145" s="166">
        <v>753</v>
      </c>
      <c r="G145" s="166">
        <v>738</v>
      </c>
      <c r="H145" s="167">
        <f t="shared" si="20"/>
        <v>-1.9920318725099584E-2</v>
      </c>
      <c r="I145" s="167">
        <f t="shared" si="21"/>
        <v>1.3064397922442086E-3</v>
      </c>
    </row>
    <row r="146" spans="2:9" x14ac:dyDescent="0.25">
      <c r="B146" s="165" t="s">
        <v>130</v>
      </c>
      <c r="C146" s="166">
        <v>28</v>
      </c>
      <c r="D146" s="166">
        <v>94</v>
      </c>
      <c r="E146" s="166">
        <v>7</v>
      </c>
      <c r="F146" s="166">
        <v>19</v>
      </c>
      <c r="G146" s="166">
        <v>46</v>
      </c>
      <c r="H146" s="167">
        <f t="shared" si="20"/>
        <v>1.4210526315789473</v>
      </c>
      <c r="I146" s="167">
        <f t="shared" si="21"/>
        <v>8.1431206562647155E-5</v>
      </c>
    </row>
    <row r="147" spans="2:9" x14ac:dyDescent="0.25">
      <c r="B147" s="165" t="s">
        <v>133</v>
      </c>
      <c r="C147" s="166">
        <v>12</v>
      </c>
      <c r="D147" s="166">
        <v>37</v>
      </c>
      <c r="E147" s="166">
        <v>21</v>
      </c>
      <c r="F147" s="166">
        <v>25</v>
      </c>
      <c r="G147" s="166">
        <v>19</v>
      </c>
      <c r="H147" s="167">
        <f t="shared" si="20"/>
        <v>-0.24</v>
      </c>
      <c r="I147" s="167">
        <f t="shared" si="21"/>
        <v>3.3634628797615129E-5</v>
      </c>
    </row>
    <row r="148" spans="2:9" x14ac:dyDescent="0.25">
      <c r="B148" s="170" t="s">
        <v>147</v>
      </c>
      <c r="C148" s="171">
        <f>C140-SUM(C141:C147)</f>
        <v>3469</v>
      </c>
      <c r="D148" s="171">
        <f>D140-SUM(D141:D147)</f>
        <v>6218</v>
      </c>
      <c r="E148" s="171">
        <f>E140-SUM(E141:E147)</f>
        <v>6676</v>
      </c>
      <c r="F148" s="171">
        <f>F140-SUM(F141:F147)</f>
        <v>7738</v>
      </c>
      <c r="G148" s="171">
        <f>G140-SUM(G141:G147)</f>
        <v>7901</v>
      </c>
      <c r="H148" s="172">
        <f t="shared" si="20"/>
        <v>2.1064874644610931E-2</v>
      </c>
      <c r="I148" s="172">
        <f t="shared" si="21"/>
        <v>1.3986694848945111E-2</v>
      </c>
    </row>
    <row r="149" spans="2:9" x14ac:dyDescent="0.25">
      <c r="B149" s="157" t="s">
        <v>55</v>
      </c>
      <c r="C149" s="176"/>
      <c r="D149" s="176"/>
      <c r="E149" s="176"/>
      <c r="F149" s="176"/>
      <c r="G149" s="176"/>
      <c r="H149" s="177"/>
      <c r="I149" s="177"/>
    </row>
    <row r="150" spans="2:9" x14ac:dyDescent="0.25">
      <c r="B150" s="158" t="s">
        <v>70</v>
      </c>
      <c r="C150" s="178">
        <v>5539</v>
      </c>
      <c r="D150" s="178">
        <v>10249</v>
      </c>
      <c r="E150" s="178">
        <v>11208</v>
      </c>
      <c r="F150" s="178">
        <v>13055</v>
      </c>
      <c r="G150" s="178">
        <v>12380</v>
      </c>
      <c r="H150" s="179">
        <f t="shared" ref="H150:H162" si="22">IFERROR(G150/F150-1,"-")</f>
        <v>-5.1704327843738018E-2</v>
      </c>
      <c r="I150" s="179">
        <f t="shared" ref="I150:I162" si="23">G150/G$10</f>
        <v>2.1915616027077648E-2</v>
      </c>
    </row>
    <row r="151" spans="2:9" x14ac:dyDescent="0.25">
      <c r="B151" s="161" t="s">
        <v>99</v>
      </c>
      <c r="C151" s="162">
        <v>3340</v>
      </c>
      <c r="D151" s="162">
        <v>5747</v>
      </c>
      <c r="E151" s="162">
        <v>6603</v>
      </c>
      <c r="F151" s="162">
        <v>7242</v>
      </c>
      <c r="G151" s="162">
        <v>6160</v>
      </c>
      <c r="H151" s="163">
        <f t="shared" si="22"/>
        <v>-0.14940624136978731</v>
      </c>
      <c r="I151" s="163">
        <f t="shared" si="23"/>
        <v>1.090470070491101E-2</v>
      </c>
    </row>
    <row r="152" spans="2:9" x14ac:dyDescent="0.25">
      <c r="B152" s="165" t="s">
        <v>105</v>
      </c>
      <c r="C152" s="166">
        <v>2340</v>
      </c>
      <c r="D152" s="166">
        <v>4364</v>
      </c>
      <c r="E152" s="166">
        <v>5247</v>
      </c>
      <c r="F152" s="166">
        <v>5289</v>
      </c>
      <c r="G152" s="166">
        <v>3800</v>
      </c>
      <c r="H152" s="167">
        <f t="shared" si="22"/>
        <v>-0.28152769899792018</v>
      </c>
      <c r="I152" s="167">
        <f t="shared" si="23"/>
        <v>6.726925759523026E-3</v>
      </c>
    </row>
    <row r="153" spans="2:9" x14ac:dyDescent="0.25">
      <c r="B153" s="165" t="s">
        <v>102</v>
      </c>
      <c r="C153" s="166">
        <v>1000</v>
      </c>
      <c r="D153" s="166">
        <v>1383</v>
      </c>
      <c r="E153" s="166">
        <v>1356</v>
      </c>
      <c r="F153" s="166">
        <v>1953</v>
      </c>
      <c r="G153" s="166">
        <v>2360</v>
      </c>
      <c r="H153" s="167">
        <f t="shared" si="22"/>
        <v>0.20839733742959554</v>
      </c>
      <c r="I153" s="167">
        <f t="shared" si="23"/>
        <v>4.1777749453879845E-3</v>
      </c>
    </row>
    <row r="154" spans="2:9" x14ac:dyDescent="0.25">
      <c r="B154" s="161" t="s">
        <v>109</v>
      </c>
      <c r="C154" s="162">
        <v>2199</v>
      </c>
      <c r="D154" s="162">
        <v>4502</v>
      </c>
      <c r="E154" s="162">
        <v>4605</v>
      </c>
      <c r="F154" s="162">
        <v>5813</v>
      </c>
      <c r="G154" s="162">
        <v>6220</v>
      </c>
      <c r="H154" s="163">
        <f t="shared" si="22"/>
        <v>7.0015482539136364E-2</v>
      </c>
      <c r="I154" s="163">
        <f t="shared" si="23"/>
        <v>1.1010915322166637E-2</v>
      </c>
    </row>
    <row r="155" spans="2:9" x14ac:dyDescent="0.25">
      <c r="B155" s="165" t="s">
        <v>112</v>
      </c>
      <c r="C155" s="166">
        <v>137</v>
      </c>
      <c r="D155" s="166">
        <v>1991</v>
      </c>
      <c r="E155" s="166">
        <v>1582</v>
      </c>
      <c r="F155" s="166">
        <v>1869</v>
      </c>
      <c r="G155" s="166">
        <v>1786</v>
      </c>
      <c r="H155" s="167">
        <f t="shared" si="22"/>
        <v>-4.4408774745853363E-2</v>
      </c>
      <c r="I155" s="167">
        <f t="shared" si="23"/>
        <v>3.1616551069758221E-3</v>
      </c>
    </row>
    <row r="156" spans="2:9" x14ac:dyDescent="0.25">
      <c r="B156" s="165" t="s">
        <v>115</v>
      </c>
      <c r="C156" s="166">
        <v>492</v>
      </c>
      <c r="D156" s="166">
        <v>524</v>
      </c>
      <c r="E156" s="166">
        <v>656</v>
      </c>
      <c r="F156" s="166">
        <v>561</v>
      </c>
      <c r="G156" s="166">
        <v>601</v>
      </c>
      <c r="H156" s="167">
        <f t="shared" si="22"/>
        <v>7.1301247771835996E-2</v>
      </c>
      <c r="I156" s="167">
        <f t="shared" si="23"/>
        <v>1.0639164161771943E-3</v>
      </c>
    </row>
    <row r="157" spans="2:9" x14ac:dyDescent="0.25">
      <c r="B157" s="165" t="s">
        <v>118</v>
      </c>
      <c r="C157" s="166">
        <v>492</v>
      </c>
      <c r="D157" s="166">
        <v>556</v>
      </c>
      <c r="E157" s="166">
        <v>861</v>
      </c>
      <c r="F157" s="166">
        <v>1146</v>
      </c>
      <c r="G157" s="166">
        <v>1982</v>
      </c>
      <c r="H157" s="167">
        <f t="shared" si="22"/>
        <v>0.72949389179755664</v>
      </c>
      <c r="I157" s="167">
        <f t="shared" si="23"/>
        <v>3.5086228566775361E-3</v>
      </c>
    </row>
    <row r="158" spans="2:9" x14ac:dyDescent="0.25">
      <c r="B158" s="165" t="s">
        <v>125</v>
      </c>
      <c r="C158" s="166">
        <v>46</v>
      </c>
      <c r="D158" s="166">
        <v>152</v>
      </c>
      <c r="E158" s="166">
        <v>135</v>
      </c>
      <c r="F158" s="166">
        <v>188</v>
      </c>
      <c r="G158" s="166">
        <v>116</v>
      </c>
      <c r="H158" s="167">
        <f t="shared" si="22"/>
        <v>-0.38297872340425532</v>
      </c>
      <c r="I158" s="167">
        <f t="shared" si="23"/>
        <v>2.0534826002754499E-4</v>
      </c>
    </row>
    <row r="159" spans="2:9" x14ac:dyDescent="0.25">
      <c r="B159" s="165" t="s">
        <v>121</v>
      </c>
      <c r="C159" s="166">
        <v>232</v>
      </c>
      <c r="D159" s="166">
        <v>551</v>
      </c>
      <c r="E159" s="166">
        <v>289</v>
      </c>
      <c r="F159" s="166">
        <v>504</v>
      </c>
      <c r="G159" s="166">
        <v>313</v>
      </c>
      <c r="H159" s="167">
        <f t="shared" si="22"/>
        <v>-0.37896825396825395</v>
      </c>
      <c r="I159" s="167">
        <f t="shared" si="23"/>
        <v>5.5408625335018607E-4</v>
      </c>
    </row>
    <row r="160" spans="2:9" x14ac:dyDescent="0.25">
      <c r="B160" s="165" t="s">
        <v>130</v>
      </c>
      <c r="C160" s="166">
        <v>5</v>
      </c>
      <c r="D160" s="166">
        <v>19</v>
      </c>
      <c r="E160" s="166">
        <v>12</v>
      </c>
      <c r="F160" s="166">
        <v>6</v>
      </c>
      <c r="G160" s="166">
        <v>16</v>
      </c>
      <c r="H160" s="167">
        <f t="shared" si="22"/>
        <v>1.6666666666666665</v>
      </c>
      <c r="I160" s="167">
        <f t="shared" si="23"/>
        <v>2.8323897934833791E-5</v>
      </c>
    </row>
    <row r="161" spans="2:9" x14ac:dyDescent="0.25">
      <c r="B161" s="165" t="s">
        <v>133</v>
      </c>
      <c r="C161" s="166">
        <v>6</v>
      </c>
      <c r="D161" s="166">
        <v>13</v>
      </c>
      <c r="E161" s="166">
        <v>15</v>
      </c>
      <c r="F161" s="166">
        <v>6</v>
      </c>
      <c r="G161" s="166">
        <v>15</v>
      </c>
      <c r="H161" s="167">
        <f t="shared" si="22"/>
        <v>1.5</v>
      </c>
      <c r="I161" s="167">
        <f t="shared" si="23"/>
        <v>2.655365431390668E-5</v>
      </c>
    </row>
    <row r="162" spans="2:9" x14ac:dyDescent="0.25">
      <c r="B162" s="170" t="s">
        <v>147</v>
      </c>
      <c r="C162" s="171">
        <f>C154-SUM(C155:C161)</f>
        <v>789</v>
      </c>
      <c r="D162" s="171">
        <f>D154-SUM(D155:D161)</f>
        <v>696</v>
      </c>
      <c r="E162" s="171">
        <f>E154-SUM(E155:E161)</f>
        <v>1055</v>
      </c>
      <c r="F162" s="171">
        <f>F154-SUM(F155:F161)</f>
        <v>1533</v>
      </c>
      <c r="G162" s="171">
        <f>G154-SUM(G155:G161)</f>
        <v>1391</v>
      </c>
      <c r="H162" s="172">
        <f t="shared" si="22"/>
        <v>-9.2628832354859747E-2</v>
      </c>
      <c r="I162" s="172">
        <f t="shared" si="23"/>
        <v>2.4624088767096126E-3</v>
      </c>
    </row>
    <row r="163" spans="2:9" x14ac:dyDescent="0.25">
      <c r="C163" s="81"/>
      <c r="D163" s="81"/>
      <c r="E163" s="81"/>
      <c r="F163" s="81"/>
      <c r="G163" s="81"/>
      <c r="H163" s="81"/>
    </row>
    <row r="164" spans="2:9" x14ac:dyDescent="0.25">
      <c r="B164" s="107" t="s">
        <v>57</v>
      </c>
      <c r="C164" s="107"/>
      <c r="D164" s="107"/>
      <c r="E164" s="107"/>
      <c r="F164" s="107"/>
      <c r="G164" s="107"/>
      <c r="H164" s="107"/>
      <c r="I164" s="107"/>
    </row>
  </sheetData>
  <mergeCells count="3">
    <mergeCell ref="B5:I5"/>
    <mergeCell ref="K5:R5"/>
    <mergeCell ref="C7:I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0E911F-F182-4E92-985A-72DA5C7B9D28}">
  <sheetPr>
    <tabColor rgb="FFFFC000"/>
    <pageSetUpPr fitToPage="1"/>
  </sheetPr>
  <dimension ref="A1:X163"/>
  <sheetViews>
    <sheetView showGridLines="0" topLeftCell="A2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0" width="10.5703125" customWidth="1"/>
    <col min="11" max="11" width="11.5703125" customWidth="1"/>
    <col min="12" max="12" width="10.5703125" customWidth="1"/>
    <col min="14" max="14" width="11.42578125" customWidth="1"/>
    <col min="15" max="24" width="11.42578125" hidden="1" customWidth="1"/>
  </cols>
  <sheetData>
    <row r="1" spans="1:24" ht="42.75" customHeight="1" x14ac:dyDescent="0.25"/>
    <row r="4" spans="1:24" ht="42" customHeight="1" thickBot="1" x14ac:dyDescent="0.3">
      <c r="B4" s="283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O4" s="283" t="s">
        <v>273</v>
      </c>
      <c r="P4" s="283"/>
      <c r="Q4" s="283"/>
      <c r="R4" s="283"/>
      <c r="S4" s="283"/>
      <c r="T4" s="283"/>
      <c r="U4" s="283"/>
      <c r="V4" s="283"/>
      <c r="W4" s="283"/>
      <c r="X4" s="283"/>
    </row>
    <row r="5" spans="1:24" ht="6" customHeight="1" x14ac:dyDescent="0.25"/>
    <row r="6" spans="1:24" ht="15.75" x14ac:dyDescent="0.25">
      <c r="B6" s="147"/>
      <c r="C6" s="313" t="s">
        <v>45</v>
      </c>
      <c r="D6" s="314"/>
      <c r="E6" s="314"/>
      <c r="F6" s="314"/>
      <c r="G6" s="314"/>
      <c r="H6" s="314"/>
      <c r="I6" s="314"/>
      <c r="J6" s="314"/>
      <c r="K6" s="314"/>
      <c r="L6" s="314"/>
    </row>
    <row r="7" spans="1:24" s="148" customFormat="1" ht="72" customHeight="1" x14ac:dyDescent="0.25">
      <c r="B7" s="149"/>
      <c r="C7" s="174" t="s">
        <v>274</v>
      </c>
      <c r="D7" s="174" t="s">
        <v>265</v>
      </c>
      <c r="E7" s="174" t="s">
        <v>266</v>
      </c>
      <c r="F7" s="174" t="s">
        <v>267</v>
      </c>
      <c r="G7" s="174" t="s">
        <v>268</v>
      </c>
      <c r="H7" s="174" t="s">
        <v>269</v>
      </c>
      <c r="I7" s="174" t="s">
        <v>270</v>
      </c>
      <c r="J7" s="175" t="str">
        <f>CONCATENATE("var. ",RIGHT(I7,2),"/",RIGHT(H7,2))</f>
        <v>var. 25/24</v>
      </c>
      <c r="K7" s="174" t="str">
        <f>CONCATENATE("dif. ",RIGHT(I7,2),"/",RIGHT(H7,2))</f>
        <v>dif. 25/24</v>
      </c>
      <c r="L7" s="175" t="str">
        <f>CONCATENATE("Cuota s/ total lugares de residencia ",RIGHT(I7,4))</f>
        <v>Cuota s/ total lugares de residencia 2025</v>
      </c>
      <c r="O7" s="149"/>
      <c r="P7" s="174" t="s">
        <v>265</v>
      </c>
      <c r="Q7" s="174" t="s">
        <v>266</v>
      </c>
      <c r="R7" s="174" t="s">
        <v>267</v>
      </c>
      <c r="S7" s="174" t="s">
        <v>268</v>
      </c>
      <c r="T7" s="174" t="s">
        <v>269</v>
      </c>
      <c r="U7" s="174" t="s">
        <v>270</v>
      </c>
      <c r="V7" s="175" t="str">
        <f>CONCATENATE("var. ",RIGHT(U7,2),"/",RIGHT(T7,2))</f>
        <v>var. 25/24</v>
      </c>
      <c r="W7" s="174" t="str">
        <f>CONCATENATE("dif. ",RIGHT(U7,2),"/",RIGHT(T7,2))</f>
        <v>dif. 25/24</v>
      </c>
      <c r="X7" s="175" t="str">
        <f>CONCATENATE("Cuota s/ total lugares de residencia ",RIGHT(U7,4))</f>
        <v>Cuota s/ total lugares de residencia 2025</v>
      </c>
    </row>
    <row r="8" spans="1:24" x14ac:dyDescent="0.25">
      <c r="A8" s="1"/>
      <c r="B8" s="154" t="s">
        <v>45</v>
      </c>
      <c r="C8" s="155"/>
      <c r="D8" s="155"/>
      <c r="E8" s="155"/>
      <c r="F8" s="155"/>
      <c r="G8" s="155"/>
      <c r="H8" s="155"/>
      <c r="I8" s="156"/>
      <c r="J8" s="156"/>
      <c r="K8" s="156"/>
      <c r="L8" s="155"/>
      <c r="O8" s="157" t="s">
        <v>51</v>
      </c>
      <c r="P8" s="155"/>
      <c r="Q8" s="155"/>
      <c r="R8" s="155"/>
      <c r="S8" s="155"/>
      <c r="T8" s="155"/>
      <c r="U8" s="156"/>
      <c r="V8" s="156"/>
      <c r="W8" s="156"/>
      <c r="X8" s="155"/>
    </row>
    <row r="9" spans="1:24" x14ac:dyDescent="0.25">
      <c r="A9" s="1"/>
      <c r="B9" s="158" t="s">
        <v>70</v>
      </c>
      <c r="C9" s="178">
        <v>3334544</v>
      </c>
      <c r="D9" s="178">
        <v>1300354</v>
      </c>
      <c r="E9" s="178">
        <v>828020</v>
      </c>
      <c r="F9" s="178">
        <v>3127308</v>
      </c>
      <c r="G9" s="178">
        <v>3519163</v>
      </c>
      <c r="H9" s="178">
        <v>3743983</v>
      </c>
      <c r="I9" s="178">
        <v>3701970</v>
      </c>
      <c r="J9" s="179">
        <f>IFERROR(I9/H9-1,"-")</f>
        <v>-1.1221471892366996E-2</v>
      </c>
      <c r="K9" s="178">
        <f t="shared" ref="K9:K21" si="0">I9-H9</f>
        <v>-42013</v>
      </c>
      <c r="L9" s="179">
        <f t="shared" ref="L9:L21" si="1">I9/I$9</f>
        <v>1</v>
      </c>
      <c r="O9" s="158" t="s">
        <v>70</v>
      </c>
      <c r="P9" s="178">
        <v>13511</v>
      </c>
      <c r="Q9" s="178">
        <v>14777</v>
      </c>
      <c r="R9" s="178">
        <v>30304</v>
      </c>
      <c r="S9" s="178">
        <v>36788</v>
      </c>
      <c r="T9" s="178">
        <v>35530</v>
      </c>
      <c r="U9" s="178">
        <v>33664</v>
      </c>
      <c r="V9" s="179">
        <f>IFERROR(U9/T9-1,"-")</f>
        <v>-5.2518998029833952E-2</v>
      </c>
      <c r="W9" s="178">
        <f>U9-T9</f>
        <v>-1866</v>
      </c>
      <c r="X9" s="179">
        <f t="shared" ref="X9:X21" si="2">U9/U$9</f>
        <v>1</v>
      </c>
    </row>
    <row r="10" spans="1:24" x14ac:dyDescent="0.25">
      <c r="A10" s="1" t="s">
        <v>98</v>
      </c>
      <c r="B10" s="161" t="s">
        <v>99</v>
      </c>
      <c r="C10" s="162">
        <v>649823</v>
      </c>
      <c r="D10" s="162">
        <v>213839</v>
      </c>
      <c r="E10" s="162">
        <v>408070</v>
      </c>
      <c r="F10" s="162">
        <v>632958</v>
      </c>
      <c r="G10" s="162">
        <v>670074</v>
      </c>
      <c r="H10" s="162">
        <v>659003</v>
      </c>
      <c r="I10" s="162">
        <v>662879</v>
      </c>
      <c r="J10" s="180">
        <f>IFERROR(I10/H10-1,"-")</f>
        <v>5.881612071568787E-3</v>
      </c>
      <c r="K10" s="161">
        <f t="shared" si="0"/>
        <v>3876</v>
      </c>
      <c r="L10" s="163">
        <f t="shared" si="1"/>
        <v>0.1790611485236239</v>
      </c>
      <c r="O10" s="161" t="s">
        <v>99</v>
      </c>
      <c r="P10" s="162">
        <v>7669</v>
      </c>
      <c r="Q10" s="162">
        <v>9230</v>
      </c>
      <c r="R10" s="162">
        <v>19005</v>
      </c>
      <c r="S10" s="162">
        <v>23768</v>
      </c>
      <c r="T10" s="162">
        <v>20858</v>
      </c>
      <c r="U10" s="162">
        <v>19727</v>
      </c>
      <c r="V10" s="180">
        <f>IFERROR(U10/T10-1,"-")</f>
        <v>-5.4223799021957952E-2</v>
      </c>
      <c r="W10" s="161">
        <f t="shared" ref="W10:W20" si="3">U10-T10</f>
        <v>-1131</v>
      </c>
      <c r="X10" s="163">
        <f t="shared" si="2"/>
        <v>0.58599691064638781</v>
      </c>
    </row>
    <row r="11" spans="1:24" x14ac:dyDescent="0.25">
      <c r="A11" s="164" t="s">
        <v>105</v>
      </c>
      <c r="B11" s="165" t="s">
        <v>105</v>
      </c>
      <c r="C11" s="166">
        <v>243859</v>
      </c>
      <c r="D11" s="166">
        <v>82759</v>
      </c>
      <c r="E11" s="166">
        <v>241929</v>
      </c>
      <c r="F11" s="166">
        <v>264724</v>
      </c>
      <c r="G11" s="166">
        <v>272122</v>
      </c>
      <c r="H11" s="166">
        <v>259877</v>
      </c>
      <c r="I11" s="166">
        <v>244081</v>
      </c>
      <c r="J11" s="181">
        <f>IFERROR(I11/H11-1,"-")</f>
        <v>-6.0782600999703673E-2</v>
      </c>
      <c r="K11" s="165">
        <f t="shared" si="0"/>
        <v>-15796</v>
      </c>
      <c r="L11" s="167">
        <f t="shared" si="1"/>
        <v>6.5932733112369898E-2</v>
      </c>
      <c r="O11" s="165" t="s">
        <v>105</v>
      </c>
      <c r="P11" s="166">
        <v>4352</v>
      </c>
      <c r="Q11" s="166">
        <v>4982</v>
      </c>
      <c r="R11" s="166">
        <v>9097</v>
      </c>
      <c r="S11" s="166">
        <v>7291</v>
      </c>
      <c r="T11" s="166">
        <v>6367</v>
      </c>
      <c r="U11" s="166">
        <v>6435</v>
      </c>
      <c r="V11" s="181">
        <f>IFERROR(U11/T11-1,"-")</f>
        <v>1.0680069106329571E-2</v>
      </c>
      <c r="W11" s="165">
        <f t="shared" si="3"/>
        <v>68</v>
      </c>
      <c r="X11" s="167">
        <f t="shared" si="2"/>
        <v>0.19115375475285171</v>
      </c>
    </row>
    <row r="12" spans="1:24" x14ac:dyDescent="0.25">
      <c r="A12" s="164" t="s">
        <v>102</v>
      </c>
      <c r="B12" s="165" t="s">
        <v>102</v>
      </c>
      <c r="C12" s="166">
        <v>405964</v>
      </c>
      <c r="D12" s="166">
        <v>131080</v>
      </c>
      <c r="E12" s="166">
        <v>166141</v>
      </c>
      <c r="F12" s="166">
        <v>368234</v>
      </c>
      <c r="G12" s="166">
        <v>397952</v>
      </c>
      <c r="H12" s="166">
        <v>399126</v>
      </c>
      <c r="I12" s="166">
        <v>418798</v>
      </c>
      <c r="J12" s="181">
        <f>IFERROR(I12/H12-1,"-")</f>
        <v>4.9287693610539085E-2</v>
      </c>
      <c r="K12" s="165">
        <f t="shared" si="0"/>
        <v>19672</v>
      </c>
      <c r="L12" s="167">
        <f t="shared" si="1"/>
        <v>0.11312841541125401</v>
      </c>
      <c r="O12" s="165" t="s">
        <v>102</v>
      </c>
      <c r="P12" s="166">
        <v>3317</v>
      </c>
      <c r="Q12" s="166">
        <v>4248</v>
      </c>
      <c r="R12" s="166">
        <v>9908</v>
      </c>
      <c r="S12" s="166">
        <v>16477</v>
      </c>
      <c r="T12" s="166">
        <v>14491</v>
      </c>
      <c r="U12" s="166">
        <v>13292</v>
      </c>
      <c r="V12" s="181">
        <f>IFERROR(U12/T12-1,"-")</f>
        <v>-8.2741011662411101E-2</v>
      </c>
      <c r="W12" s="165">
        <f t="shared" si="3"/>
        <v>-1199</v>
      </c>
      <c r="X12" s="167">
        <f t="shared" si="2"/>
        <v>0.39484315589353614</v>
      </c>
    </row>
    <row r="13" spans="1:24" x14ac:dyDescent="0.25">
      <c r="A13" s="1"/>
      <c r="B13" s="161" t="s">
        <v>109</v>
      </c>
      <c r="C13" s="162">
        <v>2684721</v>
      </c>
      <c r="D13" s="162">
        <v>1086515</v>
      </c>
      <c r="E13" s="162">
        <v>419950</v>
      </c>
      <c r="F13" s="162">
        <v>2494350</v>
      </c>
      <c r="G13" s="162">
        <v>2849089</v>
      </c>
      <c r="H13" s="162">
        <v>3084980</v>
      </c>
      <c r="I13" s="162">
        <v>3039091</v>
      </c>
      <c r="J13" s="180">
        <f>IFERROR(I13/H13-1,"-")</f>
        <v>-1.4874974878281266E-2</v>
      </c>
      <c r="K13" s="161">
        <f t="shared" si="0"/>
        <v>-45889</v>
      </c>
      <c r="L13" s="163">
        <f t="shared" si="1"/>
        <v>0.82093885147637613</v>
      </c>
      <c r="O13" s="161" t="s">
        <v>109</v>
      </c>
      <c r="P13" s="162">
        <v>5842</v>
      </c>
      <c r="Q13" s="162">
        <v>5547</v>
      </c>
      <c r="R13" s="162">
        <v>11299</v>
      </c>
      <c r="S13" s="162">
        <v>13020</v>
      </c>
      <c r="T13" s="162">
        <v>14672</v>
      </c>
      <c r="U13" s="162">
        <v>13937</v>
      </c>
      <c r="V13" s="180">
        <f>IFERROR(U13/T13-1,"-")</f>
        <v>-5.0095419847328237E-2</v>
      </c>
      <c r="W13" s="161">
        <f t="shared" si="3"/>
        <v>-735</v>
      </c>
      <c r="X13" s="163">
        <f t="shared" si="2"/>
        <v>0.41400308935361219</v>
      </c>
    </row>
    <row r="14" spans="1:24" s="57" customFormat="1" x14ac:dyDescent="0.25">
      <c r="B14" s="165" t="s">
        <v>112</v>
      </c>
      <c r="C14" s="166">
        <v>1223321</v>
      </c>
      <c r="D14" s="166">
        <v>442786</v>
      </c>
      <c r="E14" s="166">
        <v>37593</v>
      </c>
      <c r="F14" s="166">
        <v>1127278</v>
      </c>
      <c r="G14" s="166">
        <v>1313537</v>
      </c>
      <c r="H14" s="166">
        <v>1429862</v>
      </c>
      <c r="I14" s="166">
        <v>1421616</v>
      </c>
      <c r="J14" s="181">
        <f t="shared" ref="J14:J21" si="4">IFERROR(I14/H14-1,"-")</f>
        <v>-5.7669901011426772E-3</v>
      </c>
      <c r="K14" s="165">
        <f t="shared" si="0"/>
        <v>-8246</v>
      </c>
      <c r="L14" s="167">
        <f t="shared" si="1"/>
        <v>0.38401607792607717</v>
      </c>
      <c r="O14" s="165" t="s">
        <v>112</v>
      </c>
      <c r="P14" s="166">
        <v>1092</v>
      </c>
      <c r="Q14" s="166">
        <v>209</v>
      </c>
      <c r="R14" s="166">
        <v>1568</v>
      </c>
      <c r="S14" s="166">
        <v>1933</v>
      </c>
      <c r="T14" s="166">
        <v>2200</v>
      </c>
      <c r="U14" s="166">
        <v>1831</v>
      </c>
      <c r="V14" s="181">
        <f t="shared" ref="V14:V21" si="5">IFERROR(U14/T14-1,"-")</f>
        <v>-0.16772727272727272</v>
      </c>
      <c r="W14" s="165">
        <f t="shared" si="3"/>
        <v>-369</v>
      </c>
      <c r="X14" s="167">
        <f t="shared" si="2"/>
        <v>5.4390446768060839E-2</v>
      </c>
    </row>
    <row r="15" spans="1:24" s="57" customFormat="1" x14ac:dyDescent="0.25">
      <c r="B15" s="165" t="s">
        <v>115</v>
      </c>
      <c r="C15" s="166">
        <v>360700</v>
      </c>
      <c r="D15" s="166">
        <v>142831</v>
      </c>
      <c r="E15" s="166">
        <v>67082</v>
      </c>
      <c r="F15" s="166">
        <v>260715</v>
      </c>
      <c r="G15" s="166">
        <v>300167</v>
      </c>
      <c r="H15" s="166">
        <v>318449</v>
      </c>
      <c r="I15" s="166">
        <v>307857</v>
      </c>
      <c r="J15" s="181">
        <f t="shared" si="4"/>
        <v>-3.326121294147566E-2</v>
      </c>
      <c r="K15" s="165">
        <f t="shared" si="0"/>
        <v>-10592</v>
      </c>
      <c r="L15" s="167">
        <f t="shared" si="1"/>
        <v>8.3160317344548984E-2</v>
      </c>
      <c r="O15" s="165" t="s">
        <v>115</v>
      </c>
      <c r="P15" s="166">
        <v>1303</v>
      </c>
      <c r="Q15" s="166">
        <v>919</v>
      </c>
      <c r="R15" s="166">
        <v>2369</v>
      </c>
      <c r="S15" s="166">
        <v>2543</v>
      </c>
      <c r="T15" s="166">
        <v>3020</v>
      </c>
      <c r="U15" s="166">
        <v>2731</v>
      </c>
      <c r="V15" s="181">
        <f t="shared" si="5"/>
        <v>-9.569536423841063E-2</v>
      </c>
      <c r="W15" s="165">
        <f t="shared" si="3"/>
        <v>-289</v>
      </c>
      <c r="X15" s="167">
        <f t="shared" si="2"/>
        <v>8.1125237642585557E-2</v>
      </c>
    </row>
    <row r="16" spans="1:24" x14ac:dyDescent="0.25">
      <c r="A16" s="1"/>
      <c r="B16" s="165" t="s">
        <v>118</v>
      </c>
      <c r="C16" s="166">
        <v>116741</v>
      </c>
      <c r="D16" s="166">
        <v>46477</v>
      </c>
      <c r="E16" s="166">
        <v>63559</v>
      </c>
      <c r="F16" s="166">
        <v>128327</v>
      </c>
      <c r="G16" s="166">
        <v>147093</v>
      </c>
      <c r="H16" s="166">
        <v>162475</v>
      </c>
      <c r="I16" s="166">
        <v>152266</v>
      </c>
      <c r="J16" s="181">
        <f t="shared" si="4"/>
        <v>-6.2834282197261171E-2</v>
      </c>
      <c r="K16" s="165">
        <f t="shared" si="0"/>
        <v>-10209</v>
      </c>
      <c r="L16" s="167">
        <f t="shared" si="1"/>
        <v>4.1131073455484515E-2</v>
      </c>
      <c r="O16" s="165" t="s">
        <v>118</v>
      </c>
      <c r="P16" s="166">
        <v>1217</v>
      </c>
      <c r="Q16" s="166">
        <v>2151</v>
      </c>
      <c r="R16" s="166">
        <v>2089</v>
      </c>
      <c r="S16" s="166">
        <v>2359</v>
      </c>
      <c r="T16" s="166">
        <v>2376</v>
      </c>
      <c r="U16" s="166">
        <v>2269</v>
      </c>
      <c r="V16" s="181">
        <f t="shared" si="5"/>
        <v>-4.5033670033669981E-2</v>
      </c>
      <c r="W16" s="165">
        <f t="shared" si="3"/>
        <v>-107</v>
      </c>
      <c r="X16" s="167">
        <f t="shared" si="2"/>
        <v>6.7401378326996192E-2</v>
      </c>
    </row>
    <row r="17" spans="1:24" x14ac:dyDescent="0.25">
      <c r="A17" s="1"/>
      <c r="B17" s="165" t="s">
        <v>125</v>
      </c>
      <c r="C17" s="166">
        <v>98754</v>
      </c>
      <c r="D17" s="166">
        <v>37288</v>
      </c>
      <c r="E17" s="166">
        <v>20102</v>
      </c>
      <c r="F17" s="166">
        <v>126535</v>
      </c>
      <c r="G17" s="166">
        <v>113375</v>
      </c>
      <c r="H17" s="166">
        <v>121200</v>
      </c>
      <c r="I17" s="166">
        <v>112601</v>
      </c>
      <c r="J17" s="181">
        <f t="shared" si="4"/>
        <v>-7.0948844884488493E-2</v>
      </c>
      <c r="K17" s="165">
        <f t="shared" si="0"/>
        <v>-8599</v>
      </c>
      <c r="L17" s="167">
        <f t="shared" si="1"/>
        <v>3.041650796737953E-2</v>
      </c>
      <c r="O17" s="165" t="s">
        <v>125</v>
      </c>
      <c r="P17" s="166">
        <v>278</v>
      </c>
      <c r="Q17" s="166">
        <v>108</v>
      </c>
      <c r="R17" s="166">
        <v>786</v>
      </c>
      <c r="S17" s="166">
        <v>629</v>
      </c>
      <c r="T17" s="166">
        <v>696</v>
      </c>
      <c r="U17" s="166">
        <v>652</v>
      </c>
      <c r="V17" s="181">
        <f t="shared" si="5"/>
        <v>-6.3218390804597679E-2</v>
      </c>
      <c r="W17" s="165">
        <f t="shared" si="3"/>
        <v>-44</v>
      </c>
      <c r="X17" s="167">
        <f t="shared" si="2"/>
        <v>1.9367870722433459E-2</v>
      </c>
    </row>
    <row r="18" spans="1:24" x14ac:dyDescent="0.25">
      <c r="A18" s="1"/>
      <c r="B18" s="165" t="s">
        <v>121</v>
      </c>
      <c r="C18" s="166">
        <v>95404</v>
      </c>
      <c r="D18" s="166">
        <v>42225</v>
      </c>
      <c r="E18" s="166">
        <v>26596</v>
      </c>
      <c r="F18" s="166">
        <v>105149</v>
      </c>
      <c r="G18" s="166">
        <v>103289</v>
      </c>
      <c r="H18" s="166">
        <v>111827</v>
      </c>
      <c r="I18" s="166">
        <v>101632</v>
      </c>
      <c r="J18" s="181">
        <f t="shared" si="4"/>
        <v>-9.1167607107407012E-2</v>
      </c>
      <c r="K18" s="165">
        <f t="shared" si="0"/>
        <v>-10195</v>
      </c>
      <c r="L18" s="167">
        <f t="shared" si="1"/>
        <v>2.7453490979127328E-2</v>
      </c>
      <c r="O18" s="165" t="s">
        <v>121</v>
      </c>
      <c r="P18" s="166">
        <v>141</v>
      </c>
      <c r="Q18" s="166">
        <v>207</v>
      </c>
      <c r="R18" s="166">
        <v>465</v>
      </c>
      <c r="S18" s="166">
        <v>355</v>
      </c>
      <c r="T18" s="166">
        <v>580</v>
      </c>
      <c r="U18" s="166">
        <v>568</v>
      </c>
      <c r="V18" s="181">
        <f t="shared" si="5"/>
        <v>-2.0689655172413834E-2</v>
      </c>
      <c r="W18" s="165">
        <f t="shared" si="3"/>
        <v>-12</v>
      </c>
      <c r="X18" s="167">
        <f t="shared" si="2"/>
        <v>1.6872623574144485E-2</v>
      </c>
    </row>
    <row r="19" spans="1:24" x14ac:dyDescent="0.25">
      <c r="A19" s="1"/>
      <c r="B19" s="165" t="s">
        <v>130</v>
      </c>
      <c r="C19" s="166">
        <v>59836</v>
      </c>
      <c r="D19" s="166">
        <v>35555</v>
      </c>
      <c r="E19" s="166">
        <v>2339</v>
      </c>
      <c r="F19" s="166">
        <v>43306</v>
      </c>
      <c r="G19" s="166">
        <v>53709</v>
      </c>
      <c r="H19" s="166">
        <v>50551</v>
      </c>
      <c r="I19" s="166">
        <v>47629</v>
      </c>
      <c r="J19" s="181">
        <f t="shared" si="4"/>
        <v>-5.780301082075523E-2</v>
      </c>
      <c r="K19" s="165">
        <f t="shared" si="0"/>
        <v>-2922</v>
      </c>
      <c r="L19" s="167">
        <f t="shared" si="1"/>
        <v>1.2865852505557851E-2</v>
      </c>
      <c r="O19" s="165" t="s">
        <v>130</v>
      </c>
      <c r="P19" s="166">
        <v>125</v>
      </c>
      <c r="Q19" s="166">
        <v>19</v>
      </c>
      <c r="R19" s="166">
        <v>190</v>
      </c>
      <c r="S19" s="166">
        <v>99</v>
      </c>
      <c r="T19" s="166">
        <v>175</v>
      </c>
      <c r="U19" s="166">
        <v>155</v>
      </c>
      <c r="V19" s="181">
        <f t="shared" si="5"/>
        <v>-0.11428571428571432</v>
      </c>
      <c r="W19" s="165">
        <f t="shared" si="3"/>
        <v>-20</v>
      </c>
      <c r="X19" s="167">
        <f t="shared" si="2"/>
        <v>4.6043250950570346E-3</v>
      </c>
    </row>
    <row r="20" spans="1:24" x14ac:dyDescent="0.25">
      <c r="A20" s="164" t="s">
        <v>146</v>
      </c>
      <c r="B20" s="165" t="s">
        <v>133</v>
      </c>
      <c r="C20" s="166">
        <v>76827</v>
      </c>
      <c r="D20" s="166">
        <v>51599</v>
      </c>
      <c r="E20" s="166">
        <v>3671</v>
      </c>
      <c r="F20" s="166">
        <v>33918</v>
      </c>
      <c r="G20" s="166">
        <v>49205</v>
      </c>
      <c r="H20" s="166">
        <v>53158</v>
      </c>
      <c r="I20" s="166">
        <v>41976</v>
      </c>
      <c r="J20" s="181">
        <f t="shared" si="4"/>
        <v>-0.21035403890289328</v>
      </c>
      <c r="K20" s="165">
        <f t="shared" si="0"/>
        <v>-11182</v>
      </c>
      <c r="L20" s="167">
        <f t="shared" si="1"/>
        <v>1.1338827705248827E-2</v>
      </c>
      <c r="O20" s="165" t="s">
        <v>133</v>
      </c>
      <c r="P20" s="166">
        <v>70</v>
      </c>
      <c r="Q20" s="166">
        <v>46</v>
      </c>
      <c r="R20" s="166">
        <v>105</v>
      </c>
      <c r="S20" s="166">
        <v>175</v>
      </c>
      <c r="T20" s="166">
        <v>308</v>
      </c>
      <c r="U20" s="166">
        <v>158</v>
      </c>
      <c r="V20" s="181">
        <f t="shared" si="5"/>
        <v>-0.48701298701298701</v>
      </c>
      <c r="W20" s="165">
        <f t="shared" si="3"/>
        <v>-150</v>
      </c>
      <c r="X20" s="167">
        <f t="shared" si="2"/>
        <v>4.6934410646387835E-3</v>
      </c>
    </row>
    <row r="21" spans="1:24" x14ac:dyDescent="0.25">
      <c r="A21" s="169" t="s">
        <v>147</v>
      </c>
      <c r="B21" s="170" t="s">
        <v>147</v>
      </c>
      <c r="C21" s="171">
        <f t="shared" ref="C21" si="6">C13-SUM(C14:C20)</f>
        <v>653138</v>
      </c>
      <c r="D21" s="171">
        <f t="shared" ref="D21:I21" si="7">D13-SUM(D14:D20)</f>
        <v>287754</v>
      </c>
      <c r="E21" s="171">
        <f t="shared" si="7"/>
        <v>199008</v>
      </c>
      <c r="F21" s="171">
        <f t="shared" si="7"/>
        <v>669122</v>
      </c>
      <c r="G21" s="171">
        <f t="shared" si="7"/>
        <v>768714</v>
      </c>
      <c r="H21" s="171">
        <f t="shared" si="7"/>
        <v>837458</v>
      </c>
      <c r="I21" s="171">
        <f t="shared" si="7"/>
        <v>853514</v>
      </c>
      <c r="J21" s="182">
        <f t="shared" si="4"/>
        <v>1.9172304760358028E-2</v>
      </c>
      <c r="K21" s="170">
        <f t="shared" si="0"/>
        <v>16056</v>
      </c>
      <c r="L21" s="172">
        <f t="shared" si="1"/>
        <v>0.23055670359295186</v>
      </c>
      <c r="O21" s="170" t="s">
        <v>147</v>
      </c>
      <c r="P21" s="171">
        <f t="shared" ref="P21:U21" si="8">P13-SUM(P14:P20)</f>
        <v>1616</v>
      </c>
      <c r="Q21" s="171">
        <f t="shared" si="8"/>
        <v>1888</v>
      </c>
      <c r="R21" s="171">
        <f t="shared" si="8"/>
        <v>3727</v>
      </c>
      <c r="S21" s="171">
        <f t="shared" si="8"/>
        <v>4927</v>
      </c>
      <c r="T21" s="171">
        <f t="shared" si="8"/>
        <v>5317</v>
      </c>
      <c r="U21" s="171">
        <f t="shared" si="8"/>
        <v>5573</v>
      </c>
      <c r="V21" s="182">
        <f t="shared" si="5"/>
        <v>4.8147451570434541E-2</v>
      </c>
      <c r="W21" s="170">
        <f>U21-T21</f>
        <v>256</v>
      </c>
      <c r="X21" s="172">
        <f t="shared" si="2"/>
        <v>0.16554776615969582</v>
      </c>
    </row>
    <row r="22" spans="1:24" x14ac:dyDescent="0.25">
      <c r="A22" s="1"/>
      <c r="B22" s="157" t="s">
        <v>46</v>
      </c>
      <c r="C22" s="155"/>
      <c r="D22" s="155"/>
      <c r="E22" s="155"/>
      <c r="F22" s="155"/>
      <c r="G22" s="155"/>
      <c r="H22" s="155"/>
      <c r="I22" s="155"/>
      <c r="J22" s="156"/>
      <c r="K22" s="156"/>
      <c r="L22" s="155"/>
    </row>
    <row r="23" spans="1:24" x14ac:dyDescent="0.25">
      <c r="A23" s="1"/>
      <c r="B23" s="158" t="s">
        <v>70</v>
      </c>
      <c r="C23" s="178">
        <v>1236275</v>
      </c>
      <c r="D23" s="178">
        <v>439711</v>
      </c>
      <c r="E23" s="178">
        <v>317821</v>
      </c>
      <c r="F23" s="178">
        <v>1189041</v>
      </c>
      <c r="G23" s="178">
        <v>1299694</v>
      </c>
      <c r="H23" s="178">
        <v>1355014</v>
      </c>
      <c r="I23" s="178">
        <v>1282726</v>
      </c>
      <c r="J23" s="179">
        <f>IFERROR(I23/H23-1,"-")</f>
        <v>-5.3348526288289233E-2</v>
      </c>
      <c r="K23" s="178">
        <f>I23-H23</f>
        <v>-72288</v>
      </c>
      <c r="L23" s="179">
        <f t="shared" ref="L23:L35" si="9">I23/I$9</f>
        <v>0.34649821581482293</v>
      </c>
    </row>
    <row r="24" spans="1:24" x14ac:dyDescent="0.25">
      <c r="A24" s="1" t="s">
        <v>98</v>
      </c>
      <c r="B24" s="161" t="s">
        <v>99</v>
      </c>
      <c r="C24" s="162">
        <v>131964</v>
      </c>
      <c r="D24" s="162">
        <v>24401</v>
      </c>
      <c r="E24" s="162">
        <v>147436</v>
      </c>
      <c r="F24" s="162">
        <v>129908</v>
      </c>
      <c r="G24" s="162">
        <v>115754</v>
      </c>
      <c r="H24" s="162">
        <v>100261</v>
      </c>
      <c r="I24" s="162">
        <v>89072</v>
      </c>
      <c r="J24" s="180">
        <f>IFERROR(I24/H24-1,"-")</f>
        <v>-0.11159872732169041</v>
      </c>
      <c r="K24" s="161">
        <f t="shared" ref="K24:K34" si="10">I24-H24</f>
        <v>-11189</v>
      </c>
      <c r="L24" s="163">
        <f t="shared" si="9"/>
        <v>2.4060702814987695E-2</v>
      </c>
    </row>
    <row r="25" spans="1:24" x14ac:dyDescent="0.25">
      <c r="A25" s="164" t="s">
        <v>105</v>
      </c>
      <c r="B25" s="165" t="s">
        <v>105</v>
      </c>
      <c r="C25" s="166">
        <v>64627</v>
      </c>
      <c r="D25" s="166">
        <v>10723</v>
      </c>
      <c r="E25" s="166">
        <v>84540</v>
      </c>
      <c r="F25" s="166">
        <v>55274</v>
      </c>
      <c r="G25" s="166">
        <v>47717</v>
      </c>
      <c r="H25" s="166">
        <v>37846</v>
      </c>
      <c r="I25" s="166">
        <v>37813</v>
      </c>
      <c r="J25" s="181">
        <f>IFERROR(I25/H25-1,"-")</f>
        <v>-8.7195476404378081E-4</v>
      </c>
      <c r="K25" s="165">
        <f t="shared" si="10"/>
        <v>-33</v>
      </c>
      <c r="L25" s="167">
        <f t="shared" si="9"/>
        <v>1.02142913097621E-2</v>
      </c>
    </row>
    <row r="26" spans="1:24" x14ac:dyDescent="0.25">
      <c r="A26" s="164" t="s">
        <v>102</v>
      </c>
      <c r="B26" s="165" t="s">
        <v>102</v>
      </c>
      <c r="C26" s="166">
        <v>67337</v>
      </c>
      <c r="D26" s="166">
        <v>13678</v>
      </c>
      <c r="E26" s="166">
        <v>62896</v>
      </c>
      <c r="F26" s="166">
        <v>74634</v>
      </c>
      <c r="G26" s="166">
        <v>68037</v>
      </c>
      <c r="H26" s="166">
        <v>62415</v>
      </c>
      <c r="I26" s="166">
        <v>51259</v>
      </c>
      <c r="J26" s="181">
        <f>IFERROR(I26/H26-1,"-")</f>
        <v>-0.17873908515581194</v>
      </c>
      <c r="K26" s="165">
        <f t="shared" si="10"/>
        <v>-11156</v>
      </c>
      <c r="L26" s="167">
        <f t="shared" si="9"/>
        <v>1.3846411505225597E-2</v>
      </c>
    </row>
    <row r="27" spans="1:24" x14ac:dyDescent="0.25">
      <c r="A27" s="1"/>
      <c r="B27" s="161" t="s">
        <v>109</v>
      </c>
      <c r="C27" s="162">
        <v>1104311</v>
      </c>
      <c r="D27" s="162">
        <v>415310</v>
      </c>
      <c r="E27" s="162">
        <v>170385</v>
      </c>
      <c r="F27" s="162">
        <v>1059133</v>
      </c>
      <c r="G27" s="162">
        <v>1183940</v>
      </c>
      <c r="H27" s="162">
        <v>1254753</v>
      </c>
      <c r="I27" s="162">
        <v>1193654</v>
      </c>
      <c r="J27" s="180">
        <f>IFERROR(I27/H27-1,"-")</f>
        <v>-4.8694045760400706E-2</v>
      </c>
      <c r="K27" s="161">
        <f t="shared" si="10"/>
        <v>-61099</v>
      </c>
      <c r="L27" s="163">
        <f t="shared" si="9"/>
        <v>0.3224375129998352</v>
      </c>
    </row>
    <row r="28" spans="1:24" s="57" customFormat="1" x14ac:dyDescent="0.25">
      <c r="B28" s="165" t="s">
        <v>112</v>
      </c>
      <c r="C28" s="166">
        <v>545138</v>
      </c>
      <c r="D28" s="166">
        <v>190725</v>
      </c>
      <c r="E28" s="166">
        <v>17132</v>
      </c>
      <c r="F28" s="166">
        <v>521684</v>
      </c>
      <c r="G28" s="166">
        <v>604021</v>
      </c>
      <c r="H28" s="166">
        <v>646021</v>
      </c>
      <c r="I28" s="166">
        <v>624730</v>
      </c>
      <c r="J28" s="181">
        <f t="shared" ref="J28:J35" si="11">IFERROR(I28/H28-1,"-")</f>
        <v>-3.2957132972457504E-2</v>
      </c>
      <c r="K28" s="165">
        <f t="shared" si="10"/>
        <v>-21291</v>
      </c>
      <c r="L28" s="167">
        <f t="shared" si="9"/>
        <v>0.16875609472794215</v>
      </c>
    </row>
    <row r="29" spans="1:24" s="57" customFormat="1" x14ac:dyDescent="0.25">
      <c r="B29" s="165" t="s">
        <v>115</v>
      </c>
      <c r="C29" s="166">
        <v>146095</v>
      </c>
      <c r="D29" s="166">
        <v>50910</v>
      </c>
      <c r="E29" s="166">
        <v>31251</v>
      </c>
      <c r="F29" s="166">
        <v>115599</v>
      </c>
      <c r="G29" s="166">
        <v>127151</v>
      </c>
      <c r="H29" s="166">
        <v>128479</v>
      </c>
      <c r="I29" s="166">
        <v>118711</v>
      </c>
      <c r="J29" s="181">
        <f t="shared" si="11"/>
        <v>-7.6027989009877062E-2</v>
      </c>
      <c r="K29" s="165">
        <f t="shared" si="10"/>
        <v>-9768</v>
      </c>
      <c r="L29" s="167">
        <f t="shared" si="9"/>
        <v>3.2066980553597142E-2</v>
      </c>
    </row>
    <row r="30" spans="1:24" x14ac:dyDescent="0.25">
      <c r="A30" s="1"/>
      <c r="B30" s="165" t="s">
        <v>118</v>
      </c>
      <c r="C30" s="166">
        <v>38118</v>
      </c>
      <c r="D30" s="166">
        <v>16130</v>
      </c>
      <c r="E30" s="166">
        <v>23420</v>
      </c>
      <c r="F30" s="166">
        <v>43397</v>
      </c>
      <c r="G30" s="166">
        <v>45290</v>
      </c>
      <c r="H30" s="166">
        <v>45062</v>
      </c>
      <c r="I30" s="166">
        <v>36324</v>
      </c>
      <c r="J30" s="181">
        <f t="shared" si="11"/>
        <v>-0.19391061204562599</v>
      </c>
      <c r="K30" s="165">
        <f t="shared" si="10"/>
        <v>-8738</v>
      </c>
      <c r="L30" s="167">
        <f t="shared" si="9"/>
        <v>9.812073031385992E-3</v>
      </c>
    </row>
    <row r="31" spans="1:24" x14ac:dyDescent="0.25">
      <c r="A31" s="1"/>
      <c r="B31" s="165" t="s">
        <v>125</v>
      </c>
      <c r="C31" s="166">
        <v>44324</v>
      </c>
      <c r="D31" s="166">
        <v>15632</v>
      </c>
      <c r="E31" s="166">
        <v>8777</v>
      </c>
      <c r="F31" s="166">
        <v>58721</v>
      </c>
      <c r="G31" s="166">
        <v>50568</v>
      </c>
      <c r="H31" s="166">
        <v>50573</v>
      </c>
      <c r="I31" s="166">
        <v>47288</v>
      </c>
      <c r="J31" s="181">
        <f t="shared" si="11"/>
        <v>-6.4955608724022729E-2</v>
      </c>
      <c r="K31" s="165">
        <f t="shared" si="10"/>
        <v>-3285</v>
      </c>
      <c r="L31" s="167">
        <f t="shared" si="9"/>
        <v>1.2773739387407246E-2</v>
      </c>
    </row>
    <row r="32" spans="1:24" x14ac:dyDescent="0.25">
      <c r="A32" s="1"/>
      <c r="B32" s="165" t="s">
        <v>121</v>
      </c>
      <c r="C32" s="166">
        <v>51433</v>
      </c>
      <c r="D32" s="166">
        <v>20897</v>
      </c>
      <c r="E32" s="166">
        <v>15208</v>
      </c>
      <c r="F32" s="166">
        <v>61289</v>
      </c>
      <c r="G32" s="166">
        <v>55451</v>
      </c>
      <c r="H32" s="166">
        <v>58385</v>
      </c>
      <c r="I32" s="166">
        <v>54622</v>
      </c>
      <c r="J32" s="181">
        <f t="shared" si="11"/>
        <v>-6.4451485826839128E-2</v>
      </c>
      <c r="K32" s="165">
        <f t="shared" si="10"/>
        <v>-3763</v>
      </c>
      <c r="L32" s="167">
        <f t="shared" si="9"/>
        <v>1.4754846743760755E-2</v>
      </c>
    </row>
    <row r="33" spans="1:12" x14ac:dyDescent="0.25">
      <c r="A33" s="1"/>
      <c r="B33" s="165" t="s">
        <v>130</v>
      </c>
      <c r="C33" s="166">
        <v>25417</v>
      </c>
      <c r="D33" s="166">
        <v>14159</v>
      </c>
      <c r="E33" s="166">
        <v>410</v>
      </c>
      <c r="F33" s="166">
        <v>16676</v>
      </c>
      <c r="G33" s="166">
        <v>18996</v>
      </c>
      <c r="H33" s="166">
        <v>18776</v>
      </c>
      <c r="I33" s="166">
        <v>16666</v>
      </c>
      <c r="J33" s="181">
        <f t="shared" si="11"/>
        <v>-0.11237750319556883</v>
      </c>
      <c r="K33" s="165">
        <f t="shared" si="10"/>
        <v>-2110</v>
      </c>
      <c r="L33" s="167">
        <f t="shared" si="9"/>
        <v>4.5019273521935618E-3</v>
      </c>
    </row>
    <row r="34" spans="1:12" x14ac:dyDescent="0.25">
      <c r="A34" s="164" t="s">
        <v>146</v>
      </c>
      <c r="B34" s="165" t="s">
        <v>133</v>
      </c>
      <c r="C34" s="166">
        <v>24370</v>
      </c>
      <c r="D34" s="166">
        <v>16043</v>
      </c>
      <c r="E34" s="166">
        <v>517</v>
      </c>
      <c r="F34" s="166">
        <v>10519</v>
      </c>
      <c r="G34" s="166">
        <v>17297</v>
      </c>
      <c r="H34" s="166">
        <v>17552</v>
      </c>
      <c r="I34" s="166">
        <v>13790</v>
      </c>
      <c r="J34" s="181">
        <f t="shared" si="11"/>
        <v>-0.21433454876937097</v>
      </c>
      <c r="K34" s="165">
        <f t="shared" si="10"/>
        <v>-3762</v>
      </c>
      <c r="L34" s="167">
        <f t="shared" si="9"/>
        <v>3.7250436929526713E-3</v>
      </c>
    </row>
    <row r="35" spans="1:12" x14ac:dyDescent="0.25">
      <c r="A35" s="169" t="s">
        <v>147</v>
      </c>
      <c r="B35" s="170" t="s">
        <v>147</v>
      </c>
      <c r="C35" s="171">
        <f t="shared" ref="C35" si="12">C27-SUM(C28:C34)</f>
        <v>229416</v>
      </c>
      <c r="D35" s="171">
        <f t="shared" ref="D35:I35" si="13">D27-SUM(D28:D34)</f>
        <v>90814</v>
      </c>
      <c r="E35" s="171">
        <f t="shared" si="13"/>
        <v>73670</v>
      </c>
      <c r="F35" s="171">
        <f t="shared" si="13"/>
        <v>231248</v>
      </c>
      <c r="G35" s="171">
        <f t="shared" si="13"/>
        <v>265166</v>
      </c>
      <c r="H35" s="171">
        <f t="shared" si="13"/>
        <v>289905</v>
      </c>
      <c r="I35" s="171">
        <f t="shared" si="13"/>
        <v>281523</v>
      </c>
      <c r="J35" s="182">
        <f t="shared" si="11"/>
        <v>-2.8912919749573107E-2</v>
      </c>
      <c r="K35" s="170">
        <f>I35-H35</f>
        <v>-8382</v>
      </c>
      <c r="L35" s="172">
        <f t="shared" si="9"/>
        <v>7.6046807510595713E-2</v>
      </c>
    </row>
    <row r="36" spans="1:12" x14ac:dyDescent="0.25">
      <c r="A36" s="1"/>
      <c r="B36" s="157" t="s">
        <v>47</v>
      </c>
      <c r="C36" s="155"/>
      <c r="D36" s="155"/>
      <c r="E36" s="155"/>
      <c r="F36" s="155"/>
      <c r="G36" s="155"/>
      <c r="H36" s="155"/>
      <c r="I36" s="155"/>
      <c r="J36" s="156"/>
      <c r="K36" s="156"/>
      <c r="L36" s="155"/>
    </row>
    <row r="37" spans="1:12" x14ac:dyDescent="0.25">
      <c r="A37" s="1"/>
      <c r="B37" s="158" t="s">
        <v>70</v>
      </c>
      <c r="C37" s="178">
        <v>918946</v>
      </c>
      <c r="D37" s="178">
        <v>324285</v>
      </c>
      <c r="E37" s="178">
        <v>139606</v>
      </c>
      <c r="F37" s="178">
        <v>824563</v>
      </c>
      <c r="G37" s="178">
        <v>905307</v>
      </c>
      <c r="H37" s="178">
        <v>958144</v>
      </c>
      <c r="I37" s="178">
        <v>983095</v>
      </c>
      <c r="J37" s="179">
        <f>IFERROR(I37/H37-1,"-")</f>
        <v>2.6040970877028835E-2</v>
      </c>
      <c r="K37" s="178">
        <f>I37-H37</f>
        <v>24951</v>
      </c>
      <c r="L37" s="179">
        <f t="shared" ref="L37:L49" si="14">I37/I$9</f>
        <v>0.26555995861662846</v>
      </c>
    </row>
    <row r="38" spans="1:12" x14ac:dyDescent="0.25">
      <c r="A38" s="1" t="s">
        <v>98</v>
      </c>
      <c r="B38" s="161" t="s">
        <v>99</v>
      </c>
      <c r="C38" s="162">
        <v>78092</v>
      </c>
      <c r="D38" s="162">
        <v>17239</v>
      </c>
      <c r="E38" s="162">
        <v>43913</v>
      </c>
      <c r="F38" s="162">
        <v>75385</v>
      </c>
      <c r="G38" s="162">
        <v>69669</v>
      </c>
      <c r="H38" s="162">
        <v>69133</v>
      </c>
      <c r="I38" s="162">
        <v>71105</v>
      </c>
      <c r="J38" s="180">
        <f>IFERROR(I38/H38-1,"-")</f>
        <v>2.8524727698783447E-2</v>
      </c>
      <c r="K38" s="161">
        <f t="shared" ref="K38:K48" si="15">I38-H38</f>
        <v>1972</v>
      </c>
      <c r="L38" s="163">
        <f t="shared" si="14"/>
        <v>1.9207340956301645E-2</v>
      </c>
    </row>
    <row r="39" spans="1:12" x14ac:dyDescent="0.25">
      <c r="A39" s="164" t="s">
        <v>105</v>
      </c>
      <c r="B39" s="165" t="s">
        <v>105</v>
      </c>
      <c r="C39" s="166">
        <v>30969</v>
      </c>
      <c r="D39" s="166">
        <v>6178</v>
      </c>
      <c r="E39" s="166">
        <v>30519</v>
      </c>
      <c r="F39" s="166">
        <v>30455</v>
      </c>
      <c r="G39" s="166">
        <v>28706</v>
      </c>
      <c r="H39" s="166">
        <v>30716</v>
      </c>
      <c r="I39" s="166">
        <v>28893</v>
      </c>
      <c r="J39" s="181">
        <f>IFERROR(I39/H39-1,"-")</f>
        <v>-5.9350175804141148E-2</v>
      </c>
      <c r="K39" s="165">
        <f t="shared" si="15"/>
        <v>-1823</v>
      </c>
      <c r="L39" s="167">
        <f t="shared" si="14"/>
        <v>7.8047634097521048E-3</v>
      </c>
    </row>
    <row r="40" spans="1:12" x14ac:dyDescent="0.25">
      <c r="A40" s="164" t="s">
        <v>102</v>
      </c>
      <c r="B40" s="165" t="s">
        <v>102</v>
      </c>
      <c r="C40" s="166">
        <v>47123</v>
      </c>
      <c r="D40" s="166">
        <v>11061</v>
      </c>
      <c r="E40" s="166">
        <v>13394</v>
      </c>
      <c r="F40" s="166">
        <v>44930</v>
      </c>
      <c r="G40" s="166">
        <v>40963</v>
      </c>
      <c r="H40" s="166">
        <v>38417</v>
      </c>
      <c r="I40" s="166">
        <v>42212</v>
      </c>
      <c r="J40" s="181">
        <f>IFERROR(I40/H40-1,"-")</f>
        <v>9.8784392326313863E-2</v>
      </c>
      <c r="K40" s="165">
        <f t="shared" si="15"/>
        <v>3795</v>
      </c>
      <c r="L40" s="167">
        <f t="shared" si="14"/>
        <v>1.1402577546549541E-2</v>
      </c>
    </row>
    <row r="41" spans="1:12" x14ac:dyDescent="0.25">
      <c r="A41" s="1"/>
      <c r="B41" s="161" t="s">
        <v>109</v>
      </c>
      <c r="C41" s="162">
        <v>840854</v>
      </c>
      <c r="D41" s="162">
        <v>307046</v>
      </c>
      <c r="E41" s="162">
        <v>95693</v>
      </c>
      <c r="F41" s="162">
        <v>749178</v>
      </c>
      <c r="G41" s="162">
        <v>835638</v>
      </c>
      <c r="H41" s="162">
        <v>889011</v>
      </c>
      <c r="I41" s="162">
        <v>911990</v>
      </c>
      <c r="J41" s="180">
        <f>IFERROR(I41/H41-1,"-")</f>
        <v>2.584782415515674E-2</v>
      </c>
      <c r="K41" s="161">
        <f t="shared" si="15"/>
        <v>22979</v>
      </c>
      <c r="L41" s="163">
        <f t="shared" si="14"/>
        <v>0.24635261766032679</v>
      </c>
    </row>
    <row r="42" spans="1:12" s="57" customFormat="1" x14ac:dyDescent="0.25">
      <c r="B42" s="165" t="s">
        <v>112</v>
      </c>
      <c r="C42" s="166">
        <v>456808</v>
      </c>
      <c r="D42" s="166">
        <v>140970</v>
      </c>
      <c r="E42" s="166">
        <v>8636</v>
      </c>
      <c r="F42" s="166">
        <v>377874</v>
      </c>
      <c r="G42" s="166">
        <v>433276</v>
      </c>
      <c r="H42" s="166">
        <v>469809</v>
      </c>
      <c r="I42" s="166">
        <v>478988</v>
      </c>
      <c r="J42" s="181">
        <f t="shared" ref="J42:J49" si="16">IFERROR(I42/H42-1,"-")</f>
        <v>1.9537727033752006E-2</v>
      </c>
      <c r="K42" s="165">
        <f t="shared" si="15"/>
        <v>9179</v>
      </c>
      <c r="L42" s="167">
        <f t="shared" si="14"/>
        <v>0.12938732620739768</v>
      </c>
    </row>
    <row r="43" spans="1:12" s="57" customFormat="1" x14ac:dyDescent="0.25">
      <c r="B43" s="165" t="s">
        <v>115</v>
      </c>
      <c r="C43" s="166">
        <v>39935</v>
      </c>
      <c r="D43" s="166">
        <v>14886</v>
      </c>
      <c r="E43" s="166">
        <v>6506</v>
      </c>
      <c r="F43" s="166">
        <v>25918</v>
      </c>
      <c r="G43" s="166">
        <v>30910</v>
      </c>
      <c r="H43" s="166">
        <v>30281</v>
      </c>
      <c r="I43" s="166">
        <v>32609</v>
      </c>
      <c r="J43" s="181">
        <f t="shared" si="16"/>
        <v>7.687989168125231E-2</v>
      </c>
      <c r="K43" s="165">
        <f t="shared" si="15"/>
        <v>2328</v>
      </c>
      <c r="L43" s="167">
        <f t="shared" si="14"/>
        <v>8.8085532837921428E-3</v>
      </c>
    </row>
    <row r="44" spans="1:12" x14ac:dyDescent="0.25">
      <c r="A44" s="1"/>
      <c r="B44" s="165" t="s">
        <v>118</v>
      </c>
      <c r="C44" s="166">
        <v>17509</v>
      </c>
      <c r="D44" s="166">
        <v>7059</v>
      </c>
      <c r="E44" s="166">
        <v>10045</v>
      </c>
      <c r="F44" s="166">
        <v>17777</v>
      </c>
      <c r="G44" s="166">
        <v>20198</v>
      </c>
      <c r="H44" s="166">
        <v>20812</v>
      </c>
      <c r="I44" s="166">
        <v>21822</v>
      </c>
      <c r="J44" s="181">
        <f t="shared" si="16"/>
        <v>4.8529694407072776E-2</v>
      </c>
      <c r="K44" s="165">
        <f t="shared" si="15"/>
        <v>1010</v>
      </c>
      <c r="L44" s="167">
        <f t="shared" si="14"/>
        <v>5.894699308746424E-3</v>
      </c>
    </row>
    <row r="45" spans="1:12" x14ac:dyDescent="0.25">
      <c r="A45" s="1"/>
      <c r="B45" s="165" t="s">
        <v>125</v>
      </c>
      <c r="C45" s="166">
        <v>38899</v>
      </c>
      <c r="D45" s="166">
        <v>13054</v>
      </c>
      <c r="E45" s="166">
        <v>6920</v>
      </c>
      <c r="F45" s="166">
        <v>42948</v>
      </c>
      <c r="G45" s="166">
        <v>38443</v>
      </c>
      <c r="H45" s="166">
        <v>40791</v>
      </c>
      <c r="I45" s="166">
        <v>37148</v>
      </c>
      <c r="J45" s="181">
        <f t="shared" si="16"/>
        <v>-8.930891618249126E-2</v>
      </c>
      <c r="K45" s="165">
        <f t="shared" si="15"/>
        <v>-3643</v>
      </c>
      <c r="L45" s="167">
        <f t="shared" si="14"/>
        <v>1.0034657223046108E-2</v>
      </c>
    </row>
    <row r="46" spans="1:12" x14ac:dyDescent="0.25">
      <c r="A46" s="1"/>
      <c r="B46" s="165" t="s">
        <v>121</v>
      </c>
      <c r="C46" s="166">
        <v>28374</v>
      </c>
      <c r="D46" s="166">
        <v>11786</v>
      </c>
      <c r="E46" s="166">
        <v>5229</v>
      </c>
      <c r="F46" s="166">
        <v>26262</v>
      </c>
      <c r="G46" s="166">
        <v>29696</v>
      </c>
      <c r="H46" s="166">
        <v>32519</v>
      </c>
      <c r="I46" s="166">
        <v>27695</v>
      </c>
      <c r="J46" s="181">
        <f t="shared" si="16"/>
        <v>-0.14834404501983456</v>
      </c>
      <c r="K46" s="165">
        <f t="shared" si="15"/>
        <v>-4824</v>
      </c>
      <c r="L46" s="167">
        <f t="shared" si="14"/>
        <v>7.4811519272171305E-3</v>
      </c>
    </row>
    <row r="47" spans="1:12" x14ac:dyDescent="0.25">
      <c r="A47" s="1"/>
      <c r="B47" s="165" t="s">
        <v>130</v>
      </c>
      <c r="C47" s="166">
        <v>22094</v>
      </c>
      <c r="D47" s="166">
        <v>12179</v>
      </c>
      <c r="E47" s="166">
        <v>1385</v>
      </c>
      <c r="F47" s="166">
        <v>16381</v>
      </c>
      <c r="G47" s="166">
        <v>18548</v>
      </c>
      <c r="H47" s="166">
        <v>17489</v>
      </c>
      <c r="I47" s="166">
        <v>17681</v>
      </c>
      <c r="J47" s="181">
        <f t="shared" si="16"/>
        <v>1.0978329235519446E-2</v>
      </c>
      <c r="K47" s="165">
        <f t="shared" si="15"/>
        <v>192</v>
      </c>
      <c r="L47" s="167">
        <f t="shared" si="14"/>
        <v>4.776105695075865E-3</v>
      </c>
    </row>
    <row r="48" spans="1:12" x14ac:dyDescent="0.25">
      <c r="A48" s="164" t="s">
        <v>146</v>
      </c>
      <c r="B48" s="165" t="s">
        <v>133</v>
      </c>
      <c r="C48" s="166">
        <v>32257</v>
      </c>
      <c r="D48" s="166">
        <v>20180</v>
      </c>
      <c r="E48" s="166">
        <v>2187</v>
      </c>
      <c r="F48" s="166">
        <v>14923</v>
      </c>
      <c r="G48" s="166">
        <v>18408</v>
      </c>
      <c r="H48" s="166">
        <v>19925</v>
      </c>
      <c r="I48" s="166">
        <v>15744</v>
      </c>
      <c r="J48" s="181">
        <f t="shared" si="16"/>
        <v>-0.20983688833124214</v>
      </c>
      <c r="K48" s="165">
        <f t="shared" si="15"/>
        <v>-4181</v>
      </c>
      <c r="L48" s="167">
        <f t="shared" si="14"/>
        <v>4.2528707688068781E-3</v>
      </c>
    </row>
    <row r="49" spans="1:12" x14ac:dyDescent="0.25">
      <c r="A49" s="169" t="s">
        <v>147</v>
      </c>
      <c r="B49" s="170" t="s">
        <v>147</v>
      </c>
      <c r="C49" s="171">
        <f t="shared" ref="C49" si="17">C41-SUM(C42:C48)</f>
        <v>204978</v>
      </c>
      <c r="D49" s="171">
        <f t="shared" ref="D49:I49" si="18">D41-SUM(D42:D48)</f>
        <v>86932</v>
      </c>
      <c r="E49" s="171">
        <f t="shared" si="18"/>
        <v>54785</v>
      </c>
      <c r="F49" s="171">
        <f t="shared" si="18"/>
        <v>227095</v>
      </c>
      <c r="G49" s="171">
        <f t="shared" si="18"/>
        <v>246159</v>
      </c>
      <c r="H49" s="171">
        <f t="shared" si="18"/>
        <v>257385</v>
      </c>
      <c r="I49" s="171">
        <f t="shared" si="18"/>
        <v>280303</v>
      </c>
      <c r="J49" s="182">
        <f t="shared" si="16"/>
        <v>8.9041707947238535E-2</v>
      </c>
      <c r="K49" s="170">
        <f>I49-H49</f>
        <v>22918</v>
      </c>
      <c r="L49" s="172">
        <f t="shared" si="14"/>
        <v>7.5717253246244565E-2</v>
      </c>
    </row>
    <row r="50" spans="1:12" x14ac:dyDescent="0.25">
      <c r="A50" s="1"/>
      <c r="B50" s="157" t="s">
        <v>48</v>
      </c>
      <c r="C50" s="155"/>
      <c r="D50" s="155"/>
      <c r="E50" s="155"/>
      <c r="F50" s="155"/>
      <c r="G50" s="155"/>
      <c r="H50" s="155"/>
      <c r="I50" s="155"/>
      <c r="J50" s="156"/>
      <c r="K50" s="156"/>
      <c r="L50" s="155"/>
    </row>
    <row r="51" spans="1:12" x14ac:dyDescent="0.25">
      <c r="A51" s="1"/>
      <c r="B51" s="158" t="s">
        <v>70</v>
      </c>
      <c r="C51" s="178">
        <v>30021</v>
      </c>
      <c r="D51" s="178">
        <v>11900</v>
      </c>
      <c r="E51" s="178">
        <v>7616</v>
      </c>
      <c r="F51" s="178">
        <v>21504</v>
      </c>
      <c r="G51" s="178">
        <v>32605</v>
      </c>
      <c r="H51" s="178">
        <v>28406</v>
      </c>
      <c r="I51" s="178">
        <v>27330</v>
      </c>
      <c r="J51" s="179">
        <f>IFERROR(I51/H51-1,"-")</f>
        <v>-3.7879321270154143E-2</v>
      </c>
      <c r="K51" s="178">
        <f>I51-H51</f>
        <v>-1076</v>
      </c>
      <c r="L51" s="179">
        <f t="shared" ref="L51:L63" si="19">I51/I$9</f>
        <v>7.3825557743579769E-3</v>
      </c>
    </row>
    <row r="52" spans="1:12" x14ac:dyDescent="0.25">
      <c r="A52" s="1" t="s">
        <v>98</v>
      </c>
      <c r="B52" s="161" t="s">
        <v>99</v>
      </c>
      <c r="C52" s="162">
        <v>6424</v>
      </c>
      <c r="D52" s="162">
        <v>1180</v>
      </c>
      <c r="E52" s="162">
        <v>2479</v>
      </c>
      <c r="F52" s="162">
        <v>2754</v>
      </c>
      <c r="G52" s="162">
        <v>13771</v>
      </c>
      <c r="H52" s="162">
        <v>7447</v>
      </c>
      <c r="I52" s="162">
        <v>5089</v>
      </c>
      <c r="J52" s="180">
        <f>IFERROR(I52/H52-1,"-")</f>
        <v>-0.31663757217671551</v>
      </c>
      <c r="K52" s="161">
        <f t="shared" ref="K52:K62" si="20">I52-H52</f>
        <v>-2358</v>
      </c>
      <c r="L52" s="163">
        <f t="shared" si="19"/>
        <v>1.3746734846581685E-3</v>
      </c>
    </row>
    <row r="53" spans="1:12" x14ac:dyDescent="0.25">
      <c r="A53" s="164" t="s">
        <v>105</v>
      </c>
      <c r="B53" s="165" t="s">
        <v>105</v>
      </c>
      <c r="C53" s="166">
        <v>3432</v>
      </c>
      <c r="D53" s="166">
        <v>576</v>
      </c>
      <c r="E53" s="166">
        <v>1236</v>
      </c>
      <c r="F53" s="166">
        <v>1068</v>
      </c>
      <c r="G53" s="166">
        <v>10205</v>
      </c>
      <c r="H53" s="166">
        <v>4969</v>
      </c>
      <c r="I53" s="166">
        <v>2977</v>
      </c>
      <c r="J53" s="181">
        <f>IFERROR(I53/H53-1,"-")</f>
        <v>-0.40088549003823704</v>
      </c>
      <c r="K53" s="165">
        <f t="shared" si="20"/>
        <v>-1992</v>
      </c>
      <c r="L53" s="167">
        <f t="shared" si="19"/>
        <v>8.041664303060262E-4</v>
      </c>
    </row>
    <row r="54" spans="1:12" x14ac:dyDescent="0.25">
      <c r="A54" s="164" t="s">
        <v>102</v>
      </c>
      <c r="B54" s="165" t="s">
        <v>102</v>
      </c>
      <c r="C54" s="166">
        <v>2992</v>
      </c>
      <c r="D54" s="166">
        <v>604</v>
      </c>
      <c r="E54" s="166">
        <v>1243</v>
      </c>
      <c r="F54" s="166">
        <v>1686</v>
      </c>
      <c r="G54" s="166">
        <v>3566</v>
      </c>
      <c r="H54" s="166">
        <v>2478</v>
      </c>
      <c r="I54" s="166">
        <v>2112</v>
      </c>
      <c r="J54" s="181">
        <f>IFERROR(I54/H54-1,"-")</f>
        <v>-0.14769975786924938</v>
      </c>
      <c r="K54" s="165">
        <f t="shared" si="20"/>
        <v>-366</v>
      </c>
      <c r="L54" s="167">
        <f t="shared" si="19"/>
        <v>5.7050705435214219E-4</v>
      </c>
    </row>
    <row r="55" spans="1:12" x14ac:dyDescent="0.25">
      <c r="A55" s="1"/>
      <c r="B55" s="161" t="s">
        <v>109</v>
      </c>
      <c r="C55" s="162">
        <v>23597</v>
      </c>
      <c r="D55" s="162">
        <v>10720</v>
      </c>
      <c r="E55" s="162">
        <v>5137</v>
      </c>
      <c r="F55" s="162">
        <v>18750</v>
      </c>
      <c r="G55" s="162">
        <v>18834</v>
      </c>
      <c r="H55" s="162">
        <v>20959</v>
      </c>
      <c r="I55" s="162">
        <v>22241</v>
      </c>
      <c r="J55" s="180">
        <f>IFERROR(I55/H55-1,"-")</f>
        <v>6.1167040412233309E-2</v>
      </c>
      <c r="K55" s="161">
        <f t="shared" si="20"/>
        <v>1282</v>
      </c>
      <c r="L55" s="163">
        <f t="shared" si="19"/>
        <v>6.0078822896998084E-3</v>
      </c>
    </row>
    <row r="56" spans="1:12" s="57" customFormat="1" x14ac:dyDescent="0.25">
      <c r="B56" s="165" t="s">
        <v>112</v>
      </c>
      <c r="C56" s="166">
        <v>7193</v>
      </c>
      <c r="D56" s="166">
        <v>3648</v>
      </c>
      <c r="E56" s="166">
        <v>175</v>
      </c>
      <c r="F56" s="166">
        <v>7073</v>
      </c>
      <c r="G56" s="166">
        <v>6156</v>
      </c>
      <c r="H56" s="166">
        <v>7484</v>
      </c>
      <c r="I56" s="166">
        <v>8173</v>
      </c>
      <c r="J56" s="181">
        <f t="shared" ref="J56:J63" si="21">IFERROR(I56/H56-1,"-")</f>
        <v>9.2063067878140004E-2</v>
      </c>
      <c r="K56" s="165">
        <f t="shared" si="20"/>
        <v>689</v>
      </c>
      <c r="L56" s="167">
        <f t="shared" si="19"/>
        <v>2.2077434447064673E-3</v>
      </c>
    </row>
    <row r="57" spans="1:12" s="57" customFormat="1" x14ac:dyDescent="0.25">
      <c r="B57" s="165" t="s">
        <v>115</v>
      </c>
      <c r="C57" s="166">
        <v>6473</v>
      </c>
      <c r="D57" s="166">
        <v>2760</v>
      </c>
      <c r="E57" s="166">
        <v>1937</v>
      </c>
      <c r="F57" s="166">
        <v>4389</v>
      </c>
      <c r="G57" s="166">
        <v>3385</v>
      </c>
      <c r="H57" s="166">
        <v>4335</v>
      </c>
      <c r="I57" s="166">
        <v>4512</v>
      </c>
      <c r="J57" s="181">
        <f t="shared" si="21"/>
        <v>4.0830449826989579E-2</v>
      </c>
      <c r="K57" s="165">
        <f t="shared" si="20"/>
        <v>177</v>
      </c>
      <c r="L57" s="167">
        <f t="shared" si="19"/>
        <v>1.2188105252068492E-3</v>
      </c>
    </row>
    <row r="58" spans="1:12" x14ac:dyDescent="0.25">
      <c r="A58" s="1"/>
      <c r="B58" s="165" t="s">
        <v>118</v>
      </c>
      <c r="C58" s="166">
        <v>1617</v>
      </c>
      <c r="D58" s="166">
        <v>468</v>
      </c>
      <c r="E58" s="166">
        <v>747</v>
      </c>
      <c r="F58" s="166">
        <v>1341</v>
      </c>
      <c r="G58" s="166">
        <v>1819</v>
      </c>
      <c r="H58" s="166">
        <v>1343</v>
      </c>
      <c r="I58" s="166">
        <v>1424</v>
      </c>
      <c r="J58" s="181">
        <f t="shared" si="21"/>
        <v>6.0312732688011961E-2</v>
      </c>
      <c r="K58" s="165">
        <f t="shared" si="20"/>
        <v>81</v>
      </c>
      <c r="L58" s="167">
        <f t="shared" si="19"/>
        <v>3.8466005937379288E-4</v>
      </c>
    </row>
    <row r="59" spans="1:12" x14ac:dyDescent="0.25">
      <c r="A59" s="1"/>
      <c r="B59" s="165" t="s">
        <v>125</v>
      </c>
      <c r="C59" s="166">
        <v>572</v>
      </c>
      <c r="D59" s="166">
        <v>223</v>
      </c>
      <c r="E59" s="166">
        <v>128</v>
      </c>
      <c r="F59" s="166">
        <v>521</v>
      </c>
      <c r="G59" s="166">
        <v>424</v>
      </c>
      <c r="H59" s="166">
        <v>679</v>
      </c>
      <c r="I59" s="166">
        <v>651</v>
      </c>
      <c r="J59" s="181">
        <f t="shared" si="21"/>
        <v>-4.123711340206182E-2</v>
      </c>
      <c r="K59" s="165">
        <f t="shared" si="20"/>
        <v>-28</v>
      </c>
      <c r="L59" s="167">
        <f t="shared" si="19"/>
        <v>1.7585231646933931E-4</v>
      </c>
    </row>
    <row r="60" spans="1:12" x14ac:dyDescent="0.25">
      <c r="A60" s="1"/>
      <c r="B60" s="165" t="s">
        <v>121</v>
      </c>
      <c r="C60" s="166">
        <v>594</v>
      </c>
      <c r="D60" s="166">
        <v>213</v>
      </c>
      <c r="E60" s="166">
        <v>173</v>
      </c>
      <c r="F60" s="166">
        <v>470</v>
      </c>
      <c r="G60" s="166">
        <v>433</v>
      </c>
      <c r="H60" s="166">
        <v>459</v>
      </c>
      <c r="I60" s="166">
        <v>585</v>
      </c>
      <c r="J60" s="181">
        <f t="shared" si="21"/>
        <v>0.27450980392156854</v>
      </c>
      <c r="K60" s="165">
        <f t="shared" si="20"/>
        <v>126</v>
      </c>
      <c r="L60" s="167">
        <f t="shared" si="19"/>
        <v>1.5802397102083484E-4</v>
      </c>
    </row>
    <row r="61" spans="1:12" x14ac:dyDescent="0.25">
      <c r="A61" s="1"/>
      <c r="B61" s="165" t="s">
        <v>130</v>
      </c>
      <c r="C61" s="166">
        <v>189</v>
      </c>
      <c r="D61" s="166">
        <v>147</v>
      </c>
      <c r="E61" s="166">
        <v>39</v>
      </c>
      <c r="F61" s="166">
        <v>68</v>
      </c>
      <c r="G61" s="166">
        <v>170</v>
      </c>
      <c r="H61" s="166">
        <v>99</v>
      </c>
      <c r="I61" s="166">
        <v>180</v>
      </c>
      <c r="J61" s="181">
        <f t="shared" si="21"/>
        <v>0.81818181818181812</v>
      </c>
      <c r="K61" s="165">
        <f t="shared" si="20"/>
        <v>81</v>
      </c>
      <c r="L61" s="167">
        <f t="shared" si="19"/>
        <v>4.8622760314103034E-5</v>
      </c>
    </row>
    <row r="62" spans="1:12" x14ac:dyDescent="0.25">
      <c r="A62" s="164" t="s">
        <v>146</v>
      </c>
      <c r="B62" s="165" t="s">
        <v>133</v>
      </c>
      <c r="C62" s="166">
        <v>325</v>
      </c>
      <c r="D62" s="166">
        <v>253</v>
      </c>
      <c r="E62" s="166">
        <v>19</v>
      </c>
      <c r="F62" s="166">
        <v>101</v>
      </c>
      <c r="G62" s="166">
        <v>159</v>
      </c>
      <c r="H62" s="166">
        <v>97</v>
      </c>
      <c r="I62" s="166">
        <v>437</v>
      </c>
      <c r="J62" s="181">
        <f t="shared" si="21"/>
        <v>3.5051546391752577</v>
      </c>
      <c r="K62" s="165">
        <f t="shared" si="20"/>
        <v>340</v>
      </c>
      <c r="L62" s="167">
        <f t="shared" si="19"/>
        <v>1.1804525698479458E-4</v>
      </c>
    </row>
    <row r="63" spans="1:12" x14ac:dyDescent="0.25">
      <c r="A63" s="169" t="s">
        <v>147</v>
      </c>
      <c r="B63" s="170" t="s">
        <v>147</v>
      </c>
      <c r="C63" s="171">
        <f t="shared" ref="C63" si="22">C55-SUM(C56:C62)</f>
        <v>6634</v>
      </c>
      <c r="D63" s="171">
        <f t="shared" ref="D63:I63" si="23">D55-SUM(D56:D62)</f>
        <v>3008</v>
      </c>
      <c r="E63" s="171">
        <f t="shared" si="23"/>
        <v>1919</v>
      </c>
      <c r="F63" s="171">
        <f t="shared" si="23"/>
        <v>4787</v>
      </c>
      <c r="G63" s="171">
        <f t="shared" si="23"/>
        <v>6288</v>
      </c>
      <c r="H63" s="171">
        <f t="shared" si="23"/>
        <v>6463</v>
      </c>
      <c r="I63" s="171">
        <f t="shared" si="23"/>
        <v>6279</v>
      </c>
      <c r="J63" s="182">
        <f t="shared" si="21"/>
        <v>-2.8469750889679735E-2</v>
      </c>
      <c r="K63" s="170">
        <f>I63-H63</f>
        <v>-184</v>
      </c>
      <c r="L63" s="172">
        <f t="shared" si="19"/>
        <v>1.6961239556236274E-3</v>
      </c>
    </row>
    <row r="64" spans="1:12" x14ac:dyDescent="0.25">
      <c r="A64" s="1"/>
      <c r="B64" s="157" t="s">
        <v>49</v>
      </c>
      <c r="C64" s="155"/>
      <c r="D64" s="155"/>
      <c r="E64" s="155"/>
      <c r="F64" s="155"/>
      <c r="G64" s="155"/>
      <c r="H64" s="155"/>
      <c r="I64" s="155"/>
      <c r="J64" s="156"/>
      <c r="K64" s="156"/>
      <c r="L64" s="155"/>
    </row>
    <row r="65" spans="1:12" x14ac:dyDescent="0.25">
      <c r="A65" s="1"/>
      <c r="B65" s="158" t="s">
        <v>70</v>
      </c>
      <c r="C65" s="178">
        <v>90031</v>
      </c>
      <c r="D65" s="178">
        <v>29538</v>
      </c>
      <c r="E65" s="178">
        <v>23661</v>
      </c>
      <c r="F65" s="178">
        <v>106766</v>
      </c>
      <c r="G65" s="178">
        <v>127703</v>
      </c>
      <c r="H65" s="178">
        <v>155107</v>
      </c>
      <c r="I65" s="178">
        <v>129030</v>
      </c>
      <c r="J65" s="179">
        <f>IFERROR(I65/H65-1,"-")</f>
        <v>-0.16812265081524369</v>
      </c>
      <c r="K65" s="178">
        <f>I65-H65</f>
        <v>-26077</v>
      </c>
      <c r="L65" s="179">
        <f t="shared" ref="L65:L77" si="24">I65/I$9</f>
        <v>3.4854415351826193E-2</v>
      </c>
    </row>
    <row r="66" spans="1:12" x14ac:dyDescent="0.25">
      <c r="A66" s="1" t="s">
        <v>98</v>
      </c>
      <c r="B66" s="161" t="s">
        <v>99</v>
      </c>
      <c r="C66" s="162">
        <v>23540</v>
      </c>
      <c r="D66" s="162">
        <v>6589</v>
      </c>
      <c r="E66" s="162">
        <v>11879</v>
      </c>
      <c r="F66" s="162">
        <v>29253</v>
      </c>
      <c r="G66" s="162">
        <v>30243</v>
      </c>
      <c r="H66" s="162">
        <v>36940</v>
      </c>
      <c r="I66" s="162">
        <v>28608</v>
      </c>
      <c r="J66" s="180">
        <f>IFERROR(I66/H66-1,"-")</f>
        <v>-0.22555495397942604</v>
      </c>
      <c r="K66" s="161">
        <f t="shared" ref="K66:K76" si="25">I66-H66</f>
        <v>-8332</v>
      </c>
      <c r="L66" s="163">
        <f t="shared" si="24"/>
        <v>7.7277773725881087E-3</v>
      </c>
    </row>
    <row r="67" spans="1:12" x14ac:dyDescent="0.25">
      <c r="A67" s="164" t="s">
        <v>105</v>
      </c>
      <c r="B67" s="165" t="s">
        <v>105</v>
      </c>
      <c r="C67" s="166">
        <v>12422</v>
      </c>
      <c r="D67" s="166">
        <v>2565</v>
      </c>
      <c r="E67" s="166">
        <v>11342</v>
      </c>
      <c r="F67" s="166">
        <v>23432</v>
      </c>
      <c r="G67" s="166">
        <v>22337</v>
      </c>
      <c r="H67" s="166">
        <v>21299</v>
      </c>
      <c r="I67" s="166">
        <v>10557</v>
      </c>
      <c r="J67" s="181">
        <f>IFERROR(I67/H67-1,"-")</f>
        <v>-0.50434292689797644</v>
      </c>
      <c r="K67" s="165">
        <f t="shared" si="25"/>
        <v>-10742</v>
      </c>
      <c r="L67" s="167">
        <f t="shared" si="24"/>
        <v>2.8517248924221426E-3</v>
      </c>
    </row>
    <row r="68" spans="1:12" x14ac:dyDescent="0.25">
      <c r="A68" s="164" t="s">
        <v>102</v>
      </c>
      <c r="B68" s="165" t="s">
        <v>102</v>
      </c>
      <c r="C68" s="166">
        <v>11118</v>
      </c>
      <c r="D68" s="166">
        <v>4024</v>
      </c>
      <c r="E68" s="166">
        <v>537</v>
      </c>
      <c r="F68" s="166">
        <v>5821</v>
      </c>
      <c r="G68" s="166">
        <v>7906</v>
      </c>
      <c r="H68" s="166">
        <v>15641</v>
      </c>
      <c r="I68" s="166">
        <v>18051</v>
      </c>
      <c r="J68" s="181">
        <f>IFERROR(I68/H68-1,"-")</f>
        <v>0.15408221980691761</v>
      </c>
      <c r="K68" s="165">
        <f t="shared" si="25"/>
        <v>2410</v>
      </c>
      <c r="L68" s="167">
        <f t="shared" si="24"/>
        <v>4.8760524801659657E-3</v>
      </c>
    </row>
    <row r="69" spans="1:12" x14ac:dyDescent="0.25">
      <c r="A69" s="1"/>
      <c r="B69" s="161" t="s">
        <v>109</v>
      </c>
      <c r="C69" s="162">
        <v>66491</v>
      </c>
      <c r="D69" s="162">
        <v>22949</v>
      </c>
      <c r="E69" s="162">
        <v>11782</v>
      </c>
      <c r="F69" s="162">
        <v>77513</v>
      </c>
      <c r="G69" s="162">
        <v>97460</v>
      </c>
      <c r="H69" s="162">
        <v>118167</v>
      </c>
      <c r="I69" s="162">
        <v>100422</v>
      </c>
      <c r="J69" s="180">
        <f>IFERROR(I69/H69-1,"-")</f>
        <v>-0.15016882886084948</v>
      </c>
      <c r="K69" s="161">
        <f t="shared" si="25"/>
        <v>-17745</v>
      </c>
      <c r="L69" s="163">
        <f t="shared" si="24"/>
        <v>2.7126637979238082E-2</v>
      </c>
    </row>
    <row r="70" spans="1:12" s="57" customFormat="1" x14ac:dyDescent="0.25">
      <c r="B70" s="165" t="s">
        <v>112</v>
      </c>
      <c r="C70" s="166">
        <v>29255</v>
      </c>
      <c r="D70" s="166">
        <v>9198</v>
      </c>
      <c r="E70" s="166">
        <v>1409</v>
      </c>
      <c r="F70" s="166">
        <v>33813</v>
      </c>
      <c r="G70" s="166">
        <v>34901</v>
      </c>
      <c r="H70" s="166">
        <v>48623</v>
      </c>
      <c r="I70" s="166">
        <v>50789</v>
      </c>
      <c r="J70" s="181">
        <f t="shared" ref="J70:J77" si="26">IFERROR(I70/H70-1,"-")</f>
        <v>4.4546819406453775E-2</v>
      </c>
      <c r="K70" s="165">
        <f t="shared" si="25"/>
        <v>2166</v>
      </c>
      <c r="L70" s="167">
        <f t="shared" si="24"/>
        <v>1.371945207551655E-2</v>
      </c>
    </row>
    <row r="71" spans="1:12" s="57" customFormat="1" x14ac:dyDescent="0.25">
      <c r="B71" s="165" t="s">
        <v>115</v>
      </c>
      <c r="C71" s="166">
        <v>8049</v>
      </c>
      <c r="D71" s="166">
        <v>2626</v>
      </c>
      <c r="E71" s="166">
        <v>2113</v>
      </c>
      <c r="F71" s="166">
        <v>6702</v>
      </c>
      <c r="G71" s="166">
        <v>6992</v>
      </c>
      <c r="H71" s="166">
        <v>7510</v>
      </c>
      <c r="I71" s="166">
        <v>7274</v>
      </c>
      <c r="J71" s="181">
        <f t="shared" si="26"/>
        <v>-3.1424766977363516E-2</v>
      </c>
      <c r="K71" s="165">
        <f t="shared" si="25"/>
        <v>-236</v>
      </c>
      <c r="L71" s="167">
        <f t="shared" si="24"/>
        <v>1.9648997695821415E-3</v>
      </c>
    </row>
    <row r="72" spans="1:12" x14ac:dyDescent="0.25">
      <c r="A72" s="1"/>
      <c r="B72" s="165" t="s">
        <v>118</v>
      </c>
      <c r="C72" s="166">
        <v>7284</v>
      </c>
      <c r="D72" s="166">
        <v>2915</v>
      </c>
      <c r="E72" s="166">
        <v>1634</v>
      </c>
      <c r="F72" s="166">
        <v>9988</v>
      </c>
      <c r="G72" s="166">
        <v>12374</v>
      </c>
      <c r="H72" s="166">
        <v>13532</v>
      </c>
      <c r="I72" s="166">
        <v>6760</v>
      </c>
      <c r="J72" s="181">
        <f t="shared" si="26"/>
        <v>-0.50044339343777711</v>
      </c>
      <c r="K72" s="165">
        <f t="shared" si="25"/>
        <v>-6772</v>
      </c>
      <c r="L72" s="167">
        <f t="shared" si="24"/>
        <v>1.8260547762407582E-3</v>
      </c>
    </row>
    <row r="73" spans="1:12" x14ac:dyDescent="0.25">
      <c r="A73" s="1"/>
      <c r="B73" s="165" t="s">
        <v>125</v>
      </c>
      <c r="C73" s="166">
        <v>1421</v>
      </c>
      <c r="D73" s="166">
        <v>233</v>
      </c>
      <c r="E73" s="166">
        <v>502</v>
      </c>
      <c r="F73" s="166">
        <v>2462</v>
      </c>
      <c r="G73" s="166">
        <v>2846</v>
      </c>
      <c r="H73" s="166">
        <v>4373</v>
      </c>
      <c r="I73" s="166">
        <v>3692</v>
      </c>
      <c r="J73" s="181">
        <f t="shared" si="26"/>
        <v>-0.15572833295220667</v>
      </c>
      <c r="K73" s="165">
        <f t="shared" si="25"/>
        <v>-681</v>
      </c>
      <c r="L73" s="167">
        <f t="shared" si="24"/>
        <v>9.9730683933149113E-4</v>
      </c>
    </row>
    <row r="74" spans="1:12" x14ac:dyDescent="0.25">
      <c r="A74" s="1"/>
      <c r="B74" s="165" t="s">
        <v>121</v>
      </c>
      <c r="C74" s="166">
        <v>1552</v>
      </c>
      <c r="D74" s="166">
        <v>590</v>
      </c>
      <c r="E74" s="166">
        <v>933</v>
      </c>
      <c r="F74" s="166">
        <v>2363</v>
      </c>
      <c r="G74" s="166">
        <v>2338</v>
      </c>
      <c r="H74" s="166">
        <v>2820</v>
      </c>
      <c r="I74" s="166">
        <v>2135</v>
      </c>
      <c r="J74" s="181">
        <f t="shared" si="26"/>
        <v>-0.24290780141843971</v>
      </c>
      <c r="K74" s="165">
        <f t="shared" si="25"/>
        <v>-685</v>
      </c>
      <c r="L74" s="167">
        <f t="shared" si="24"/>
        <v>5.7671996261449989E-4</v>
      </c>
    </row>
    <row r="75" spans="1:12" x14ac:dyDescent="0.25">
      <c r="A75" s="1"/>
      <c r="B75" s="165" t="s">
        <v>130</v>
      </c>
      <c r="C75" s="166">
        <v>1400</v>
      </c>
      <c r="D75" s="166">
        <v>833</v>
      </c>
      <c r="E75" s="166">
        <v>2</v>
      </c>
      <c r="F75" s="166">
        <v>1447</v>
      </c>
      <c r="G75" s="166">
        <v>3939</v>
      </c>
      <c r="H75" s="166">
        <v>2835</v>
      </c>
      <c r="I75" s="166">
        <v>1799</v>
      </c>
      <c r="J75" s="181">
        <f t="shared" si="26"/>
        <v>-0.36543209876543215</v>
      </c>
      <c r="K75" s="165">
        <f t="shared" si="25"/>
        <v>-1036</v>
      </c>
      <c r="L75" s="167">
        <f t="shared" si="24"/>
        <v>4.8595747669484085E-4</v>
      </c>
    </row>
    <row r="76" spans="1:12" x14ac:dyDescent="0.25">
      <c r="A76" s="164" t="s">
        <v>146</v>
      </c>
      <c r="B76" s="165" t="s">
        <v>133</v>
      </c>
      <c r="C76" s="166">
        <v>1511</v>
      </c>
      <c r="D76" s="166">
        <v>961</v>
      </c>
      <c r="E76" s="166">
        <v>0</v>
      </c>
      <c r="F76" s="166">
        <v>479</v>
      </c>
      <c r="G76" s="166">
        <v>1088</v>
      </c>
      <c r="H76" s="166">
        <v>2071</v>
      </c>
      <c r="I76" s="166">
        <v>2307</v>
      </c>
      <c r="J76" s="181">
        <f t="shared" si="26"/>
        <v>0.1139546112988894</v>
      </c>
      <c r="K76" s="165">
        <f t="shared" si="25"/>
        <v>236</v>
      </c>
      <c r="L76" s="167">
        <f t="shared" si="24"/>
        <v>6.2318171135908719E-4</v>
      </c>
    </row>
    <row r="77" spans="1:12" x14ac:dyDescent="0.25">
      <c r="A77" s="169" t="s">
        <v>147</v>
      </c>
      <c r="B77" s="170" t="s">
        <v>147</v>
      </c>
      <c r="C77" s="171">
        <f t="shared" ref="C77" si="27">C69-SUM(C70:C76)</f>
        <v>16019</v>
      </c>
      <c r="D77" s="171">
        <f t="shared" ref="D77:I77" si="28">D69-SUM(D70:D76)</f>
        <v>5593</v>
      </c>
      <c r="E77" s="171">
        <f t="shared" si="28"/>
        <v>5189</v>
      </c>
      <c r="F77" s="171">
        <f t="shared" si="28"/>
        <v>20259</v>
      </c>
      <c r="G77" s="171">
        <f t="shared" si="28"/>
        <v>32982</v>
      </c>
      <c r="H77" s="171">
        <f t="shared" si="28"/>
        <v>36403</v>
      </c>
      <c r="I77" s="171">
        <f t="shared" si="28"/>
        <v>25666</v>
      </c>
      <c r="J77" s="182">
        <f t="shared" si="26"/>
        <v>-0.29494821855341591</v>
      </c>
      <c r="K77" s="170">
        <f>I77-H77</f>
        <v>-10737</v>
      </c>
      <c r="L77" s="172">
        <f t="shared" si="24"/>
        <v>6.9330653678987136E-3</v>
      </c>
    </row>
    <row r="78" spans="1:12" x14ac:dyDescent="0.25">
      <c r="A78" s="1"/>
      <c r="B78" s="157" t="s">
        <v>50</v>
      </c>
      <c r="C78" s="155"/>
      <c r="D78" s="155"/>
      <c r="E78" s="155"/>
      <c r="F78" s="155"/>
      <c r="G78" s="155"/>
      <c r="H78" s="155"/>
      <c r="I78" s="155"/>
      <c r="J78" s="156"/>
      <c r="K78" s="156"/>
      <c r="L78" s="155"/>
    </row>
    <row r="79" spans="1:12" x14ac:dyDescent="0.25">
      <c r="A79" s="1"/>
      <c r="B79" s="158" t="s">
        <v>70</v>
      </c>
      <c r="C79" s="178">
        <v>537772</v>
      </c>
      <c r="D79" s="178">
        <v>183101</v>
      </c>
      <c r="E79" s="178">
        <v>121455</v>
      </c>
      <c r="F79" s="178">
        <v>456752</v>
      </c>
      <c r="G79" s="178">
        <v>530374</v>
      </c>
      <c r="H79" s="178">
        <v>611065</v>
      </c>
      <c r="I79" s="178">
        <v>622231</v>
      </c>
      <c r="J79" s="179">
        <f>IFERROR(I79/H79-1,"-")</f>
        <v>1.8273015145688243E-2</v>
      </c>
      <c r="K79" s="178">
        <f>I79-H79</f>
        <v>11166</v>
      </c>
      <c r="L79" s="179">
        <f t="shared" ref="L79:L91" si="29">I79/I$9</f>
        <v>0.16808104873891469</v>
      </c>
    </row>
    <row r="80" spans="1:12" x14ac:dyDescent="0.25">
      <c r="A80" s="1" t="s">
        <v>98</v>
      </c>
      <c r="B80" s="161" t="s">
        <v>99</v>
      </c>
      <c r="C80" s="162">
        <v>234355</v>
      </c>
      <c r="D80" s="162">
        <v>56011</v>
      </c>
      <c r="E80" s="162">
        <v>70671</v>
      </c>
      <c r="F80" s="162">
        <v>219164</v>
      </c>
      <c r="G80" s="162">
        <v>231110</v>
      </c>
      <c r="H80" s="162">
        <v>244578</v>
      </c>
      <c r="I80" s="162">
        <v>254069</v>
      </c>
      <c r="J80" s="180">
        <f>IFERROR(I80/H80-1,"-")</f>
        <v>3.8805616204237392E-2</v>
      </c>
      <c r="K80" s="161">
        <f t="shared" ref="K80:K90" si="30">I80-H80</f>
        <v>9491</v>
      </c>
      <c r="L80" s="163">
        <f t="shared" si="29"/>
        <v>6.8630756056910242E-2</v>
      </c>
    </row>
    <row r="81" spans="1:12" x14ac:dyDescent="0.25">
      <c r="A81" s="164" t="s">
        <v>105</v>
      </c>
      <c r="B81" s="165" t="s">
        <v>105</v>
      </c>
      <c r="C81" s="166">
        <v>42706</v>
      </c>
      <c r="D81" s="166">
        <v>9469</v>
      </c>
      <c r="E81" s="166">
        <v>28815</v>
      </c>
      <c r="F81" s="166">
        <v>59972</v>
      </c>
      <c r="G81" s="166">
        <v>59964</v>
      </c>
      <c r="H81" s="166">
        <v>68617</v>
      </c>
      <c r="I81" s="166">
        <v>56880</v>
      </c>
      <c r="J81" s="181">
        <f>IFERROR(I81/H81-1,"-")</f>
        <v>-0.17105090575221882</v>
      </c>
      <c r="K81" s="165">
        <f t="shared" si="30"/>
        <v>-11737</v>
      </c>
      <c r="L81" s="167">
        <f t="shared" si="29"/>
        <v>1.5364792259256558E-2</v>
      </c>
    </row>
    <row r="82" spans="1:12" x14ac:dyDescent="0.25">
      <c r="A82" s="164" t="s">
        <v>102</v>
      </c>
      <c r="B82" s="165" t="s">
        <v>102</v>
      </c>
      <c r="C82" s="166">
        <v>191649</v>
      </c>
      <c r="D82" s="166">
        <v>46542</v>
      </c>
      <c r="E82" s="166">
        <v>41856</v>
      </c>
      <c r="F82" s="166">
        <v>159192</v>
      </c>
      <c r="G82" s="166">
        <v>171146</v>
      </c>
      <c r="H82" s="166">
        <v>175961</v>
      </c>
      <c r="I82" s="166">
        <v>197189</v>
      </c>
      <c r="J82" s="181">
        <f>IFERROR(I82/H82-1,"-")</f>
        <v>0.12064036917271448</v>
      </c>
      <c r="K82" s="165">
        <f t="shared" si="30"/>
        <v>21228</v>
      </c>
      <c r="L82" s="167">
        <f t="shared" si="29"/>
        <v>5.3265963797653679E-2</v>
      </c>
    </row>
    <row r="83" spans="1:12" x14ac:dyDescent="0.25">
      <c r="A83" s="1"/>
      <c r="B83" s="161" t="s">
        <v>109</v>
      </c>
      <c r="C83" s="162">
        <v>303417</v>
      </c>
      <c r="D83" s="162">
        <v>127090</v>
      </c>
      <c r="E83" s="162">
        <v>50784</v>
      </c>
      <c r="F83" s="162">
        <v>237588</v>
      </c>
      <c r="G83" s="162">
        <v>299264</v>
      </c>
      <c r="H83" s="162">
        <v>366487</v>
      </c>
      <c r="I83" s="162">
        <v>368162</v>
      </c>
      <c r="J83" s="180">
        <f>IFERROR(I83/H83-1,"-")</f>
        <v>4.5704213246309244E-3</v>
      </c>
      <c r="K83" s="161">
        <f t="shared" si="30"/>
        <v>1675</v>
      </c>
      <c r="L83" s="163">
        <f t="shared" si="29"/>
        <v>9.9450292682004449E-2</v>
      </c>
    </row>
    <row r="84" spans="1:12" s="57" customFormat="1" x14ac:dyDescent="0.25">
      <c r="B84" s="165" t="s">
        <v>112</v>
      </c>
      <c r="C84" s="166">
        <v>49625</v>
      </c>
      <c r="D84" s="166">
        <v>21229</v>
      </c>
      <c r="E84" s="166">
        <v>3468</v>
      </c>
      <c r="F84" s="166">
        <v>44105</v>
      </c>
      <c r="G84" s="166">
        <v>58158</v>
      </c>
      <c r="H84" s="166">
        <v>73097</v>
      </c>
      <c r="I84" s="166">
        <v>74779</v>
      </c>
      <c r="J84" s="181">
        <f t="shared" ref="J84:J91" si="31">IFERROR(I84/H84-1,"-")</f>
        <v>2.3010520267589651E-2</v>
      </c>
      <c r="K84" s="165">
        <f t="shared" si="30"/>
        <v>1682</v>
      </c>
      <c r="L84" s="167">
        <f t="shared" si="29"/>
        <v>2.0199785519601724E-2</v>
      </c>
    </row>
    <row r="85" spans="1:12" s="57" customFormat="1" x14ac:dyDescent="0.25">
      <c r="B85" s="165" t="s">
        <v>115</v>
      </c>
      <c r="C85" s="166">
        <v>120405</v>
      </c>
      <c r="D85" s="166">
        <v>46896</v>
      </c>
      <c r="E85" s="166">
        <v>12048</v>
      </c>
      <c r="F85" s="166">
        <v>76797</v>
      </c>
      <c r="G85" s="166">
        <v>91120</v>
      </c>
      <c r="H85" s="166">
        <v>105428</v>
      </c>
      <c r="I85" s="166">
        <v>102033</v>
      </c>
      <c r="J85" s="181">
        <f t="shared" si="31"/>
        <v>-3.2202071555943346E-2</v>
      </c>
      <c r="K85" s="165">
        <f t="shared" si="30"/>
        <v>-3395</v>
      </c>
      <c r="L85" s="167">
        <f t="shared" si="29"/>
        <v>2.7561811684049302E-2</v>
      </c>
    </row>
    <row r="86" spans="1:12" x14ac:dyDescent="0.25">
      <c r="A86" s="1"/>
      <c r="B86" s="165" t="s">
        <v>118</v>
      </c>
      <c r="C86" s="166">
        <v>16612</v>
      </c>
      <c r="D86" s="166">
        <v>6810</v>
      </c>
      <c r="E86" s="166">
        <v>8680</v>
      </c>
      <c r="F86" s="166">
        <v>20265</v>
      </c>
      <c r="G86" s="166">
        <v>26214</v>
      </c>
      <c r="H86" s="166">
        <v>40162</v>
      </c>
      <c r="I86" s="166">
        <v>40046</v>
      </c>
      <c r="J86" s="181">
        <f t="shared" si="31"/>
        <v>-2.8883023753797366E-3</v>
      </c>
      <c r="K86" s="165">
        <f t="shared" si="30"/>
        <v>-116</v>
      </c>
      <c r="L86" s="167">
        <f t="shared" si="29"/>
        <v>1.0817483664103168E-2</v>
      </c>
    </row>
    <row r="87" spans="1:12" x14ac:dyDescent="0.25">
      <c r="A87" s="1"/>
      <c r="B87" s="165" t="s">
        <v>125</v>
      </c>
      <c r="C87" s="166">
        <v>6075</v>
      </c>
      <c r="D87" s="166">
        <v>1878</v>
      </c>
      <c r="E87" s="166">
        <v>1202</v>
      </c>
      <c r="F87" s="166">
        <v>6888</v>
      </c>
      <c r="G87" s="166">
        <v>6905</v>
      </c>
      <c r="H87" s="166">
        <v>11347</v>
      </c>
      <c r="I87" s="166">
        <v>10425</v>
      </c>
      <c r="J87" s="181">
        <f t="shared" si="31"/>
        <v>-8.125495725742482E-2</v>
      </c>
      <c r="K87" s="165">
        <f t="shared" si="30"/>
        <v>-922</v>
      </c>
      <c r="L87" s="167">
        <f t="shared" si="29"/>
        <v>2.816068201525134E-3</v>
      </c>
    </row>
    <row r="88" spans="1:12" x14ac:dyDescent="0.25">
      <c r="A88" s="1"/>
      <c r="B88" s="165" t="s">
        <v>121</v>
      </c>
      <c r="C88" s="166">
        <v>4528</v>
      </c>
      <c r="D88" s="166">
        <v>1330</v>
      </c>
      <c r="E88" s="166">
        <v>1237</v>
      </c>
      <c r="F88" s="166">
        <v>3919</v>
      </c>
      <c r="G88" s="166">
        <v>4093</v>
      </c>
      <c r="H88" s="166">
        <v>5733</v>
      </c>
      <c r="I88" s="166">
        <v>5762</v>
      </c>
      <c r="J88" s="181">
        <f t="shared" si="31"/>
        <v>5.0584336298622468E-3</v>
      </c>
      <c r="K88" s="165">
        <f t="shared" si="30"/>
        <v>29</v>
      </c>
      <c r="L88" s="167">
        <f t="shared" si="29"/>
        <v>1.5564685829436758E-3</v>
      </c>
    </row>
    <row r="89" spans="1:12" x14ac:dyDescent="0.25">
      <c r="A89" s="1"/>
      <c r="B89" s="165" t="s">
        <v>130</v>
      </c>
      <c r="C89" s="166">
        <v>6628</v>
      </c>
      <c r="D89" s="166">
        <v>4100</v>
      </c>
      <c r="E89" s="166">
        <v>281</v>
      </c>
      <c r="F89" s="166">
        <v>4599</v>
      </c>
      <c r="G89" s="166">
        <v>6864</v>
      </c>
      <c r="H89" s="166">
        <v>6089</v>
      </c>
      <c r="I89" s="166">
        <v>6274</v>
      </c>
      <c r="J89" s="181">
        <f t="shared" si="31"/>
        <v>3.0382657250780154E-2</v>
      </c>
      <c r="K89" s="165">
        <f t="shared" si="30"/>
        <v>185</v>
      </c>
      <c r="L89" s="167">
        <f t="shared" si="29"/>
        <v>1.6947733233926802E-3</v>
      </c>
    </row>
    <row r="90" spans="1:12" x14ac:dyDescent="0.25">
      <c r="A90" s="164" t="s">
        <v>146</v>
      </c>
      <c r="B90" s="165" t="s">
        <v>133</v>
      </c>
      <c r="C90" s="166">
        <v>9115</v>
      </c>
      <c r="D90" s="166">
        <v>6540</v>
      </c>
      <c r="E90" s="166">
        <v>565</v>
      </c>
      <c r="F90" s="166">
        <v>4180</v>
      </c>
      <c r="G90" s="166">
        <v>7198</v>
      </c>
      <c r="H90" s="166">
        <v>7814</v>
      </c>
      <c r="I90" s="166">
        <v>5360</v>
      </c>
      <c r="J90" s="181">
        <f t="shared" si="31"/>
        <v>-0.31405170207320199</v>
      </c>
      <c r="K90" s="165">
        <f t="shared" si="30"/>
        <v>-2454</v>
      </c>
      <c r="L90" s="167">
        <f t="shared" si="29"/>
        <v>1.4478777515755125E-3</v>
      </c>
    </row>
    <row r="91" spans="1:12" x14ac:dyDescent="0.25">
      <c r="A91" s="169" t="s">
        <v>147</v>
      </c>
      <c r="B91" s="170" t="s">
        <v>147</v>
      </c>
      <c r="C91" s="171">
        <f t="shared" ref="C91" si="32">C83-SUM(C84:C90)</f>
        <v>90429</v>
      </c>
      <c r="D91" s="171">
        <f t="shared" ref="D91:I91" si="33">D83-SUM(D84:D90)</f>
        <v>38307</v>
      </c>
      <c r="E91" s="171">
        <f t="shared" si="33"/>
        <v>23303</v>
      </c>
      <c r="F91" s="171">
        <f t="shared" si="33"/>
        <v>76835</v>
      </c>
      <c r="G91" s="171">
        <f t="shared" si="33"/>
        <v>98712</v>
      </c>
      <c r="H91" s="171">
        <f t="shared" si="33"/>
        <v>116817</v>
      </c>
      <c r="I91" s="171">
        <f t="shared" si="33"/>
        <v>123483</v>
      </c>
      <c r="J91" s="182">
        <f t="shared" si="31"/>
        <v>5.706361231670054E-2</v>
      </c>
      <c r="K91" s="170">
        <f>I91-H91</f>
        <v>6666</v>
      </c>
      <c r="L91" s="172">
        <f t="shared" si="29"/>
        <v>3.3356023954813248E-2</v>
      </c>
    </row>
    <row r="92" spans="1:12" x14ac:dyDescent="0.25">
      <c r="A92" s="1"/>
      <c r="B92" s="157" t="s">
        <v>51</v>
      </c>
      <c r="C92" s="155"/>
      <c r="D92" s="155"/>
      <c r="E92" s="155"/>
      <c r="F92" s="155"/>
      <c r="G92" s="155"/>
      <c r="H92" s="155"/>
      <c r="I92" s="155"/>
      <c r="J92" s="156"/>
      <c r="K92" s="156"/>
      <c r="L92" s="155"/>
    </row>
    <row r="93" spans="1:12" x14ac:dyDescent="0.25">
      <c r="A93" s="1"/>
      <c r="B93" s="158" t="s">
        <v>70</v>
      </c>
      <c r="C93" s="178">
        <v>33053</v>
      </c>
      <c r="D93" s="178">
        <v>13511</v>
      </c>
      <c r="E93" s="178">
        <v>14777</v>
      </c>
      <c r="F93" s="178">
        <v>30304</v>
      </c>
      <c r="G93" s="178">
        <v>36788</v>
      </c>
      <c r="H93" s="178">
        <v>35530</v>
      </c>
      <c r="I93" s="178">
        <v>33664</v>
      </c>
      <c r="J93" s="179">
        <f>IFERROR(I93/H93-1,"-")</f>
        <v>-5.2518998029833952E-2</v>
      </c>
      <c r="K93" s="178">
        <f>I93-H93</f>
        <v>-1866</v>
      </c>
      <c r="L93" s="179">
        <f t="shared" ref="L93:L105" si="34">I93/I$9</f>
        <v>9.0935366845220252E-3</v>
      </c>
    </row>
    <row r="94" spans="1:12" x14ac:dyDescent="0.25">
      <c r="A94" s="1" t="s">
        <v>98</v>
      </c>
      <c r="B94" s="161" t="s">
        <v>99</v>
      </c>
      <c r="C94" s="162">
        <v>20995</v>
      </c>
      <c r="D94" s="162">
        <v>7669</v>
      </c>
      <c r="E94" s="162">
        <v>9230</v>
      </c>
      <c r="F94" s="162">
        <v>19005</v>
      </c>
      <c r="G94" s="162">
        <v>23768</v>
      </c>
      <c r="H94" s="162">
        <v>20858</v>
      </c>
      <c r="I94" s="162">
        <v>19727</v>
      </c>
      <c r="J94" s="180">
        <f>IFERROR(I94/H94-1,"-")</f>
        <v>-5.4223799021957952E-2</v>
      </c>
      <c r="K94" s="161">
        <f t="shared" ref="K94:K104" si="35">I94-H94</f>
        <v>-1131</v>
      </c>
      <c r="L94" s="163">
        <f t="shared" si="34"/>
        <v>5.3287844039795031E-3</v>
      </c>
    </row>
    <row r="95" spans="1:12" x14ac:dyDescent="0.25">
      <c r="A95" s="164" t="s">
        <v>105</v>
      </c>
      <c r="B95" s="165" t="s">
        <v>105</v>
      </c>
      <c r="C95" s="166">
        <v>10034</v>
      </c>
      <c r="D95" s="166">
        <v>4352</v>
      </c>
      <c r="E95" s="166">
        <v>4982</v>
      </c>
      <c r="F95" s="166">
        <v>9097</v>
      </c>
      <c r="G95" s="166">
        <v>7291</v>
      </c>
      <c r="H95" s="166">
        <v>6367</v>
      </c>
      <c r="I95" s="166">
        <v>6435</v>
      </c>
      <c r="J95" s="181">
        <f>IFERROR(I95/H95-1,"-")</f>
        <v>1.0680069106329571E-2</v>
      </c>
      <c r="K95" s="165">
        <f t="shared" si="35"/>
        <v>68</v>
      </c>
      <c r="L95" s="167">
        <f t="shared" si="34"/>
        <v>1.7382636812291834E-3</v>
      </c>
    </row>
    <row r="96" spans="1:12" x14ac:dyDescent="0.25">
      <c r="A96" s="164" t="s">
        <v>102</v>
      </c>
      <c r="B96" s="165" t="s">
        <v>102</v>
      </c>
      <c r="C96" s="166">
        <v>10961</v>
      </c>
      <c r="D96" s="166">
        <v>3317</v>
      </c>
      <c r="E96" s="166">
        <v>4248</v>
      </c>
      <c r="F96" s="166">
        <v>9908</v>
      </c>
      <c r="G96" s="166">
        <v>16477</v>
      </c>
      <c r="H96" s="166">
        <v>14491</v>
      </c>
      <c r="I96" s="166">
        <v>13292</v>
      </c>
      <c r="J96" s="181">
        <f>IFERROR(I96/H96-1,"-")</f>
        <v>-8.2741011662411101E-2</v>
      </c>
      <c r="K96" s="165">
        <f t="shared" si="35"/>
        <v>-1199</v>
      </c>
      <c r="L96" s="167">
        <f t="shared" si="34"/>
        <v>3.5905207227503195E-3</v>
      </c>
    </row>
    <row r="97" spans="1:12" x14ac:dyDescent="0.25">
      <c r="A97" s="1"/>
      <c r="B97" s="161" t="s">
        <v>109</v>
      </c>
      <c r="C97" s="162">
        <v>12058</v>
      </c>
      <c r="D97" s="162">
        <v>5842</v>
      </c>
      <c r="E97" s="162">
        <v>5547</v>
      </c>
      <c r="F97" s="162">
        <v>11299</v>
      </c>
      <c r="G97" s="162">
        <v>13020</v>
      </c>
      <c r="H97" s="162">
        <v>14672</v>
      </c>
      <c r="I97" s="162">
        <v>13937</v>
      </c>
      <c r="J97" s="180">
        <f>IFERROR(I97/H97-1,"-")</f>
        <v>-5.0095419847328237E-2</v>
      </c>
      <c r="K97" s="161">
        <f t="shared" si="35"/>
        <v>-735</v>
      </c>
      <c r="L97" s="163">
        <f t="shared" si="34"/>
        <v>3.7647522805425221E-3</v>
      </c>
    </row>
    <row r="98" spans="1:12" s="57" customFormat="1" x14ac:dyDescent="0.25">
      <c r="B98" s="165" t="s">
        <v>112</v>
      </c>
      <c r="C98" s="166">
        <v>1666</v>
      </c>
      <c r="D98" s="166">
        <v>1092</v>
      </c>
      <c r="E98" s="166">
        <v>209</v>
      </c>
      <c r="F98" s="166">
        <v>1568</v>
      </c>
      <c r="G98" s="166">
        <v>1933</v>
      </c>
      <c r="H98" s="166">
        <v>2200</v>
      </c>
      <c r="I98" s="166">
        <v>1831</v>
      </c>
      <c r="J98" s="181">
        <f t="shared" ref="J98:J105" si="36">IFERROR(I98/H98-1,"-")</f>
        <v>-0.16772727272727272</v>
      </c>
      <c r="K98" s="165">
        <f t="shared" si="35"/>
        <v>-369</v>
      </c>
      <c r="L98" s="167">
        <f t="shared" si="34"/>
        <v>4.9460152297290359E-4</v>
      </c>
    </row>
    <row r="99" spans="1:12" s="57" customFormat="1" x14ac:dyDescent="0.25">
      <c r="B99" s="165" t="s">
        <v>115</v>
      </c>
      <c r="C99" s="166">
        <v>2719</v>
      </c>
      <c r="D99" s="166">
        <v>1303</v>
      </c>
      <c r="E99" s="166">
        <v>919</v>
      </c>
      <c r="F99" s="166">
        <v>2369</v>
      </c>
      <c r="G99" s="166">
        <v>2543</v>
      </c>
      <c r="H99" s="166">
        <v>3020</v>
      </c>
      <c r="I99" s="166">
        <v>2731</v>
      </c>
      <c r="J99" s="181">
        <f t="shared" si="36"/>
        <v>-9.569536423841063E-2</v>
      </c>
      <c r="K99" s="165">
        <f t="shared" si="35"/>
        <v>-289</v>
      </c>
      <c r="L99" s="167">
        <f t="shared" si="34"/>
        <v>7.3771532454341873E-4</v>
      </c>
    </row>
    <row r="100" spans="1:12" x14ac:dyDescent="0.25">
      <c r="A100" s="1"/>
      <c r="B100" s="165" t="s">
        <v>118</v>
      </c>
      <c r="C100" s="166">
        <v>2344</v>
      </c>
      <c r="D100" s="166">
        <v>1217</v>
      </c>
      <c r="E100" s="166">
        <v>2151</v>
      </c>
      <c r="F100" s="166">
        <v>2089</v>
      </c>
      <c r="G100" s="166">
        <v>2359</v>
      </c>
      <c r="H100" s="166">
        <v>2376</v>
      </c>
      <c r="I100" s="166">
        <v>2269</v>
      </c>
      <c r="J100" s="181">
        <f t="shared" si="36"/>
        <v>-4.5033670033669981E-2</v>
      </c>
      <c r="K100" s="165">
        <f t="shared" si="35"/>
        <v>-107</v>
      </c>
      <c r="L100" s="167">
        <f t="shared" si="34"/>
        <v>6.1291690640388763E-4</v>
      </c>
    </row>
    <row r="101" spans="1:12" x14ac:dyDescent="0.25">
      <c r="A101" s="1"/>
      <c r="B101" s="165" t="s">
        <v>125</v>
      </c>
      <c r="C101" s="166">
        <v>405</v>
      </c>
      <c r="D101" s="166">
        <v>278</v>
      </c>
      <c r="E101" s="166">
        <v>108</v>
      </c>
      <c r="F101" s="166">
        <v>786</v>
      </c>
      <c r="G101" s="166">
        <v>629</v>
      </c>
      <c r="H101" s="166">
        <v>696</v>
      </c>
      <c r="I101" s="166">
        <v>652</v>
      </c>
      <c r="J101" s="181">
        <f t="shared" si="36"/>
        <v>-6.3218390804597679E-2</v>
      </c>
      <c r="K101" s="165">
        <f t="shared" si="35"/>
        <v>-44</v>
      </c>
      <c r="L101" s="167">
        <f t="shared" si="34"/>
        <v>1.7612244291552876E-4</v>
      </c>
    </row>
    <row r="102" spans="1:12" x14ac:dyDescent="0.25">
      <c r="A102" s="1"/>
      <c r="B102" s="165" t="s">
        <v>121</v>
      </c>
      <c r="C102" s="166">
        <v>354</v>
      </c>
      <c r="D102" s="166">
        <v>141</v>
      </c>
      <c r="E102" s="166">
        <v>207</v>
      </c>
      <c r="F102" s="166">
        <v>465</v>
      </c>
      <c r="G102" s="166">
        <v>355</v>
      </c>
      <c r="H102" s="166">
        <v>580</v>
      </c>
      <c r="I102" s="166">
        <v>568</v>
      </c>
      <c r="J102" s="181">
        <f t="shared" si="36"/>
        <v>-2.0689655172413834E-2</v>
      </c>
      <c r="K102" s="165">
        <f t="shared" si="35"/>
        <v>-12</v>
      </c>
      <c r="L102" s="167">
        <f t="shared" si="34"/>
        <v>1.5343182143561402E-4</v>
      </c>
    </row>
    <row r="103" spans="1:12" x14ac:dyDescent="0.25">
      <c r="A103" s="1"/>
      <c r="B103" s="165" t="s">
        <v>130</v>
      </c>
      <c r="C103" s="166">
        <v>123</v>
      </c>
      <c r="D103" s="166">
        <v>125</v>
      </c>
      <c r="E103" s="166">
        <v>19</v>
      </c>
      <c r="F103" s="166">
        <v>190</v>
      </c>
      <c r="G103" s="166">
        <v>99</v>
      </c>
      <c r="H103" s="166">
        <v>175</v>
      </c>
      <c r="I103" s="166">
        <v>155</v>
      </c>
      <c r="J103" s="181">
        <f t="shared" si="36"/>
        <v>-0.11428571428571432</v>
      </c>
      <c r="K103" s="165">
        <f t="shared" si="35"/>
        <v>-20</v>
      </c>
      <c r="L103" s="167">
        <f t="shared" si="34"/>
        <v>4.1869599159366498E-5</v>
      </c>
    </row>
    <row r="104" spans="1:12" x14ac:dyDescent="0.25">
      <c r="A104" s="164" t="s">
        <v>146</v>
      </c>
      <c r="B104" s="165" t="s">
        <v>133</v>
      </c>
      <c r="C104" s="166">
        <v>144</v>
      </c>
      <c r="D104" s="166">
        <v>70</v>
      </c>
      <c r="E104" s="166">
        <v>46</v>
      </c>
      <c r="F104" s="166">
        <v>105</v>
      </c>
      <c r="G104" s="166">
        <v>175</v>
      </c>
      <c r="H104" s="166">
        <v>308</v>
      </c>
      <c r="I104" s="166">
        <v>158</v>
      </c>
      <c r="J104" s="181">
        <f t="shared" si="36"/>
        <v>-0.48701298701298701</v>
      </c>
      <c r="K104" s="165">
        <f t="shared" si="35"/>
        <v>-150</v>
      </c>
      <c r="L104" s="167">
        <f t="shared" si="34"/>
        <v>4.2679978497934882E-5</v>
      </c>
    </row>
    <row r="105" spans="1:12" x14ac:dyDescent="0.25">
      <c r="A105" s="169" t="s">
        <v>147</v>
      </c>
      <c r="B105" s="170" t="s">
        <v>147</v>
      </c>
      <c r="C105" s="171">
        <f t="shared" ref="C105" si="37">C97-SUM(C98:C104)</f>
        <v>4303</v>
      </c>
      <c r="D105" s="171">
        <f t="shared" ref="D105:I105" si="38">D97-SUM(D98:D104)</f>
        <v>1616</v>
      </c>
      <c r="E105" s="171">
        <f t="shared" si="38"/>
        <v>1888</v>
      </c>
      <c r="F105" s="171">
        <f t="shared" si="38"/>
        <v>3727</v>
      </c>
      <c r="G105" s="171">
        <f t="shared" si="38"/>
        <v>4927</v>
      </c>
      <c r="H105" s="171">
        <f t="shared" si="38"/>
        <v>5317</v>
      </c>
      <c r="I105" s="171">
        <f t="shared" si="38"/>
        <v>5573</v>
      </c>
      <c r="J105" s="182">
        <f t="shared" si="36"/>
        <v>4.8147451570434541E-2</v>
      </c>
      <c r="K105" s="170">
        <f>I105-H105</f>
        <v>256</v>
      </c>
      <c r="L105" s="172">
        <f t="shared" si="34"/>
        <v>1.5054146846138678E-3</v>
      </c>
    </row>
    <row r="106" spans="1:12" x14ac:dyDescent="0.25">
      <c r="A106" s="1"/>
      <c r="B106" s="157" t="s">
        <v>52</v>
      </c>
      <c r="C106" s="155"/>
      <c r="D106" s="155"/>
      <c r="E106" s="155"/>
      <c r="F106" s="155"/>
      <c r="G106" s="155"/>
      <c r="H106" s="155"/>
      <c r="I106" s="155"/>
      <c r="J106" s="156"/>
      <c r="K106" s="156"/>
      <c r="L106" s="155"/>
    </row>
    <row r="107" spans="1:12" x14ac:dyDescent="0.25">
      <c r="A107" s="1"/>
      <c r="B107" s="158" t="s">
        <v>70</v>
      </c>
      <c r="C107" s="178">
        <v>98554</v>
      </c>
      <c r="D107" s="178">
        <v>44636</v>
      </c>
      <c r="E107" s="178">
        <v>49996</v>
      </c>
      <c r="F107" s="178">
        <v>127213</v>
      </c>
      <c r="G107" s="178">
        <v>167746</v>
      </c>
      <c r="H107" s="178">
        <v>161937</v>
      </c>
      <c r="I107" s="178">
        <v>176472</v>
      </c>
      <c r="J107" s="179">
        <f>IFERROR(I107/H107-1,"-")</f>
        <v>8.975712777191136E-2</v>
      </c>
      <c r="K107" s="178">
        <f>I107-H107</f>
        <v>14535</v>
      </c>
      <c r="L107" s="179">
        <f t="shared" ref="L107:L119" si="39">I107/I$9</f>
        <v>4.7669754211946615E-2</v>
      </c>
    </row>
    <row r="108" spans="1:12" x14ac:dyDescent="0.25">
      <c r="A108" s="1" t="s">
        <v>98</v>
      </c>
      <c r="B108" s="161" t="s">
        <v>99</v>
      </c>
      <c r="C108" s="162">
        <v>18371</v>
      </c>
      <c r="D108" s="162">
        <v>9051</v>
      </c>
      <c r="E108" s="162">
        <v>27860</v>
      </c>
      <c r="F108" s="162">
        <v>26768</v>
      </c>
      <c r="G108" s="162">
        <v>34340</v>
      </c>
      <c r="H108" s="162">
        <v>31428</v>
      </c>
      <c r="I108" s="162">
        <v>36755</v>
      </c>
      <c r="J108" s="180">
        <f>IFERROR(I108/H108-1,"-")</f>
        <v>0.16949853633702427</v>
      </c>
      <c r="K108" s="161">
        <f t="shared" ref="K108:K118" si="40">I108-H108</f>
        <v>5327</v>
      </c>
      <c r="L108" s="163">
        <f t="shared" si="39"/>
        <v>9.9284975296936497E-3</v>
      </c>
    </row>
    <row r="109" spans="1:12" x14ac:dyDescent="0.25">
      <c r="A109" s="164" t="s">
        <v>105</v>
      </c>
      <c r="B109" s="165" t="s">
        <v>105</v>
      </c>
      <c r="C109" s="166">
        <v>6733</v>
      </c>
      <c r="D109" s="166">
        <v>1581</v>
      </c>
      <c r="E109" s="166">
        <v>18087</v>
      </c>
      <c r="F109" s="166">
        <v>9647</v>
      </c>
      <c r="G109" s="166">
        <v>13617</v>
      </c>
      <c r="H109" s="166">
        <v>9441</v>
      </c>
      <c r="I109" s="166">
        <v>14020</v>
      </c>
      <c r="J109" s="181">
        <f>IFERROR(I109/H109-1,"-")</f>
        <v>0.48501218091303877</v>
      </c>
      <c r="K109" s="165">
        <f t="shared" si="40"/>
        <v>4579</v>
      </c>
      <c r="L109" s="167">
        <f t="shared" si="39"/>
        <v>3.7871727755762474E-3</v>
      </c>
    </row>
    <row r="110" spans="1:12" x14ac:dyDescent="0.25">
      <c r="A110" s="164" t="s">
        <v>102</v>
      </c>
      <c r="B110" s="165" t="s">
        <v>102</v>
      </c>
      <c r="C110" s="166">
        <v>11638</v>
      </c>
      <c r="D110" s="166">
        <v>7470</v>
      </c>
      <c r="E110" s="166">
        <v>9773</v>
      </c>
      <c r="F110" s="166">
        <v>17121</v>
      </c>
      <c r="G110" s="166">
        <v>20723</v>
      </c>
      <c r="H110" s="166">
        <v>21987</v>
      </c>
      <c r="I110" s="166">
        <v>22735</v>
      </c>
      <c r="J110" s="181">
        <f>IFERROR(I110/H110-1,"-")</f>
        <v>3.4020102788011153E-2</v>
      </c>
      <c r="K110" s="165">
        <f t="shared" si="40"/>
        <v>748</v>
      </c>
      <c r="L110" s="167">
        <f t="shared" si="39"/>
        <v>6.1413247541174023E-3</v>
      </c>
    </row>
    <row r="111" spans="1:12" x14ac:dyDescent="0.25">
      <c r="A111" s="1"/>
      <c r="B111" s="161" t="s">
        <v>109</v>
      </c>
      <c r="C111" s="162">
        <v>80183</v>
      </c>
      <c r="D111" s="162">
        <v>35585</v>
      </c>
      <c r="E111" s="162">
        <v>22136</v>
      </c>
      <c r="F111" s="162">
        <v>100445</v>
      </c>
      <c r="G111" s="162">
        <v>133406</v>
      </c>
      <c r="H111" s="162">
        <v>130509</v>
      </c>
      <c r="I111" s="162">
        <v>139717</v>
      </c>
      <c r="J111" s="180">
        <f>IFERROR(I111/H111-1,"-")</f>
        <v>7.0554521144135629E-2</v>
      </c>
      <c r="K111" s="161">
        <f t="shared" si="40"/>
        <v>9208</v>
      </c>
      <c r="L111" s="163">
        <f t="shared" si="39"/>
        <v>3.7741256682252963E-2</v>
      </c>
    </row>
    <row r="112" spans="1:12" s="57" customFormat="1" x14ac:dyDescent="0.25">
      <c r="B112" s="165" t="s">
        <v>112</v>
      </c>
      <c r="C112" s="166">
        <v>43833</v>
      </c>
      <c r="D112" s="166">
        <v>19611</v>
      </c>
      <c r="E112" s="166">
        <v>4039</v>
      </c>
      <c r="F112" s="166">
        <v>58715</v>
      </c>
      <c r="G112" s="166">
        <v>85053</v>
      </c>
      <c r="H112" s="166">
        <v>79735</v>
      </c>
      <c r="I112" s="166">
        <v>82790</v>
      </c>
      <c r="J112" s="181">
        <f t="shared" ref="J112:J119" si="41">IFERROR(I112/H112-1,"-")</f>
        <v>3.8314416504671822E-2</v>
      </c>
      <c r="K112" s="165">
        <f t="shared" si="40"/>
        <v>3055</v>
      </c>
      <c r="L112" s="167">
        <f t="shared" si="39"/>
        <v>2.2363768480025501E-2</v>
      </c>
    </row>
    <row r="113" spans="1:12" s="57" customFormat="1" x14ac:dyDescent="0.25">
      <c r="B113" s="165" t="s">
        <v>115</v>
      </c>
      <c r="C113" s="166">
        <v>7118</v>
      </c>
      <c r="D113" s="166">
        <v>2289</v>
      </c>
      <c r="E113" s="166">
        <v>4931</v>
      </c>
      <c r="F113" s="166">
        <v>4567</v>
      </c>
      <c r="G113" s="166">
        <v>6269</v>
      </c>
      <c r="H113" s="166">
        <v>5769</v>
      </c>
      <c r="I113" s="166">
        <v>6663</v>
      </c>
      <c r="J113" s="181">
        <f t="shared" si="41"/>
        <v>0.15496619864794581</v>
      </c>
      <c r="K113" s="165">
        <f t="shared" si="40"/>
        <v>894</v>
      </c>
      <c r="L113" s="167">
        <f t="shared" si="39"/>
        <v>1.7998525109603806E-3</v>
      </c>
    </row>
    <row r="114" spans="1:12" x14ac:dyDescent="0.25">
      <c r="A114" s="1"/>
      <c r="B114" s="165" t="s">
        <v>118</v>
      </c>
      <c r="C114" s="166">
        <v>9109</v>
      </c>
      <c r="D114" s="166">
        <v>1751</v>
      </c>
      <c r="E114" s="166">
        <v>4218</v>
      </c>
      <c r="F114" s="166">
        <v>6021</v>
      </c>
      <c r="G114" s="166">
        <v>10258</v>
      </c>
      <c r="H114" s="166">
        <v>8610</v>
      </c>
      <c r="I114" s="166">
        <v>10814</v>
      </c>
      <c r="J114" s="181">
        <f t="shared" si="41"/>
        <v>0.2559814169570267</v>
      </c>
      <c r="K114" s="165">
        <f t="shared" si="40"/>
        <v>2204</v>
      </c>
      <c r="L114" s="167">
        <f t="shared" si="39"/>
        <v>2.9211473890928341E-3</v>
      </c>
    </row>
    <row r="115" spans="1:12" x14ac:dyDescent="0.25">
      <c r="A115" s="1"/>
      <c r="B115" s="165" t="s">
        <v>125</v>
      </c>
      <c r="C115" s="166">
        <v>1966</v>
      </c>
      <c r="D115" s="166">
        <v>686</v>
      </c>
      <c r="E115" s="166">
        <v>1294</v>
      </c>
      <c r="F115" s="166">
        <v>4685</v>
      </c>
      <c r="G115" s="166">
        <v>4348</v>
      </c>
      <c r="H115" s="166">
        <v>4509</v>
      </c>
      <c r="I115" s="166">
        <v>5081</v>
      </c>
      <c r="J115" s="181">
        <f t="shared" si="41"/>
        <v>0.12685739631847426</v>
      </c>
      <c r="K115" s="165">
        <f t="shared" si="40"/>
        <v>572</v>
      </c>
      <c r="L115" s="167">
        <f t="shared" si="39"/>
        <v>1.3725124730886529E-3</v>
      </c>
    </row>
    <row r="116" spans="1:12" x14ac:dyDescent="0.25">
      <c r="A116" s="1"/>
      <c r="B116" s="165" t="s">
        <v>121</v>
      </c>
      <c r="C116" s="166">
        <v>2790</v>
      </c>
      <c r="D116" s="166">
        <v>1071</v>
      </c>
      <c r="E116" s="166">
        <v>1947</v>
      </c>
      <c r="F116" s="166">
        <v>3970</v>
      </c>
      <c r="G116" s="166">
        <v>3990</v>
      </c>
      <c r="H116" s="166">
        <v>3556</v>
      </c>
      <c r="I116" s="166">
        <v>3671</v>
      </c>
      <c r="J116" s="181">
        <f t="shared" si="41"/>
        <v>3.2339707536557905E-2</v>
      </c>
      <c r="K116" s="165">
        <f t="shared" si="40"/>
        <v>115</v>
      </c>
      <c r="L116" s="167">
        <f t="shared" si="39"/>
        <v>9.9163418396151239E-4</v>
      </c>
    </row>
    <row r="117" spans="1:12" x14ac:dyDescent="0.25">
      <c r="A117" s="1"/>
      <c r="B117" s="165" t="s">
        <v>130</v>
      </c>
      <c r="C117" s="166">
        <v>591</v>
      </c>
      <c r="D117" s="166">
        <v>440</v>
      </c>
      <c r="E117" s="166">
        <v>44</v>
      </c>
      <c r="F117" s="166">
        <v>598</v>
      </c>
      <c r="G117" s="166">
        <v>986</v>
      </c>
      <c r="H117" s="166">
        <v>1213</v>
      </c>
      <c r="I117" s="166">
        <v>1018</v>
      </c>
      <c r="J117" s="181">
        <f t="shared" si="41"/>
        <v>-0.1607584501236603</v>
      </c>
      <c r="K117" s="165">
        <f t="shared" si="40"/>
        <v>-195</v>
      </c>
      <c r="L117" s="167">
        <f t="shared" si="39"/>
        <v>2.7498872222087159E-4</v>
      </c>
    </row>
    <row r="118" spans="1:12" x14ac:dyDescent="0.25">
      <c r="A118" s="164" t="s">
        <v>146</v>
      </c>
      <c r="B118" s="165" t="s">
        <v>133</v>
      </c>
      <c r="C118" s="166">
        <v>1103</v>
      </c>
      <c r="D118" s="166">
        <v>1160</v>
      </c>
      <c r="E118" s="166">
        <v>24</v>
      </c>
      <c r="F118" s="166">
        <v>848</v>
      </c>
      <c r="G118" s="166">
        <v>595</v>
      </c>
      <c r="H118" s="166">
        <v>1435</v>
      </c>
      <c r="I118" s="166">
        <v>880</v>
      </c>
      <c r="J118" s="181">
        <f t="shared" si="41"/>
        <v>-0.38675958188153314</v>
      </c>
      <c r="K118" s="165">
        <f t="shared" si="40"/>
        <v>-555</v>
      </c>
      <c r="L118" s="167">
        <f t="shared" si="39"/>
        <v>2.3771127264672593E-4</v>
      </c>
    </row>
    <row r="119" spans="1:12" x14ac:dyDescent="0.25">
      <c r="A119" s="169" t="s">
        <v>147</v>
      </c>
      <c r="B119" s="170" t="s">
        <v>147</v>
      </c>
      <c r="C119" s="171">
        <f t="shared" ref="C119" si="42">C111-SUM(C112:C118)</f>
        <v>13673</v>
      </c>
      <c r="D119" s="171">
        <f t="shared" ref="D119:I119" si="43">D111-SUM(D112:D118)</f>
        <v>8577</v>
      </c>
      <c r="E119" s="171">
        <f t="shared" si="43"/>
        <v>5639</v>
      </c>
      <c r="F119" s="171">
        <f t="shared" si="43"/>
        <v>21041</v>
      </c>
      <c r="G119" s="171">
        <f t="shared" si="43"/>
        <v>21907</v>
      </c>
      <c r="H119" s="171">
        <f t="shared" si="43"/>
        <v>25682</v>
      </c>
      <c r="I119" s="171">
        <f t="shared" si="43"/>
        <v>28800</v>
      </c>
      <c r="J119" s="182">
        <f t="shared" si="41"/>
        <v>0.12140799003192893</v>
      </c>
      <c r="K119" s="170">
        <f>I119-H119</f>
        <v>3118</v>
      </c>
      <c r="L119" s="172">
        <f t="shared" si="39"/>
        <v>7.7796416502564853E-3</v>
      </c>
    </row>
    <row r="120" spans="1:12" x14ac:dyDescent="0.25">
      <c r="A120" s="1"/>
      <c r="B120" s="157" t="s">
        <v>53</v>
      </c>
      <c r="C120" s="155"/>
      <c r="D120" s="155"/>
      <c r="E120" s="155"/>
      <c r="F120" s="155"/>
      <c r="G120" s="155"/>
      <c r="H120" s="155"/>
      <c r="I120" s="155"/>
      <c r="J120" s="156"/>
      <c r="K120" s="156"/>
      <c r="L120" s="155"/>
    </row>
    <row r="121" spans="1:12" x14ac:dyDescent="0.25">
      <c r="A121" s="1"/>
      <c r="B121" s="158" t="s">
        <v>70</v>
      </c>
      <c r="C121" s="178">
        <v>134803</v>
      </c>
      <c r="D121" s="178">
        <v>55825</v>
      </c>
      <c r="E121" s="178">
        <v>75280</v>
      </c>
      <c r="F121" s="178">
        <v>128348</v>
      </c>
      <c r="G121" s="178">
        <v>149684</v>
      </c>
      <c r="H121" s="178">
        <v>153587</v>
      </c>
      <c r="I121" s="178">
        <v>171430</v>
      </c>
      <c r="J121" s="179">
        <f>IFERROR(I121/H121-1,"-")</f>
        <v>0.11617519711954793</v>
      </c>
      <c r="K121" s="178">
        <f>I121-H121</f>
        <v>17843</v>
      </c>
      <c r="L121" s="179">
        <f t="shared" ref="L121:L133" si="44">I121/I$9</f>
        <v>4.630777667025935E-2</v>
      </c>
    </row>
    <row r="122" spans="1:12" x14ac:dyDescent="0.25">
      <c r="A122" s="1" t="s">
        <v>98</v>
      </c>
      <c r="B122" s="161" t="s">
        <v>99</v>
      </c>
      <c r="C122" s="162">
        <v>71960</v>
      </c>
      <c r="D122" s="162">
        <v>28023</v>
      </c>
      <c r="E122" s="162">
        <v>49726</v>
      </c>
      <c r="F122" s="162">
        <v>77834</v>
      </c>
      <c r="G122" s="162">
        <v>91113</v>
      </c>
      <c r="H122" s="162">
        <v>94758</v>
      </c>
      <c r="I122" s="162">
        <v>108956</v>
      </c>
      <c r="J122" s="180">
        <f>IFERROR(I122/H122-1,"-")</f>
        <v>0.14983431478081011</v>
      </c>
      <c r="K122" s="161">
        <f t="shared" ref="K122:K132" si="45">I122-H122</f>
        <v>14198</v>
      </c>
      <c r="L122" s="163">
        <f t="shared" si="44"/>
        <v>2.9431897071018943E-2</v>
      </c>
    </row>
    <row r="123" spans="1:12" x14ac:dyDescent="0.25">
      <c r="A123" s="164" t="s">
        <v>105</v>
      </c>
      <c r="B123" s="165" t="s">
        <v>105</v>
      </c>
      <c r="C123" s="166">
        <v>35363</v>
      </c>
      <c r="D123" s="166">
        <v>14178</v>
      </c>
      <c r="E123" s="166">
        <v>25952</v>
      </c>
      <c r="F123" s="166">
        <v>39856</v>
      </c>
      <c r="G123" s="166">
        <v>41258</v>
      </c>
      <c r="H123" s="166">
        <v>45026</v>
      </c>
      <c r="I123" s="166">
        <v>56559</v>
      </c>
      <c r="J123" s="181">
        <f>IFERROR(I123/H123-1,"-")</f>
        <v>0.25614089637098569</v>
      </c>
      <c r="K123" s="165">
        <f t="shared" si="45"/>
        <v>11533</v>
      </c>
      <c r="L123" s="167">
        <f t="shared" si="44"/>
        <v>1.5278081670029741E-2</v>
      </c>
    </row>
    <row r="124" spans="1:12" x14ac:dyDescent="0.25">
      <c r="A124" s="164" t="s">
        <v>102</v>
      </c>
      <c r="B124" s="165" t="s">
        <v>102</v>
      </c>
      <c r="C124" s="166">
        <v>36597</v>
      </c>
      <c r="D124" s="166">
        <v>13845</v>
      </c>
      <c r="E124" s="166">
        <v>23774</v>
      </c>
      <c r="F124" s="166">
        <v>37978</v>
      </c>
      <c r="G124" s="166">
        <v>49855</v>
      </c>
      <c r="H124" s="166">
        <v>49732</v>
      </c>
      <c r="I124" s="166">
        <v>52397</v>
      </c>
      <c r="J124" s="181">
        <f>IFERROR(I124/H124-1,"-")</f>
        <v>5.3587227539612314E-2</v>
      </c>
      <c r="K124" s="165">
        <f t="shared" si="45"/>
        <v>2665</v>
      </c>
      <c r="L124" s="167">
        <f t="shared" si="44"/>
        <v>1.4153815400989204E-2</v>
      </c>
    </row>
    <row r="125" spans="1:12" x14ac:dyDescent="0.25">
      <c r="A125" s="1"/>
      <c r="B125" s="161" t="s">
        <v>109</v>
      </c>
      <c r="C125" s="162">
        <v>62843</v>
      </c>
      <c r="D125" s="162">
        <v>27802</v>
      </c>
      <c r="E125" s="162">
        <v>25554</v>
      </c>
      <c r="F125" s="162">
        <v>50514</v>
      </c>
      <c r="G125" s="162">
        <v>58571</v>
      </c>
      <c r="H125" s="162">
        <v>58829</v>
      </c>
      <c r="I125" s="162">
        <v>62474</v>
      </c>
      <c r="J125" s="180">
        <f>IFERROR(I125/H125-1,"-")</f>
        <v>6.1959237790885524E-2</v>
      </c>
      <c r="K125" s="161">
        <f t="shared" si="45"/>
        <v>3645</v>
      </c>
      <c r="L125" s="163">
        <f t="shared" si="44"/>
        <v>1.6875879599240404E-2</v>
      </c>
    </row>
    <row r="126" spans="1:12" s="57" customFormat="1" x14ac:dyDescent="0.25">
      <c r="B126" s="165" t="s">
        <v>112</v>
      </c>
      <c r="C126" s="166">
        <v>6725</v>
      </c>
      <c r="D126" s="166">
        <v>3076</v>
      </c>
      <c r="E126" s="166">
        <v>831</v>
      </c>
      <c r="F126" s="166">
        <v>5280</v>
      </c>
      <c r="G126" s="166">
        <v>7104</v>
      </c>
      <c r="H126" s="166">
        <v>7238</v>
      </c>
      <c r="I126" s="166">
        <v>6529</v>
      </c>
      <c r="J126" s="181">
        <f t="shared" ref="J126:J133" si="46">IFERROR(I126/H126-1,"-")</f>
        <v>-9.7955236253108646E-2</v>
      </c>
      <c r="K126" s="165">
        <f t="shared" si="45"/>
        <v>-709</v>
      </c>
      <c r="L126" s="167">
        <f t="shared" si="44"/>
        <v>1.7636555671709927E-3</v>
      </c>
    </row>
    <row r="127" spans="1:12" s="57" customFormat="1" x14ac:dyDescent="0.25">
      <c r="B127" s="165" t="s">
        <v>115</v>
      </c>
      <c r="C127" s="166">
        <v>6356</v>
      </c>
      <c r="D127" s="166">
        <v>3190</v>
      </c>
      <c r="E127" s="166">
        <v>2705</v>
      </c>
      <c r="F127" s="166">
        <v>5628</v>
      </c>
      <c r="G127" s="166">
        <v>8719</v>
      </c>
      <c r="H127" s="166">
        <v>8306</v>
      </c>
      <c r="I127" s="166">
        <v>9140</v>
      </c>
      <c r="J127" s="181">
        <f t="shared" si="46"/>
        <v>0.10040934264387191</v>
      </c>
      <c r="K127" s="165">
        <f t="shared" si="45"/>
        <v>834</v>
      </c>
      <c r="L127" s="167">
        <f t="shared" si="44"/>
        <v>2.4689557181716763E-3</v>
      </c>
    </row>
    <row r="128" spans="1:12" x14ac:dyDescent="0.25">
      <c r="A128" s="1"/>
      <c r="B128" s="165" t="s">
        <v>118</v>
      </c>
      <c r="C128" s="166">
        <v>4177</v>
      </c>
      <c r="D128" s="166">
        <v>2062</v>
      </c>
      <c r="E128" s="166">
        <v>3626</v>
      </c>
      <c r="F128" s="166">
        <v>4754</v>
      </c>
      <c r="G128" s="166">
        <v>5304</v>
      </c>
      <c r="H128" s="166">
        <v>4906</v>
      </c>
      <c r="I128" s="166">
        <v>5289</v>
      </c>
      <c r="J128" s="181">
        <f t="shared" si="46"/>
        <v>7.8067672238075758E-2</v>
      </c>
      <c r="K128" s="165">
        <f t="shared" si="45"/>
        <v>383</v>
      </c>
      <c r="L128" s="167">
        <f t="shared" si="44"/>
        <v>1.4286987738960607E-3</v>
      </c>
    </row>
    <row r="129" spans="1:12" x14ac:dyDescent="0.25">
      <c r="A129" s="1"/>
      <c r="B129" s="165" t="s">
        <v>125</v>
      </c>
      <c r="C129" s="166">
        <v>1046</v>
      </c>
      <c r="D129" s="166">
        <v>560</v>
      </c>
      <c r="E129" s="166">
        <v>458</v>
      </c>
      <c r="F129" s="166">
        <v>1357</v>
      </c>
      <c r="G129" s="166">
        <v>1602</v>
      </c>
      <c r="H129" s="166">
        <v>1492</v>
      </c>
      <c r="I129" s="166">
        <v>1616</v>
      </c>
      <c r="J129" s="181">
        <f t="shared" si="46"/>
        <v>8.3109919571045632E-2</v>
      </c>
      <c r="K129" s="165">
        <f t="shared" si="45"/>
        <v>124</v>
      </c>
      <c r="L129" s="167">
        <f t="shared" si="44"/>
        <v>4.3652433704216944E-4</v>
      </c>
    </row>
    <row r="130" spans="1:12" x14ac:dyDescent="0.25">
      <c r="A130" s="1"/>
      <c r="B130" s="165" t="s">
        <v>121</v>
      </c>
      <c r="C130" s="166">
        <v>892</v>
      </c>
      <c r="D130" s="166">
        <v>480</v>
      </c>
      <c r="E130" s="166">
        <v>406</v>
      </c>
      <c r="F130" s="166">
        <v>1057</v>
      </c>
      <c r="G130" s="166">
        <v>1151</v>
      </c>
      <c r="H130" s="166">
        <v>1202</v>
      </c>
      <c r="I130" s="166">
        <v>1383</v>
      </c>
      <c r="J130" s="181">
        <f t="shared" si="46"/>
        <v>0.15058236272878545</v>
      </c>
      <c r="K130" s="165">
        <f t="shared" si="45"/>
        <v>181</v>
      </c>
      <c r="L130" s="167">
        <f t="shared" si="44"/>
        <v>3.7358487508002498E-4</v>
      </c>
    </row>
    <row r="131" spans="1:12" x14ac:dyDescent="0.25">
      <c r="A131" s="1"/>
      <c r="B131" s="165" t="s">
        <v>130</v>
      </c>
      <c r="C131" s="166">
        <v>1104</v>
      </c>
      <c r="D131" s="166">
        <v>673</v>
      </c>
      <c r="E131" s="166">
        <v>64</v>
      </c>
      <c r="F131" s="166">
        <v>646</v>
      </c>
      <c r="G131" s="166">
        <v>850</v>
      </c>
      <c r="H131" s="166">
        <v>981</v>
      </c>
      <c r="I131" s="166">
        <v>772</v>
      </c>
      <c r="J131" s="181">
        <f t="shared" si="46"/>
        <v>-0.21304791029561676</v>
      </c>
      <c r="K131" s="165">
        <f t="shared" si="45"/>
        <v>-209</v>
      </c>
      <c r="L131" s="167">
        <f t="shared" si="44"/>
        <v>2.0853761645826411E-4</v>
      </c>
    </row>
    <row r="132" spans="1:12" x14ac:dyDescent="0.25">
      <c r="A132" s="164" t="s">
        <v>146</v>
      </c>
      <c r="B132" s="165" t="s">
        <v>133</v>
      </c>
      <c r="C132" s="166">
        <v>1682</v>
      </c>
      <c r="D132" s="166">
        <v>1018</v>
      </c>
      <c r="E132" s="166">
        <v>179</v>
      </c>
      <c r="F132" s="166">
        <v>1107</v>
      </c>
      <c r="G132" s="166">
        <v>1559</v>
      </c>
      <c r="H132" s="166">
        <v>1481</v>
      </c>
      <c r="I132" s="166">
        <v>1446</v>
      </c>
      <c r="J132" s="181">
        <f t="shared" si="46"/>
        <v>-2.363268062120194E-2</v>
      </c>
      <c r="K132" s="165">
        <f t="shared" si="45"/>
        <v>-35</v>
      </c>
      <c r="L132" s="167">
        <f t="shared" si="44"/>
        <v>3.9060284118996104E-4</v>
      </c>
    </row>
    <row r="133" spans="1:12" x14ac:dyDescent="0.25">
      <c r="A133" s="169" t="s">
        <v>147</v>
      </c>
      <c r="B133" s="170" t="s">
        <v>147</v>
      </c>
      <c r="C133" s="171">
        <f t="shared" ref="C133" si="47">C125-SUM(C126:C132)</f>
        <v>40861</v>
      </c>
      <c r="D133" s="171">
        <f t="shared" ref="D133:I133" si="48">D125-SUM(D126:D132)</f>
        <v>16743</v>
      </c>
      <c r="E133" s="171">
        <f t="shared" si="48"/>
        <v>17285</v>
      </c>
      <c r="F133" s="171">
        <f t="shared" si="48"/>
        <v>30685</v>
      </c>
      <c r="G133" s="171">
        <f t="shared" si="48"/>
        <v>32282</v>
      </c>
      <c r="H133" s="171">
        <f t="shared" si="48"/>
        <v>33223</v>
      </c>
      <c r="I133" s="171">
        <f t="shared" si="48"/>
        <v>36299</v>
      </c>
      <c r="J133" s="182">
        <f t="shared" si="46"/>
        <v>9.2586461186527469E-2</v>
      </c>
      <c r="K133" s="170">
        <f>I133-H133</f>
        <v>3076</v>
      </c>
      <c r="L133" s="172">
        <f t="shared" si="44"/>
        <v>9.805319870231255E-3</v>
      </c>
    </row>
    <row r="134" spans="1:12" x14ac:dyDescent="0.25">
      <c r="A134" s="1"/>
      <c r="B134" s="157" t="s">
        <v>54</v>
      </c>
      <c r="C134" s="155"/>
      <c r="D134" s="155"/>
      <c r="E134" s="155"/>
      <c r="F134" s="155"/>
      <c r="G134" s="155"/>
      <c r="H134" s="155"/>
      <c r="I134" s="155"/>
      <c r="J134" s="156"/>
      <c r="K134" s="156"/>
      <c r="L134" s="155"/>
    </row>
    <row r="135" spans="1:12" x14ac:dyDescent="0.25">
      <c r="A135" s="1"/>
      <c r="B135" s="158" t="s">
        <v>70</v>
      </c>
      <c r="C135" s="178">
        <v>168516</v>
      </c>
      <c r="D135" s="178">
        <v>65963</v>
      </c>
      <c r="E135" s="178">
        <v>48429</v>
      </c>
      <c r="F135" s="178">
        <v>172180</v>
      </c>
      <c r="G135" s="178">
        <v>187556</v>
      </c>
      <c r="H135" s="178">
        <v>200403</v>
      </c>
      <c r="I135" s="178">
        <v>194366</v>
      </c>
      <c r="J135" s="179">
        <f>IFERROR(I135/H135-1,"-")</f>
        <v>-3.012429953643414E-2</v>
      </c>
      <c r="K135" s="178">
        <f>I135-H135</f>
        <v>-6037</v>
      </c>
      <c r="L135" s="179">
        <f t="shared" ref="L135:L147" si="49">I135/I$9</f>
        <v>5.2503396840060834E-2</v>
      </c>
    </row>
    <row r="136" spans="1:12" x14ac:dyDescent="0.25">
      <c r="A136" s="1" t="s">
        <v>98</v>
      </c>
      <c r="B136" s="161" t="s">
        <v>99</v>
      </c>
      <c r="C136" s="162">
        <v>26999</v>
      </c>
      <c r="D136" s="162">
        <v>2995</v>
      </c>
      <c r="E136" s="162">
        <v>25312</v>
      </c>
      <c r="F136" s="162">
        <v>16657</v>
      </c>
      <c r="G136" s="162">
        <v>20607</v>
      </c>
      <c r="H136" s="162">
        <v>16536</v>
      </c>
      <c r="I136" s="162">
        <v>15773</v>
      </c>
      <c r="J136" s="180">
        <f>IFERROR(I136/H136-1,"-")</f>
        <v>-4.6141751330430525E-2</v>
      </c>
      <c r="K136" s="161">
        <f t="shared" ref="K136:K146" si="50">I136-H136</f>
        <v>-763</v>
      </c>
      <c r="L136" s="163">
        <f t="shared" si="49"/>
        <v>4.2607044357463727E-3</v>
      </c>
    </row>
    <row r="137" spans="1:12" x14ac:dyDescent="0.25">
      <c r="A137" s="164" t="s">
        <v>105</v>
      </c>
      <c r="B137" s="165" t="s">
        <v>105</v>
      </c>
      <c r="C137" s="166">
        <v>16078</v>
      </c>
      <c r="D137" s="166">
        <v>1936</v>
      </c>
      <c r="E137" s="166">
        <v>19905</v>
      </c>
      <c r="F137" s="166">
        <v>10927</v>
      </c>
      <c r="G137" s="166">
        <v>13400</v>
      </c>
      <c r="H137" s="166">
        <v>10591</v>
      </c>
      <c r="I137" s="166">
        <v>8848</v>
      </c>
      <c r="J137" s="181">
        <f>IFERROR(I137/H137-1,"-")</f>
        <v>-0.16457369464639793</v>
      </c>
      <c r="K137" s="165">
        <f t="shared" si="50"/>
        <v>-1743</v>
      </c>
      <c r="L137" s="167">
        <f t="shared" si="49"/>
        <v>2.3900787958843536E-3</v>
      </c>
    </row>
    <row r="138" spans="1:12" x14ac:dyDescent="0.25">
      <c r="A138" s="164" t="s">
        <v>102</v>
      </c>
      <c r="B138" s="165" t="s">
        <v>102</v>
      </c>
      <c r="C138" s="166">
        <v>10921</v>
      </c>
      <c r="D138" s="166">
        <v>1059</v>
      </c>
      <c r="E138" s="166">
        <v>5407</v>
      </c>
      <c r="F138" s="166">
        <v>5730</v>
      </c>
      <c r="G138" s="166">
        <v>7207</v>
      </c>
      <c r="H138" s="166">
        <v>5945</v>
      </c>
      <c r="I138" s="166">
        <v>6925</v>
      </c>
      <c r="J138" s="181">
        <f>IFERROR(I138/H138-1,"-")</f>
        <v>0.16484440706476033</v>
      </c>
      <c r="K138" s="165">
        <f t="shared" si="50"/>
        <v>980</v>
      </c>
      <c r="L138" s="167">
        <f t="shared" si="49"/>
        <v>1.8706256398620194E-3</v>
      </c>
    </row>
    <row r="139" spans="1:12" x14ac:dyDescent="0.25">
      <c r="A139" s="1"/>
      <c r="B139" s="161" t="s">
        <v>109</v>
      </c>
      <c r="C139" s="162">
        <v>141517</v>
      </c>
      <c r="D139" s="162">
        <v>62968</v>
      </c>
      <c r="E139" s="162">
        <v>23117</v>
      </c>
      <c r="F139" s="162">
        <v>155523</v>
      </c>
      <c r="G139" s="162">
        <v>166949</v>
      </c>
      <c r="H139" s="162">
        <v>183867</v>
      </c>
      <c r="I139" s="162">
        <v>178593</v>
      </c>
      <c r="J139" s="180">
        <f>IFERROR(I139/H139-1,"-")</f>
        <v>-2.8683776860448096E-2</v>
      </c>
      <c r="K139" s="161">
        <f t="shared" si="50"/>
        <v>-5274</v>
      </c>
      <c r="L139" s="163">
        <f t="shared" si="49"/>
        <v>4.8242692404314461E-2</v>
      </c>
    </row>
    <row r="140" spans="1:12" s="57" customFormat="1" x14ac:dyDescent="0.25">
      <c r="B140" s="165" t="s">
        <v>112</v>
      </c>
      <c r="C140" s="166">
        <v>67665</v>
      </c>
      <c r="D140" s="166">
        <v>28766</v>
      </c>
      <c r="E140" s="166">
        <v>1277</v>
      </c>
      <c r="F140" s="166">
        <v>64768</v>
      </c>
      <c r="G140" s="166">
        <v>68685</v>
      </c>
      <c r="H140" s="166">
        <v>80755</v>
      </c>
      <c r="I140" s="166">
        <v>80745</v>
      </c>
      <c r="J140" s="181">
        <f t="shared" ref="J140:J147" si="51">IFERROR(I140/H140-1,"-")</f>
        <v>-1.2383134171256582E-4</v>
      </c>
      <c r="K140" s="165">
        <f t="shared" si="50"/>
        <v>-10</v>
      </c>
      <c r="L140" s="167">
        <f t="shared" si="49"/>
        <v>2.181135989756805E-2</v>
      </c>
    </row>
    <row r="141" spans="1:12" s="57" customFormat="1" x14ac:dyDescent="0.25">
      <c r="B141" s="165" t="s">
        <v>115</v>
      </c>
      <c r="C141" s="166">
        <v>9638</v>
      </c>
      <c r="D141" s="166">
        <v>4028</v>
      </c>
      <c r="E141" s="166">
        <v>2580</v>
      </c>
      <c r="F141" s="166">
        <v>10714</v>
      </c>
      <c r="G141" s="166">
        <v>14545</v>
      </c>
      <c r="H141" s="166">
        <v>16174</v>
      </c>
      <c r="I141" s="166">
        <v>15418</v>
      </c>
      <c r="J141" s="181">
        <f t="shared" si="51"/>
        <v>-4.6741684184493648E-2</v>
      </c>
      <c r="K141" s="165">
        <f t="shared" si="50"/>
        <v>-756</v>
      </c>
      <c r="L141" s="167">
        <f t="shared" si="49"/>
        <v>4.1648095473491142E-3</v>
      </c>
    </row>
    <row r="142" spans="1:12" x14ac:dyDescent="0.25">
      <c r="A142" s="1"/>
      <c r="B142" s="165" t="s">
        <v>118</v>
      </c>
      <c r="C142" s="166">
        <v>13604</v>
      </c>
      <c r="D142" s="166">
        <v>4260</v>
      </c>
      <c r="E142" s="166">
        <v>6339</v>
      </c>
      <c r="F142" s="166">
        <v>18935</v>
      </c>
      <c r="G142" s="166">
        <v>17089</v>
      </c>
      <c r="H142" s="166">
        <v>18300</v>
      </c>
      <c r="I142" s="166">
        <v>15889</v>
      </c>
      <c r="J142" s="181">
        <f t="shared" si="51"/>
        <v>-0.13174863387978142</v>
      </c>
      <c r="K142" s="165">
        <f t="shared" si="50"/>
        <v>-2411</v>
      </c>
      <c r="L142" s="167">
        <f t="shared" si="49"/>
        <v>4.2920391035043502E-3</v>
      </c>
    </row>
    <row r="143" spans="1:12" x14ac:dyDescent="0.25">
      <c r="A143" s="1"/>
      <c r="B143" s="165" t="s">
        <v>125</v>
      </c>
      <c r="C143" s="166">
        <v>3045</v>
      </c>
      <c r="D143" s="166">
        <v>933</v>
      </c>
      <c r="E143" s="166">
        <v>415</v>
      </c>
      <c r="F143" s="166">
        <v>7158</v>
      </c>
      <c r="G143" s="166">
        <v>6343</v>
      </c>
      <c r="H143" s="166">
        <v>4902</v>
      </c>
      <c r="I143" s="166">
        <v>4414</v>
      </c>
      <c r="J143" s="181">
        <f t="shared" si="51"/>
        <v>-9.9551203590371284E-2</v>
      </c>
      <c r="K143" s="165">
        <f t="shared" si="50"/>
        <v>-488</v>
      </c>
      <c r="L143" s="167">
        <f t="shared" si="49"/>
        <v>1.1923381334802822E-3</v>
      </c>
    </row>
    <row r="144" spans="1:12" x14ac:dyDescent="0.25">
      <c r="A144" s="1"/>
      <c r="B144" s="165" t="s">
        <v>121</v>
      </c>
      <c r="C144" s="166">
        <v>3046</v>
      </c>
      <c r="D144" s="166">
        <v>1112</v>
      </c>
      <c r="E144" s="166">
        <v>719</v>
      </c>
      <c r="F144" s="166">
        <v>3375</v>
      </c>
      <c r="G144" s="166">
        <v>3705</v>
      </c>
      <c r="H144" s="166">
        <v>4428</v>
      </c>
      <c r="I144" s="166">
        <v>3445</v>
      </c>
      <c r="J144" s="181">
        <f t="shared" si="51"/>
        <v>-0.221996386630533</v>
      </c>
      <c r="K144" s="165">
        <f t="shared" si="50"/>
        <v>-983</v>
      </c>
      <c r="L144" s="167">
        <f t="shared" si="49"/>
        <v>9.3058560712269418E-4</v>
      </c>
    </row>
    <row r="145" spans="1:12" x14ac:dyDescent="0.25">
      <c r="A145" s="1"/>
      <c r="B145" s="165" t="s">
        <v>130</v>
      </c>
      <c r="C145" s="166">
        <v>1881</v>
      </c>
      <c r="D145" s="166">
        <v>2356</v>
      </c>
      <c r="E145" s="166">
        <v>66</v>
      </c>
      <c r="F145" s="166">
        <v>2389</v>
      </c>
      <c r="G145" s="166">
        <v>2754</v>
      </c>
      <c r="H145" s="166">
        <v>2536</v>
      </c>
      <c r="I145" s="166">
        <v>2746</v>
      </c>
      <c r="J145" s="181">
        <f t="shared" si="51"/>
        <v>8.280757097791791E-2</v>
      </c>
      <c r="K145" s="165">
        <f t="shared" si="50"/>
        <v>210</v>
      </c>
      <c r="L145" s="167">
        <f t="shared" si="49"/>
        <v>7.417672212362607E-4</v>
      </c>
    </row>
    <row r="146" spans="1:12" x14ac:dyDescent="0.25">
      <c r="A146" s="164" t="s">
        <v>146</v>
      </c>
      <c r="B146" s="165" t="s">
        <v>133</v>
      </c>
      <c r="C146" s="166">
        <v>5501</v>
      </c>
      <c r="D146" s="166">
        <v>4700</v>
      </c>
      <c r="E146" s="166">
        <v>65</v>
      </c>
      <c r="F146" s="166">
        <v>1142</v>
      </c>
      <c r="G146" s="166">
        <v>2040</v>
      </c>
      <c r="H146" s="166">
        <v>1877</v>
      </c>
      <c r="I146" s="166">
        <v>1362</v>
      </c>
      <c r="J146" s="181">
        <f t="shared" si="51"/>
        <v>-0.27437400106553012</v>
      </c>
      <c r="K146" s="165">
        <f t="shared" si="50"/>
        <v>-515</v>
      </c>
      <c r="L146" s="167">
        <f t="shared" si="49"/>
        <v>3.679122197100463E-4</v>
      </c>
    </row>
    <row r="147" spans="1:12" x14ac:dyDescent="0.25">
      <c r="A147" s="169" t="s">
        <v>147</v>
      </c>
      <c r="B147" s="170" t="s">
        <v>147</v>
      </c>
      <c r="C147" s="171">
        <f t="shared" ref="C147" si="52">C139-SUM(C140:C146)</f>
        <v>37137</v>
      </c>
      <c r="D147" s="171">
        <f t="shared" ref="D147:I147" si="53">D139-SUM(D140:D146)</f>
        <v>16813</v>
      </c>
      <c r="E147" s="171">
        <f t="shared" si="53"/>
        <v>11656</v>
      </c>
      <c r="F147" s="171">
        <f t="shared" si="53"/>
        <v>47042</v>
      </c>
      <c r="G147" s="171">
        <f t="shared" si="53"/>
        <v>51788</v>
      </c>
      <c r="H147" s="171">
        <f t="shared" si="53"/>
        <v>54895</v>
      </c>
      <c r="I147" s="171">
        <f t="shared" si="53"/>
        <v>54574</v>
      </c>
      <c r="J147" s="182">
        <f t="shared" si="51"/>
        <v>-5.8475270971855009E-3</v>
      </c>
      <c r="K147" s="170">
        <f>I147-H147</f>
        <v>-321</v>
      </c>
      <c r="L147" s="172">
        <f t="shared" si="49"/>
        <v>1.474188067434366E-2</v>
      </c>
    </row>
    <row r="148" spans="1:12" x14ac:dyDescent="0.25">
      <c r="A148" s="1"/>
      <c r="B148" s="157" t="s">
        <v>55</v>
      </c>
      <c r="C148" s="155"/>
      <c r="D148" s="155"/>
      <c r="E148" s="155"/>
      <c r="F148" s="155"/>
      <c r="G148" s="155"/>
      <c r="H148" s="155"/>
      <c r="I148" s="155"/>
      <c r="J148" s="156"/>
      <c r="K148" s="156"/>
      <c r="L148" s="155"/>
    </row>
    <row r="149" spans="1:12" x14ac:dyDescent="0.25">
      <c r="A149" s="1"/>
      <c r="B149" s="158" t="s">
        <v>70</v>
      </c>
      <c r="C149" s="178">
        <v>86573</v>
      </c>
      <c r="D149" s="178">
        <v>29561</v>
      </c>
      <c r="E149" s="178">
        <v>29379</v>
      </c>
      <c r="F149" s="178">
        <v>70637</v>
      </c>
      <c r="G149" s="178">
        <v>81706</v>
      </c>
      <c r="H149" s="178">
        <v>84790</v>
      </c>
      <c r="I149" s="178">
        <v>81626</v>
      </c>
      <c r="J149" s="179">
        <f>IFERROR(I149/H149-1,"-")</f>
        <v>-3.7315721193536988E-2</v>
      </c>
      <c r="K149" s="178">
        <f>I149-H149</f>
        <v>-3164</v>
      </c>
      <c r="L149" s="179">
        <f t="shared" ref="L149:L161" si="54">I149/I$9</f>
        <v>2.2049341296660967E-2</v>
      </c>
    </row>
    <row r="150" spans="1:12" x14ac:dyDescent="0.25">
      <c r="A150" s="1" t="s">
        <v>98</v>
      </c>
      <c r="B150" s="161" t="s">
        <v>99</v>
      </c>
      <c r="C150" s="162">
        <v>37123</v>
      </c>
      <c r="D150" s="162">
        <v>10044</v>
      </c>
      <c r="E150" s="162">
        <v>19564</v>
      </c>
      <c r="F150" s="162">
        <v>36230</v>
      </c>
      <c r="G150" s="162">
        <v>39699</v>
      </c>
      <c r="H150" s="162">
        <v>37064</v>
      </c>
      <c r="I150" s="162">
        <v>33725</v>
      </c>
      <c r="J150" s="180">
        <f>IFERROR(I150/H150-1,"-")</f>
        <v>-9.0087416360889239E-2</v>
      </c>
      <c r="K150" s="161">
        <f t="shared" ref="K150:K160" si="55">I150-H150</f>
        <v>-3339</v>
      </c>
      <c r="L150" s="163">
        <f t="shared" si="54"/>
        <v>9.1100143977395822E-3</v>
      </c>
    </row>
    <row r="151" spans="1:12" x14ac:dyDescent="0.25">
      <c r="A151" s="164" t="s">
        <v>105</v>
      </c>
      <c r="B151" s="165" t="s">
        <v>105</v>
      </c>
      <c r="C151" s="166">
        <v>21495</v>
      </c>
      <c r="D151" s="166">
        <v>4891</v>
      </c>
      <c r="E151" s="166">
        <v>16551</v>
      </c>
      <c r="F151" s="166">
        <v>24996</v>
      </c>
      <c r="G151" s="166">
        <v>27627</v>
      </c>
      <c r="H151" s="166">
        <v>25005</v>
      </c>
      <c r="I151" s="166">
        <v>21099</v>
      </c>
      <c r="J151" s="181">
        <f>IFERROR(I151/H151-1,"-")</f>
        <v>-0.15620875824835034</v>
      </c>
      <c r="K151" s="165">
        <f t="shared" si="55"/>
        <v>-3906</v>
      </c>
      <c r="L151" s="167">
        <f t="shared" si="54"/>
        <v>5.699397888151444E-3</v>
      </c>
    </row>
    <row r="152" spans="1:12" x14ac:dyDescent="0.25">
      <c r="A152" s="164" t="s">
        <v>102</v>
      </c>
      <c r="B152" s="165" t="s">
        <v>102</v>
      </c>
      <c r="C152" s="166">
        <v>15628</v>
      </c>
      <c r="D152" s="166">
        <v>5153</v>
      </c>
      <c r="E152" s="166">
        <v>3013</v>
      </c>
      <c r="F152" s="166">
        <v>11234</v>
      </c>
      <c r="G152" s="166">
        <v>12072</v>
      </c>
      <c r="H152" s="166">
        <v>12059</v>
      </c>
      <c r="I152" s="166">
        <v>12626</v>
      </c>
      <c r="J152" s="181">
        <f>IFERROR(I152/H152-1,"-")</f>
        <v>4.7018824114769098E-2</v>
      </c>
      <c r="K152" s="165">
        <f t="shared" si="55"/>
        <v>567</v>
      </c>
      <c r="L152" s="167">
        <f t="shared" si="54"/>
        <v>3.4106165095881382E-3</v>
      </c>
    </row>
    <row r="153" spans="1:12" x14ac:dyDescent="0.25">
      <c r="A153" s="1"/>
      <c r="B153" s="161" t="s">
        <v>109</v>
      </c>
      <c r="C153" s="162">
        <v>49450</v>
      </c>
      <c r="D153" s="162">
        <v>19517</v>
      </c>
      <c r="E153" s="162">
        <v>9815</v>
      </c>
      <c r="F153" s="162">
        <v>34407</v>
      </c>
      <c r="G153" s="162">
        <v>42007</v>
      </c>
      <c r="H153" s="162">
        <v>47726</v>
      </c>
      <c r="I153" s="162">
        <v>47901</v>
      </c>
      <c r="J153" s="180">
        <f>IFERROR(I153/H153-1,"-")</f>
        <v>3.666764447051829E-3</v>
      </c>
      <c r="K153" s="161">
        <f t="shared" si="55"/>
        <v>175</v>
      </c>
      <c r="L153" s="163">
        <f t="shared" si="54"/>
        <v>1.2939326898921385E-2</v>
      </c>
    </row>
    <row r="154" spans="1:12" s="57" customFormat="1" x14ac:dyDescent="0.25">
      <c r="B154" s="165" t="s">
        <v>112</v>
      </c>
      <c r="C154" s="166">
        <v>15413</v>
      </c>
      <c r="D154" s="166">
        <v>5840</v>
      </c>
      <c r="E154" s="166">
        <v>417</v>
      </c>
      <c r="F154" s="166">
        <v>12398</v>
      </c>
      <c r="G154" s="166">
        <v>14250</v>
      </c>
      <c r="H154" s="166">
        <v>14900</v>
      </c>
      <c r="I154" s="166">
        <v>12262</v>
      </c>
      <c r="J154" s="181">
        <f t="shared" ref="J154:J161" si="56">IFERROR(I154/H154-1,"-")</f>
        <v>-0.17704697986577178</v>
      </c>
      <c r="K154" s="165">
        <f t="shared" si="55"/>
        <v>-2638</v>
      </c>
      <c r="L154" s="167">
        <f t="shared" si="54"/>
        <v>3.3122904831751742E-3</v>
      </c>
    </row>
    <row r="155" spans="1:12" s="57" customFormat="1" x14ac:dyDescent="0.25">
      <c r="B155" s="165" t="s">
        <v>115</v>
      </c>
      <c r="C155" s="166">
        <v>13912</v>
      </c>
      <c r="D155" s="166">
        <v>5801</v>
      </c>
      <c r="E155" s="166">
        <v>2092</v>
      </c>
      <c r="F155" s="166">
        <v>8032</v>
      </c>
      <c r="G155" s="166">
        <v>8533</v>
      </c>
      <c r="H155" s="166">
        <v>9147</v>
      </c>
      <c r="I155" s="166">
        <v>8766</v>
      </c>
      <c r="J155" s="181">
        <f t="shared" si="56"/>
        <v>-4.1653000983929211E-2</v>
      </c>
      <c r="K155" s="165">
        <f t="shared" si="55"/>
        <v>-381</v>
      </c>
      <c r="L155" s="167">
        <f t="shared" si="54"/>
        <v>2.3679284272968178E-3</v>
      </c>
    </row>
    <row r="156" spans="1:12" x14ac:dyDescent="0.25">
      <c r="A156" s="1"/>
      <c r="B156" s="165" t="s">
        <v>118</v>
      </c>
      <c r="C156" s="166">
        <v>6367</v>
      </c>
      <c r="D156" s="166">
        <v>2092</v>
      </c>
      <c r="E156" s="166">
        <v>2699</v>
      </c>
      <c r="F156" s="166">
        <v>3760</v>
      </c>
      <c r="G156" s="166">
        <v>6188</v>
      </c>
      <c r="H156" s="166">
        <v>7372</v>
      </c>
      <c r="I156" s="166">
        <v>11629</v>
      </c>
      <c r="J156" s="181">
        <f t="shared" si="56"/>
        <v>0.5774552360282148</v>
      </c>
      <c r="K156" s="165">
        <f t="shared" si="55"/>
        <v>4257</v>
      </c>
      <c r="L156" s="167">
        <f t="shared" si="54"/>
        <v>3.1413004427372454E-3</v>
      </c>
    </row>
    <row r="157" spans="1:12" x14ac:dyDescent="0.25">
      <c r="A157" s="1"/>
      <c r="B157" s="165" t="s">
        <v>125</v>
      </c>
      <c r="C157" s="166">
        <v>1001</v>
      </c>
      <c r="D157" s="166">
        <v>599</v>
      </c>
      <c r="E157" s="166">
        <v>298</v>
      </c>
      <c r="F157" s="166">
        <v>1009</v>
      </c>
      <c r="G157" s="166">
        <v>1267</v>
      </c>
      <c r="H157" s="166">
        <v>1838</v>
      </c>
      <c r="I157" s="166">
        <v>1634</v>
      </c>
      <c r="J157" s="181">
        <f t="shared" si="56"/>
        <v>-0.11099020674646354</v>
      </c>
      <c r="K157" s="165">
        <f t="shared" si="55"/>
        <v>-204</v>
      </c>
      <c r="L157" s="167">
        <f t="shared" si="54"/>
        <v>4.4138661307357974E-4</v>
      </c>
    </row>
    <row r="158" spans="1:12" x14ac:dyDescent="0.25">
      <c r="A158" s="1"/>
      <c r="B158" s="165" t="s">
        <v>121</v>
      </c>
      <c r="C158" s="166">
        <v>1841</v>
      </c>
      <c r="D158" s="166">
        <v>736</v>
      </c>
      <c r="E158" s="166">
        <v>537</v>
      </c>
      <c r="F158" s="166">
        <v>1979</v>
      </c>
      <c r="G158" s="166">
        <v>2077</v>
      </c>
      <c r="H158" s="166">
        <v>2145</v>
      </c>
      <c r="I158" s="166">
        <v>1766</v>
      </c>
      <c r="J158" s="181">
        <f t="shared" si="56"/>
        <v>-0.17668997668997666</v>
      </c>
      <c r="K158" s="165">
        <f t="shared" si="55"/>
        <v>-379</v>
      </c>
      <c r="L158" s="167">
        <f t="shared" si="54"/>
        <v>4.7704330397058863E-4</v>
      </c>
    </row>
    <row r="159" spans="1:12" x14ac:dyDescent="0.25">
      <c r="A159" s="1"/>
      <c r="B159" s="165" t="s">
        <v>130</v>
      </c>
      <c r="C159" s="166">
        <v>409</v>
      </c>
      <c r="D159" s="166">
        <v>432</v>
      </c>
      <c r="E159" s="166">
        <v>29</v>
      </c>
      <c r="F159" s="166">
        <v>312</v>
      </c>
      <c r="G159" s="166">
        <v>503</v>
      </c>
      <c r="H159" s="166">
        <v>358</v>
      </c>
      <c r="I159" s="166">
        <v>338</v>
      </c>
      <c r="J159" s="181">
        <f t="shared" si="56"/>
        <v>-5.5865921787709549E-2</v>
      </c>
      <c r="K159" s="165">
        <f t="shared" si="55"/>
        <v>-20</v>
      </c>
      <c r="L159" s="167">
        <f t="shared" si="54"/>
        <v>9.1302738812037916E-5</v>
      </c>
    </row>
    <row r="160" spans="1:12" x14ac:dyDescent="0.25">
      <c r="A160" s="164" t="s">
        <v>146</v>
      </c>
      <c r="B160" s="165" t="s">
        <v>133</v>
      </c>
      <c r="C160" s="166">
        <v>819</v>
      </c>
      <c r="D160" s="166">
        <v>575</v>
      </c>
      <c r="E160" s="166">
        <v>69</v>
      </c>
      <c r="F160" s="166">
        <v>514</v>
      </c>
      <c r="G160" s="166">
        <v>686</v>
      </c>
      <c r="H160" s="166">
        <v>598</v>
      </c>
      <c r="I160" s="166">
        <v>492</v>
      </c>
      <c r="J160" s="181">
        <f t="shared" si="56"/>
        <v>-0.17725752508361203</v>
      </c>
      <c r="K160" s="165">
        <f t="shared" si="55"/>
        <v>-106</v>
      </c>
      <c r="L160" s="167">
        <f t="shared" si="54"/>
        <v>1.3290221152521494E-4</v>
      </c>
    </row>
    <row r="161" spans="1:12" x14ac:dyDescent="0.25">
      <c r="A161" s="169" t="s">
        <v>147</v>
      </c>
      <c r="B161" s="170" t="s">
        <v>147</v>
      </c>
      <c r="C161" s="171">
        <f t="shared" ref="C161" si="57">C153-SUM(C154:C160)</f>
        <v>9688</v>
      </c>
      <c r="D161" s="171">
        <f t="shared" ref="D161:I161" si="58">D153-SUM(D154:D160)</f>
        <v>3442</v>
      </c>
      <c r="E161" s="171">
        <f t="shared" si="58"/>
        <v>3674</v>
      </c>
      <c r="F161" s="171">
        <f t="shared" si="58"/>
        <v>6403</v>
      </c>
      <c r="G161" s="171">
        <f t="shared" si="58"/>
        <v>8503</v>
      </c>
      <c r="H161" s="171">
        <f t="shared" si="58"/>
        <v>11368</v>
      </c>
      <c r="I161" s="171">
        <f t="shared" si="58"/>
        <v>11014</v>
      </c>
      <c r="J161" s="182">
        <f t="shared" si="56"/>
        <v>-3.114004222378608E-2</v>
      </c>
      <c r="K161" s="170">
        <f>I161-H161</f>
        <v>-354</v>
      </c>
      <c r="L161" s="172">
        <f t="shared" si="54"/>
        <v>2.9751726783307265E-3</v>
      </c>
    </row>
    <row r="162" spans="1:12" ht="6" customHeight="1" x14ac:dyDescent="0.25">
      <c r="C162" s="81"/>
      <c r="D162" s="81"/>
      <c r="E162" s="81"/>
      <c r="F162" s="81"/>
      <c r="G162" s="81"/>
      <c r="H162" s="81"/>
      <c r="I162" s="81"/>
      <c r="J162" s="81"/>
    </row>
    <row r="163" spans="1:12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</row>
  </sheetData>
  <mergeCells count="3">
    <mergeCell ref="B4:L4"/>
    <mergeCell ref="O4:X4"/>
    <mergeCell ref="C6:L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2DC587-79F5-494C-A487-BBD849BF708A}">
  <sheetPr>
    <tabColor rgb="FFBB5C0D"/>
  </sheetPr>
  <dimension ref="A4:A24"/>
  <sheetViews>
    <sheetView showGridLines="0" workbookViewId="0">
      <selection activeCell="G18" sqref="G1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E03A49-0183-4AC2-AF40-51AE633F4CAD}">
  <sheetPr>
    <tabColor rgb="FFF29140"/>
  </sheetPr>
  <dimension ref="A4:O270"/>
  <sheetViews>
    <sheetView showGridLines="0" topLeftCell="I1" zoomScaleNormal="100" workbookViewId="0">
      <selection activeCell="P122" sqref="P122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3" t="s">
        <v>275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5" t="s">
        <v>70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7">
        <f t="shared" ref="C7" si="0">E7-1</f>
        <v>2020</v>
      </c>
      <c r="D7" s="308"/>
      <c r="E7" s="309">
        <f t="shared" ref="E7" si="1">G7-1</f>
        <v>2021</v>
      </c>
      <c r="F7" s="308"/>
      <c r="G7" s="309">
        <f t="shared" ref="G7" si="2">I7-1</f>
        <v>2022</v>
      </c>
      <c r="H7" s="308"/>
      <c r="I7" s="309">
        <f t="shared" ref="I7" si="3">K7-1</f>
        <v>2023</v>
      </c>
      <c r="J7" s="308"/>
      <c r="K7" s="309">
        <f>M7-1</f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71</v>
      </c>
      <c r="D8" s="117" t="str">
        <f>CONCATENATE("var ",RIGHT(C7,2),"/",RIGHT(C7-1,2))</f>
        <v>var 20/19</v>
      </c>
      <c r="E8" s="118" t="s">
        <v>71</v>
      </c>
      <c r="F8" s="117" t="str">
        <f>CONCATENATE("var ",RIGHT(E7,2),"/",RIGHT(C7,2))</f>
        <v>var 21/20</v>
      </c>
      <c r="G8" s="118" t="s">
        <v>71</v>
      </c>
      <c r="H8" s="117" t="str">
        <f>CONCATENATE("var ",RIGHT(G7,2),"/",RIGHT(E7,2))</f>
        <v>var 22/21</v>
      </c>
      <c r="I8" s="118" t="s">
        <v>71</v>
      </c>
      <c r="J8" s="117" t="str">
        <f>CONCATENATE("var ",RIGHT(I7,2),"/",RIGHT(G7,2))</f>
        <v>var 23/22</v>
      </c>
      <c r="K8" s="118" t="s">
        <v>71</v>
      </c>
      <c r="L8" s="117" t="str">
        <f>CONCATENATE("var ",RIGHT(K7,2),"/",RIGHT(I7,2))</f>
        <v>var 24/23</v>
      </c>
      <c r="M8" s="118" t="s">
        <v>71</v>
      </c>
      <c r="N8" s="117" t="str">
        <f>CONCATENATE("var ",RIGHT(M7,2),"/",RIGHT(K7,2))</f>
        <v>var 25/24</v>
      </c>
    </row>
    <row r="9" spans="1:15" x14ac:dyDescent="0.25">
      <c r="A9" s="1" t="s">
        <v>72</v>
      </c>
      <c r="B9" s="119" t="s">
        <v>73</v>
      </c>
      <c r="C9" s="120">
        <v>13603</v>
      </c>
      <c r="D9" s="121">
        <v>9.4456512993804864E-2</v>
      </c>
      <c r="E9" s="120">
        <v>2763</v>
      </c>
      <c r="F9" s="121">
        <f t="shared" ref="F9:L21" si="4">IFERROR(E9/C9-1,"-")</f>
        <v>-0.79688304050577075</v>
      </c>
      <c r="G9" s="120">
        <v>11400</v>
      </c>
      <c r="H9" s="121">
        <f t="shared" si="4"/>
        <v>3.1259500542888166</v>
      </c>
      <c r="I9" s="120">
        <v>14353</v>
      </c>
      <c r="J9" s="121">
        <f t="shared" si="4"/>
        <v>0.25903508771929817</v>
      </c>
      <c r="K9" s="120">
        <v>14581</v>
      </c>
      <c r="L9" s="121">
        <f t="shared" si="4"/>
        <v>1.5885180798439258E-2</v>
      </c>
      <c r="M9" s="120">
        <v>14255</v>
      </c>
      <c r="N9" s="121">
        <f>IFERROR(M9/K9-1,"-")</f>
        <v>-2.2357862972361309E-2</v>
      </c>
    </row>
    <row r="10" spans="1:15" x14ac:dyDescent="0.25">
      <c r="A10" s="1" t="s">
        <v>74</v>
      </c>
      <c r="B10" s="119" t="s">
        <v>75</v>
      </c>
      <c r="C10" s="120">
        <v>14342</v>
      </c>
      <c r="D10" s="121">
        <v>6.6081914814539511E-2</v>
      </c>
      <c r="E10" s="120">
        <v>3097</v>
      </c>
      <c r="F10" s="121">
        <f t="shared" si="4"/>
        <v>-0.78406080044624182</v>
      </c>
      <c r="G10" s="120">
        <v>11383</v>
      </c>
      <c r="H10" s="121">
        <f t="shared" si="4"/>
        <v>2.6754924120116241</v>
      </c>
      <c r="I10" s="120">
        <v>14251</v>
      </c>
      <c r="J10" s="121">
        <f t="shared" si="4"/>
        <v>0.25195466924360899</v>
      </c>
      <c r="K10" s="120">
        <v>15138</v>
      </c>
      <c r="L10" s="121">
        <f t="shared" si="4"/>
        <v>6.2241246228334823E-2</v>
      </c>
      <c r="M10" s="120">
        <v>13111</v>
      </c>
      <c r="N10" s="121">
        <f t="shared" ref="N10:N15" si="5">IFERROR(M10/K10-1,"-")</f>
        <v>-0.1339014400845554</v>
      </c>
    </row>
    <row r="11" spans="1:15" x14ac:dyDescent="0.25">
      <c r="A11" s="1" t="s">
        <v>76</v>
      </c>
      <c r="B11" s="119" t="s">
        <v>77</v>
      </c>
      <c r="C11" s="120">
        <v>5714</v>
      </c>
      <c r="D11" s="121">
        <v>-0.58980617372577171</v>
      </c>
      <c r="E11" s="120">
        <v>4959</v>
      </c>
      <c r="F11" s="121">
        <f t="shared" si="4"/>
        <v>-0.13213160658032896</v>
      </c>
      <c r="G11" s="120">
        <v>12710</v>
      </c>
      <c r="H11" s="121">
        <f t="shared" si="4"/>
        <v>1.5630167372454125</v>
      </c>
      <c r="I11" s="120">
        <v>15603</v>
      </c>
      <c r="J11" s="121">
        <f t="shared" si="4"/>
        <v>0.22761605035405186</v>
      </c>
      <c r="K11" s="120">
        <v>15292</v>
      </c>
      <c r="L11" s="121">
        <f t="shared" si="4"/>
        <v>-1.9932064346599998E-2</v>
      </c>
      <c r="M11" s="120">
        <v>14094</v>
      </c>
      <c r="N11" s="121">
        <f t="shared" si="5"/>
        <v>-7.834161653151972E-2</v>
      </c>
    </row>
    <row r="12" spans="1:15" x14ac:dyDescent="0.25">
      <c r="A12" s="1" t="s">
        <v>78</v>
      </c>
      <c r="B12" s="119" t="s">
        <v>79</v>
      </c>
      <c r="C12" s="120">
        <v>0</v>
      </c>
      <c r="D12" s="121">
        <v>-1</v>
      </c>
      <c r="E12" s="120">
        <v>4088</v>
      </c>
      <c r="F12" s="121" t="str">
        <f t="shared" si="4"/>
        <v>-</v>
      </c>
      <c r="G12" s="120">
        <v>12193</v>
      </c>
      <c r="H12" s="121">
        <f t="shared" si="4"/>
        <v>1.9826320939334638</v>
      </c>
      <c r="I12" s="120">
        <v>12703</v>
      </c>
      <c r="J12" s="121">
        <f t="shared" si="4"/>
        <v>4.1827277946362651E-2</v>
      </c>
      <c r="K12" s="120">
        <v>13439</v>
      </c>
      <c r="L12" s="121">
        <f t="shared" si="4"/>
        <v>5.793906951113903E-2</v>
      </c>
      <c r="M12" s="120">
        <v>11979</v>
      </c>
      <c r="N12" s="121">
        <f t="shared" si="5"/>
        <v>-0.10863903564253297</v>
      </c>
    </row>
    <row r="13" spans="1:15" x14ac:dyDescent="0.25">
      <c r="A13" s="1" t="s">
        <v>80</v>
      </c>
      <c r="B13" s="119" t="s">
        <v>81</v>
      </c>
      <c r="C13" s="120">
        <v>0</v>
      </c>
      <c r="D13" s="121">
        <v>-1</v>
      </c>
      <c r="E13" s="120">
        <v>5644</v>
      </c>
      <c r="F13" s="121" t="str">
        <f t="shared" si="4"/>
        <v>-</v>
      </c>
      <c r="G13" s="120">
        <v>10085</v>
      </c>
      <c r="H13" s="121">
        <f t="shared" si="4"/>
        <v>0.78685329553508154</v>
      </c>
      <c r="I13" s="120">
        <v>12793</v>
      </c>
      <c r="J13" s="121">
        <f t="shared" si="4"/>
        <v>0.26851760039662875</v>
      </c>
      <c r="K13" s="120">
        <v>12513</v>
      </c>
      <c r="L13" s="121">
        <f t="shared" si="4"/>
        <v>-2.1886969436410553E-2</v>
      </c>
      <c r="M13" s="120">
        <v>13411</v>
      </c>
      <c r="N13" s="121">
        <f t="shared" si="5"/>
        <v>7.1765364021417755E-2</v>
      </c>
    </row>
    <row r="14" spans="1:15" x14ac:dyDescent="0.25">
      <c r="A14" s="1" t="s">
        <v>82</v>
      </c>
      <c r="B14" s="119" t="s">
        <v>83</v>
      </c>
      <c r="C14" s="120">
        <v>0</v>
      </c>
      <c r="D14" s="121">
        <v>-1</v>
      </c>
      <c r="E14" s="120">
        <v>5487</v>
      </c>
      <c r="F14" s="121" t="str">
        <f t="shared" si="4"/>
        <v>-</v>
      </c>
      <c r="G14" s="120">
        <v>11277</v>
      </c>
      <c r="H14" s="121">
        <f t="shared" si="4"/>
        <v>1.0552214324767633</v>
      </c>
      <c r="I14" s="120">
        <v>10373</v>
      </c>
      <c r="J14" s="121">
        <f t="shared" si="4"/>
        <v>-8.0163163962046591E-2</v>
      </c>
      <c r="K14" s="120">
        <v>10115</v>
      </c>
      <c r="L14" s="121">
        <f t="shared" si="4"/>
        <v>-2.4872264532922017E-2</v>
      </c>
      <c r="M14" s="120">
        <v>11658</v>
      </c>
      <c r="N14" s="121">
        <f t="shared" si="5"/>
        <v>0.15254572417202183</v>
      </c>
    </row>
    <row r="15" spans="1:15" x14ac:dyDescent="0.25">
      <c r="A15" s="1" t="s">
        <v>84</v>
      </c>
      <c r="B15" s="119" t="s">
        <v>85</v>
      </c>
      <c r="C15" s="120">
        <v>0</v>
      </c>
      <c r="D15" s="121">
        <v>-1</v>
      </c>
      <c r="E15" s="120">
        <v>5672</v>
      </c>
      <c r="F15" s="121" t="str">
        <f t="shared" si="4"/>
        <v>-</v>
      </c>
      <c r="G15" s="120">
        <v>10710</v>
      </c>
      <c r="H15" s="121">
        <f t="shared" si="4"/>
        <v>0.8882228490832158</v>
      </c>
      <c r="I15" s="120">
        <v>9594</v>
      </c>
      <c r="J15" s="121">
        <f t="shared" si="4"/>
        <v>-0.10420168067226887</v>
      </c>
      <c r="K15" s="120">
        <v>10140</v>
      </c>
      <c r="L15" s="121">
        <f t="shared" si="4"/>
        <v>5.6910569105691033E-2</v>
      </c>
      <c r="M15" s="120">
        <v>9995</v>
      </c>
      <c r="N15" s="121">
        <f t="shared" si="5"/>
        <v>-1.429980276134124E-2</v>
      </c>
    </row>
    <row r="16" spans="1:15" x14ac:dyDescent="0.25">
      <c r="A16" s="1" t="s">
        <v>86</v>
      </c>
      <c r="B16" s="119" t="s">
        <v>87</v>
      </c>
      <c r="C16" s="120">
        <v>6941</v>
      </c>
      <c r="D16" s="121">
        <v>-0.24357018308631206</v>
      </c>
      <c r="E16" s="120">
        <v>8587</v>
      </c>
      <c r="F16" s="121">
        <f t="shared" si="4"/>
        <v>0.23714162224463342</v>
      </c>
      <c r="G16" s="120">
        <v>10270</v>
      </c>
      <c r="H16" s="121">
        <f t="shared" si="4"/>
        <v>0.19599394433445916</v>
      </c>
      <c r="I16" s="120">
        <v>11871</v>
      </c>
      <c r="J16" s="121">
        <f t="shared" si="4"/>
        <v>0.15589094449853946</v>
      </c>
      <c r="K16" s="120">
        <v>9259</v>
      </c>
      <c r="L16" s="121">
        <f t="shared" si="4"/>
        <v>-0.22003201078257939</v>
      </c>
      <c r="M16" s="120"/>
      <c r="N16" s="121"/>
    </row>
    <row r="17" spans="1:15" x14ac:dyDescent="0.25">
      <c r="A17" s="1" t="s">
        <v>88</v>
      </c>
      <c r="B17" s="119" t="s">
        <v>89</v>
      </c>
      <c r="C17" s="120">
        <v>3767</v>
      </c>
      <c r="D17" s="121">
        <v>-0.5293015119330251</v>
      </c>
      <c r="E17" s="120">
        <v>9600</v>
      </c>
      <c r="F17" s="121">
        <f t="shared" si="4"/>
        <v>1.5484470400849482</v>
      </c>
      <c r="G17" s="120">
        <v>10967</v>
      </c>
      <c r="H17" s="121">
        <f t="shared" si="4"/>
        <v>0.14239583333333328</v>
      </c>
      <c r="I17" s="120">
        <v>10606</v>
      </c>
      <c r="J17" s="121">
        <f t="shared" si="4"/>
        <v>-3.2916932616029904E-2</v>
      </c>
      <c r="K17" s="120">
        <v>11345</v>
      </c>
      <c r="L17" s="121">
        <f t="shared" si="4"/>
        <v>6.9677541014520061E-2</v>
      </c>
      <c r="M17" s="120"/>
      <c r="N17" s="121"/>
    </row>
    <row r="18" spans="1:15" x14ac:dyDescent="0.25">
      <c r="A18" s="1" t="s">
        <v>90</v>
      </c>
      <c r="B18" s="119" t="s">
        <v>91</v>
      </c>
      <c r="C18" s="120">
        <v>3603</v>
      </c>
      <c r="D18" s="121">
        <v>-0.66124482888303882</v>
      </c>
      <c r="E18" s="120">
        <v>10119</v>
      </c>
      <c r="F18" s="121">
        <f t="shared" si="4"/>
        <v>1.8084929225645294</v>
      </c>
      <c r="G18" s="120">
        <v>11595</v>
      </c>
      <c r="H18" s="121">
        <f t="shared" si="4"/>
        <v>0.14586421583160392</v>
      </c>
      <c r="I18" s="120">
        <v>11107</v>
      </c>
      <c r="J18" s="121">
        <f t="shared" si="4"/>
        <v>-4.208710651142733E-2</v>
      </c>
      <c r="K18" s="120">
        <v>12187</v>
      </c>
      <c r="L18" s="121">
        <f t="shared" si="4"/>
        <v>9.7235977311605382E-2</v>
      </c>
      <c r="M18" s="120"/>
      <c r="N18" s="121"/>
    </row>
    <row r="19" spans="1:15" x14ac:dyDescent="0.25">
      <c r="A19" s="1" t="s">
        <v>92</v>
      </c>
      <c r="B19" s="119" t="s">
        <v>93</v>
      </c>
      <c r="C19" s="120">
        <v>3555</v>
      </c>
      <c r="D19" s="121">
        <v>-0.74897613331450352</v>
      </c>
      <c r="E19" s="120">
        <v>12186</v>
      </c>
      <c r="F19" s="121">
        <f t="shared" si="4"/>
        <v>2.4278481012658228</v>
      </c>
      <c r="G19" s="120">
        <v>13053</v>
      </c>
      <c r="H19" s="121">
        <f t="shared" si="4"/>
        <v>7.1147218119153033E-2</v>
      </c>
      <c r="I19" s="120">
        <v>13216</v>
      </c>
      <c r="J19" s="121">
        <f t="shared" si="4"/>
        <v>1.2487550754615828E-2</v>
      </c>
      <c r="K19" s="120">
        <v>14972</v>
      </c>
      <c r="L19" s="121">
        <f t="shared" si="4"/>
        <v>0.13286924939467304</v>
      </c>
      <c r="M19" s="120"/>
      <c r="N19" s="121"/>
    </row>
    <row r="20" spans="1:15" x14ac:dyDescent="0.25">
      <c r="A20" s="1" t="s">
        <v>94</v>
      </c>
      <c r="B20" s="119" t="s">
        <v>95</v>
      </c>
      <c r="C20" s="120">
        <v>4049</v>
      </c>
      <c r="D20" s="121">
        <v>-0.68901689708141323</v>
      </c>
      <c r="E20" s="120">
        <v>11200</v>
      </c>
      <c r="F20" s="121">
        <f t="shared" si="4"/>
        <v>1.766115090145715</v>
      </c>
      <c r="G20" s="120">
        <v>12114</v>
      </c>
      <c r="H20" s="121">
        <f t="shared" si="4"/>
        <v>8.1607142857142767E-2</v>
      </c>
      <c r="I20" s="120">
        <v>11864</v>
      </c>
      <c r="J20" s="121">
        <f t="shared" si="4"/>
        <v>-2.06372791811128E-2</v>
      </c>
      <c r="K20" s="120">
        <v>13319</v>
      </c>
      <c r="L20" s="121">
        <f t="shared" si="4"/>
        <v>0.12263991908293992</v>
      </c>
      <c r="M20" s="120"/>
      <c r="N20" s="121"/>
    </row>
    <row r="21" spans="1:15" ht="15.75" x14ac:dyDescent="0.25">
      <c r="A21" s="1" t="s">
        <v>0</v>
      </c>
      <c r="B21" s="122" t="s">
        <v>32</v>
      </c>
      <c r="C21" s="123">
        <v>59047</v>
      </c>
      <c r="D21" s="124">
        <v>-0.56623275494762204</v>
      </c>
      <c r="E21" s="123">
        <v>83402</v>
      </c>
      <c r="F21" s="124">
        <f t="shared" si="4"/>
        <v>0.41246803393906539</v>
      </c>
      <c r="G21" s="123">
        <v>137757</v>
      </c>
      <c r="H21" s="124">
        <f t="shared" si="4"/>
        <v>0.65172298026426234</v>
      </c>
      <c r="I21" s="123">
        <v>148334</v>
      </c>
      <c r="J21" s="124">
        <f t="shared" si="4"/>
        <v>7.6780127325653202E-2</v>
      </c>
      <c r="K21" s="123">
        <v>152300</v>
      </c>
      <c r="L21" s="124">
        <f t="shared" si="4"/>
        <v>2.6736958485579887E-2</v>
      </c>
      <c r="M21" s="123">
        <v>88503</v>
      </c>
      <c r="N21" s="124">
        <v>-2.9763862395579821E-2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C24" s="125"/>
      <c r="K24" s="125"/>
      <c r="N24" s="81"/>
    </row>
    <row r="26" spans="1:15" ht="48.75" customHeight="1" thickBot="1" x14ac:dyDescent="0.3">
      <c r="B26" s="283" t="s">
        <v>276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5" t="s">
        <v>99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f>$C$7</f>
        <v>2020</v>
      </c>
      <c r="D29" s="308"/>
      <c r="E29" s="309">
        <f>$E$7</f>
        <v>2021</v>
      </c>
      <c r="F29" s="308"/>
      <c r="G29" s="309">
        <f>$G$7</f>
        <v>2022</v>
      </c>
      <c r="H29" s="308"/>
      <c r="I29" s="309">
        <f>$I$7</f>
        <v>2023</v>
      </c>
      <c r="J29" s="308"/>
      <c r="K29" s="309">
        <f>$K$7</f>
        <v>2024</v>
      </c>
      <c r="L29" s="308"/>
      <c r="M29" s="309">
        <f>$M$7</f>
        <v>2025</v>
      </c>
      <c r="N29" s="310"/>
    </row>
    <row r="30" spans="1:15" ht="16.5" thickTop="1" thickBot="1" x14ac:dyDescent="0.3">
      <c r="B30" s="87"/>
      <c r="C30" s="116" t="s">
        <v>71</v>
      </c>
      <c r="D30" s="117" t="str">
        <f>CONCATENATE("var. ",RIGHT(C29,2),"/",RIGHT(C29-1,2))</f>
        <v>var. 20/19</v>
      </c>
      <c r="E30" s="118" t="s">
        <v>71</v>
      </c>
      <c r="F30" s="117" t="s">
        <v>252</v>
      </c>
      <c r="G30" s="118" t="s">
        <v>71</v>
      </c>
      <c r="H30" s="117" t="s">
        <v>252</v>
      </c>
      <c r="I30" s="118" t="s">
        <v>71</v>
      </c>
      <c r="J30" s="117" t="s">
        <v>252</v>
      </c>
      <c r="K30" s="118" t="s">
        <v>71</v>
      </c>
      <c r="L30" s="117" t="s">
        <v>252</v>
      </c>
      <c r="M30" s="118" t="s">
        <v>71</v>
      </c>
      <c r="N30" s="117" t="s">
        <v>277</v>
      </c>
    </row>
    <row r="31" spans="1:15" x14ac:dyDescent="0.25">
      <c r="B31" s="119" t="s">
        <v>73</v>
      </c>
      <c r="C31" s="120">
        <v>5825</v>
      </c>
      <c r="D31" s="121">
        <v>0.11249045072574493</v>
      </c>
      <c r="E31" s="120">
        <v>1115</v>
      </c>
      <c r="F31" s="121">
        <f t="shared" ref="F31:L43" si="6">IFERROR(E31/C31-1,"-")</f>
        <v>-0.80858369098712446</v>
      </c>
      <c r="G31" s="120">
        <v>4881</v>
      </c>
      <c r="H31" s="121">
        <f t="shared" si="6"/>
        <v>3.3775784753363229</v>
      </c>
      <c r="I31" s="120">
        <v>5640</v>
      </c>
      <c r="J31" s="121">
        <f t="shared" si="6"/>
        <v>0.15550092194222498</v>
      </c>
      <c r="K31" s="120">
        <v>3830</v>
      </c>
      <c r="L31" s="121">
        <f t="shared" si="6"/>
        <v>-0.32092198581560283</v>
      </c>
      <c r="M31" s="120">
        <v>4817</v>
      </c>
      <c r="N31" s="121">
        <f t="shared" ref="N31:N37" si="7">IFERROR(M31/K31-1,"-")</f>
        <v>0.25770234986945173</v>
      </c>
    </row>
    <row r="32" spans="1:15" x14ac:dyDescent="0.25">
      <c r="B32" s="119" t="s">
        <v>75</v>
      </c>
      <c r="C32" s="120">
        <v>5371</v>
      </c>
      <c r="D32" s="121">
        <v>-2.3099308839578003E-2</v>
      </c>
      <c r="E32" s="120">
        <v>1325</v>
      </c>
      <c r="F32" s="121">
        <f t="shared" si="6"/>
        <v>-0.75330478495624653</v>
      </c>
      <c r="G32" s="120">
        <v>4475</v>
      </c>
      <c r="H32" s="121">
        <f t="shared" si="6"/>
        <v>2.3773584905660377</v>
      </c>
      <c r="I32" s="120">
        <v>5737</v>
      </c>
      <c r="J32" s="121">
        <f t="shared" si="6"/>
        <v>0.28201117318435753</v>
      </c>
      <c r="K32" s="120">
        <v>4983</v>
      </c>
      <c r="L32" s="121">
        <f t="shared" si="6"/>
        <v>-0.13142757538783334</v>
      </c>
      <c r="M32" s="120">
        <v>3847</v>
      </c>
      <c r="N32" s="121">
        <f t="shared" si="7"/>
        <v>-0.22797511539233395</v>
      </c>
    </row>
    <row r="33" spans="2:15" x14ac:dyDescent="0.25">
      <c r="B33" s="119" t="s">
        <v>77</v>
      </c>
      <c r="C33" s="120">
        <v>2182</v>
      </c>
      <c r="D33" s="121">
        <v>-0.61035714285714282</v>
      </c>
      <c r="E33" s="120">
        <v>2482</v>
      </c>
      <c r="F33" s="121">
        <f t="shared" si="6"/>
        <v>0.13748854262144827</v>
      </c>
      <c r="G33" s="120">
        <v>5439</v>
      </c>
      <c r="H33" s="121">
        <f t="shared" si="6"/>
        <v>1.1913779210314264</v>
      </c>
      <c r="I33" s="120">
        <v>6448</v>
      </c>
      <c r="J33" s="121">
        <f t="shared" si="6"/>
        <v>0.18551204265489973</v>
      </c>
      <c r="K33" s="120">
        <v>5213</v>
      </c>
      <c r="L33" s="121">
        <f t="shared" si="6"/>
        <v>-0.19153225806451613</v>
      </c>
      <c r="M33" s="120">
        <v>4829</v>
      </c>
      <c r="N33" s="121">
        <f t="shared" si="7"/>
        <v>-7.3661998849031241E-2</v>
      </c>
    </row>
    <row r="34" spans="2:15" x14ac:dyDescent="0.25">
      <c r="B34" s="119" t="s">
        <v>79</v>
      </c>
      <c r="C34" s="120">
        <v>0</v>
      </c>
      <c r="D34" s="121">
        <v>-1</v>
      </c>
      <c r="E34" s="120">
        <v>1862</v>
      </c>
      <c r="F34" s="121" t="str">
        <f t="shared" si="6"/>
        <v>-</v>
      </c>
      <c r="G34" s="120">
        <v>5937</v>
      </c>
      <c r="H34" s="121">
        <f t="shared" si="6"/>
        <v>2.1885069817400646</v>
      </c>
      <c r="I34" s="120">
        <v>6231</v>
      </c>
      <c r="J34" s="121">
        <f t="shared" si="6"/>
        <v>4.9519959575543115E-2</v>
      </c>
      <c r="K34" s="120">
        <v>5955</v>
      </c>
      <c r="L34" s="121">
        <f t="shared" si="6"/>
        <v>-4.4294655753490564E-2</v>
      </c>
      <c r="M34" s="120">
        <v>6149</v>
      </c>
      <c r="N34" s="121">
        <f t="shared" si="7"/>
        <v>3.2577665827036029E-2</v>
      </c>
    </row>
    <row r="35" spans="2:15" x14ac:dyDescent="0.25">
      <c r="B35" s="119" t="s">
        <v>81</v>
      </c>
      <c r="C35" s="120">
        <v>0</v>
      </c>
      <c r="D35" s="121">
        <v>-1</v>
      </c>
      <c r="E35" s="120">
        <v>3198</v>
      </c>
      <c r="F35" s="121" t="str">
        <f t="shared" si="6"/>
        <v>-</v>
      </c>
      <c r="G35" s="120">
        <v>5218</v>
      </c>
      <c r="H35" s="121">
        <f t="shared" si="6"/>
        <v>0.6316447779862413</v>
      </c>
      <c r="I35" s="120">
        <v>7187</v>
      </c>
      <c r="J35" s="121">
        <f t="shared" si="6"/>
        <v>0.37734764277500954</v>
      </c>
      <c r="K35" s="120">
        <v>6735</v>
      </c>
      <c r="L35" s="121">
        <f t="shared" si="6"/>
        <v>-6.2891331570891884E-2</v>
      </c>
      <c r="M35" s="120">
        <v>7528</v>
      </c>
      <c r="N35" s="121">
        <f t="shared" si="7"/>
        <v>0.11774313288789906</v>
      </c>
    </row>
    <row r="36" spans="2:15" x14ac:dyDescent="0.25">
      <c r="B36" s="119" t="s">
        <v>83</v>
      </c>
      <c r="C36" s="120">
        <v>0</v>
      </c>
      <c r="D36" s="121">
        <v>-1</v>
      </c>
      <c r="E36" s="120">
        <v>3249</v>
      </c>
      <c r="F36" s="121" t="str">
        <f t="shared" si="6"/>
        <v>-</v>
      </c>
      <c r="G36" s="120">
        <v>7954</v>
      </c>
      <c r="H36" s="121">
        <f t="shared" si="6"/>
        <v>1.448137888581102</v>
      </c>
      <c r="I36" s="120">
        <v>6546</v>
      </c>
      <c r="J36" s="121">
        <f t="shared" si="6"/>
        <v>-0.17701785265275338</v>
      </c>
      <c r="K36" s="120">
        <v>6147</v>
      </c>
      <c r="L36" s="121">
        <f t="shared" si="6"/>
        <v>-6.0953253895508652E-2</v>
      </c>
      <c r="M36" s="120">
        <v>7419</v>
      </c>
      <c r="N36" s="121">
        <f t="shared" si="7"/>
        <v>0.20693020985846755</v>
      </c>
    </row>
    <row r="37" spans="2:15" x14ac:dyDescent="0.25">
      <c r="B37" s="119" t="s">
        <v>85</v>
      </c>
      <c r="C37" s="120">
        <v>0</v>
      </c>
      <c r="D37" s="121">
        <v>-1</v>
      </c>
      <c r="E37" s="120">
        <v>3172</v>
      </c>
      <c r="F37" s="121" t="str">
        <f t="shared" si="6"/>
        <v>-</v>
      </c>
      <c r="G37" s="120">
        <v>6763</v>
      </c>
      <c r="H37" s="121">
        <f t="shared" si="6"/>
        <v>1.1320933165195459</v>
      </c>
      <c r="I37" s="120">
        <v>6308</v>
      </c>
      <c r="J37" s="121">
        <f t="shared" si="6"/>
        <v>-6.7277835280201148E-2</v>
      </c>
      <c r="K37" s="120">
        <v>6741</v>
      </c>
      <c r="L37" s="121">
        <f t="shared" si="6"/>
        <v>6.8642993024730536E-2</v>
      </c>
      <c r="M37" s="120">
        <v>6401</v>
      </c>
      <c r="N37" s="121">
        <f t="shared" si="7"/>
        <v>-5.0437620531078475E-2</v>
      </c>
    </row>
    <row r="38" spans="2:15" x14ac:dyDescent="0.25">
      <c r="B38" s="119" t="s">
        <v>87</v>
      </c>
      <c r="C38" s="120">
        <v>5019</v>
      </c>
      <c r="D38" s="121">
        <v>-0.20358616312281819</v>
      </c>
      <c r="E38" s="120">
        <v>4452</v>
      </c>
      <c r="F38" s="121">
        <f t="shared" si="6"/>
        <v>-0.11297071129707115</v>
      </c>
      <c r="G38" s="120">
        <v>6043</v>
      </c>
      <c r="H38" s="121">
        <f t="shared" si="6"/>
        <v>0.35736747529200352</v>
      </c>
      <c r="I38" s="120">
        <v>7150</v>
      </c>
      <c r="J38" s="121">
        <f t="shared" si="6"/>
        <v>0.18318715869601188</v>
      </c>
      <c r="K38" s="120">
        <v>4695</v>
      </c>
      <c r="L38" s="121">
        <f t="shared" si="6"/>
        <v>-0.3433566433566434</v>
      </c>
      <c r="M38" s="120"/>
      <c r="N38" s="121"/>
    </row>
    <row r="39" spans="2:15" x14ac:dyDescent="0.25">
      <c r="B39" s="119" t="s">
        <v>89</v>
      </c>
      <c r="C39" s="120">
        <v>3075</v>
      </c>
      <c r="D39" s="121">
        <v>-0.40910837817063794</v>
      </c>
      <c r="E39" s="120">
        <v>6546</v>
      </c>
      <c r="F39" s="121">
        <f t="shared" si="6"/>
        <v>1.1287804878048782</v>
      </c>
      <c r="G39" s="120">
        <v>6733</v>
      </c>
      <c r="H39" s="121">
        <f t="shared" si="6"/>
        <v>2.8567063855789776E-2</v>
      </c>
      <c r="I39" s="120">
        <v>6420</v>
      </c>
      <c r="J39" s="121">
        <f t="shared" si="6"/>
        <v>-4.6487449873756082E-2</v>
      </c>
      <c r="K39" s="120">
        <v>7407</v>
      </c>
      <c r="L39" s="121">
        <f t="shared" si="6"/>
        <v>0.1537383177570093</v>
      </c>
      <c r="M39" s="120"/>
      <c r="N39" s="121"/>
    </row>
    <row r="40" spans="2:15" x14ac:dyDescent="0.25">
      <c r="B40" s="119" t="s">
        <v>91</v>
      </c>
      <c r="C40" s="120">
        <v>2778</v>
      </c>
      <c r="D40" s="121">
        <v>-0.53216571236106436</v>
      </c>
      <c r="E40" s="120">
        <v>3923</v>
      </c>
      <c r="F40" s="121">
        <f t="shared" si="6"/>
        <v>0.41216702663786897</v>
      </c>
      <c r="G40" s="120">
        <v>5470</v>
      </c>
      <c r="H40" s="121">
        <f t="shared" si="6"/>
        <v>0.39434106551108838</v>
      </c>
      <c r="I40" s="120">
        <v>5517</v>
      </c>
      <c r="J40" s="121">
        <f t="shared" si="6"/>
        <v>8.5923217550274433E-3</v>
      </c>
      <c r="K40" s="120">
        <v>5734</v>
      </c>
      <c r="L40" s="121">
        <f t="shared" si="6"/>
        <v>3.9332970817473223E-2</v>
      </c>
      <c r="M40" s="120"/>
      <c r="N40" s="121"/>
    </row>
    <row r="41" spans="2:15" x14ac:dyDescent="0.25">
      <c r="B41" s="119" t="s">
        <v>93</v>
      </c>
      <c r="C41" s="120">
        <v>2443</v>
      </c>
      <c r="D41" s="121">
        <v>-0.62945548308812382</v>
      </c>
      <c r="E41" s="120">
        <v>5062</v>
      </c>
      <c r="F41" s="121">
        <f t="shared" si="6"/>
        <v>1.0720425706099057</v>
      </c>
      <c r="G41" s="120">
        <v>5918</v>
      </c>
      <c r="H41" s="121">
        <f t="shared" si="6"/>
        <v>0.16910312129593041</v>
      </c>
      <c r="I41" s="120">
        <v>4448</v>
      </c>
      <c r="J41" s="121">
        <f t="shared" si="6"/>
        <v>-0.24839472794863127</v>
      </c>
      <c r="K41" s="120">
        <v>7338</v>
      </c>
      <c r="L41" s="121">
        <f t="shared" si="6"/>
        <v>0.64973021582733814</v>
      </c>
      <c r="M41" s="120"/>
      <c r="N41" s="121"/>
    </row>
    <row r="42" spans="2:15" x14ac:dyDescent="0.25">
      <c r="B42" s="119" t="s">
        <v>95</v>
      </c>
      <c r="C42" s="120">
        <v>2474</v>
      </c>
      <c r="D42" s="121">
        <v>-0.64176078772082246</v>
      </c>
      <c r="E42" s="120">
        <v>5677</v>
      </c>
      <c r="F42" s="121">
        <f t="shared" si="6"/>
        <v>1.2946645109135004</v>
      </c>
      <c r="G42" s="120">
        <v>6120</v>
      </c>
      <c r="H42" s="121">
        <f t="shared" si="6"/>
        <v>7.8034172978685978E-2</v>
      </c>
      <c r="I42" s="120">
        <v>4800</v>
      </c>
      <c r="J42" s="121">
        <f t="shared" si="6"/>
        <v>-0.21568627450980393</v>
      </c>
      <c r="K42" s="120">
        <v>6283</v>
      </c>
      <c r="L42" s="121">
        <f t="shared" si="6"/>
        <v>0.30895833333333322</v>
      </c>
      <c r="M42" s="120"/>
      <c r="N42" s="121"/>
    </row>
    <row r="43" spans="2:15" ht="15.75" x14ac:dyDescent="0.25">
      <c r="B43" s="122" t="s">
        <v>32</v>
      </c>
      <c r="C43" s="123">
        <v>31800</v>
      </c>
      <c r="D43" s="124">
        <v>-0.56397740360884119</v>
      </c>
      <c r="E43" s="123">
        <v>42063</v>
      </c>
      <c r="F43" s="124">
        <f t="shared" si="6"/>
        <v>0.32273584905660369</v>
      </c>
      <c r="G43" s="123">
        <v>70951</v>
      </c>
      <c r="H43" s="124">
        <f t="shared" si="6"/>
        <v>0.68677935477735774</v>
      </c>
      <c r="I43" s="123">
        <v>72432</v>
      </c>
      <c r="J43" s="124">
        <f t="shared" si="6"/>
        <v>2.0873560626347709E-2</v>
      </c>
      <c r="K43" s="123">
        <v>71061</v>
      </c>
      <c r="L43" s="124">
        <f t="shared" si="6"/>
        <v>-1.8928098078197508E-2</v>
      </c>
      <c r="M43" s="123">
        <v>40990</v>
      </c>
      <c r="N43" s="124">
        <v>3.4996465003535038E-2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C46" s="125"/>
      <c r="K46" s="125"/>
      <c r="N46" s="81"/>
    </row>
    <row r="48" spans="2:15" ht="48.75" customHeight="1" thickBot="1" x14ac:dyDescent="0.3">
      <c r="B48" s="283" t="s">
        <v>278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5" t="s">
        <v>102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f>$C$7</f>
        <v>2020</v>
      </c>
      <c r="D51" s="308"/>
      <c r="E51" s="309">
        <f>$E$7</f>
        <v>2021</v>
      </c>
      <c r="F51" s="308"/>
      <c r="G51" s="309">
        <f>$G$7</f>
        <v>2022</v>
      </c>
      <c r="H51" s="308"/>
      <c r="I51" s="309">
        <f>$I$7</f>
        <v>2023</v>
      </c>
      <c r="J51" s="308"/>
      <c r="K51" s="309">
        <f>$K$7</f>
        <v>2024</v>
      </c>
      <c r="L51" s="308"/>
      <c r="M51" s="309">
        <f>$M$7</f>
        <v>2025</v>
      </c>
      <c r="N51" s="310"/>
    </row>
    <row r="52" spans="1:15" ht="16.5" thickTop="1" thickBot="1" x14ac:dyDescent="0.3">
      <c r="B52" s="87"/>
      <c r="C52" s="116" t="s">
        <v>71</v>
      </c>
      <c r="D52" s="117" t="str">
        <f>CONCATENATE("var. ",RIGHT(C51,2),"/",RIGHT(C51-1,2))</f>
        <v>var. 20/19</v>
      </c>
      <c r="E52" s="118" t="s">
        <v>71</v>
      </c>
      <c r="F52" s="117" t="s">
        <v>252</v>
      </c>
      <c r="G52" s="118" t="s">
        <v>71</v>
      </c>
      <c r="H52" s="117" t="s">
        <v>252</v>
      </c>
      <c r="I52" s="118" t="s">
        <v>71</v>
      </c>
      <c r="J52" s="117" t="s">
        <v>252</v>
      </c>
      <c r="K52" s="118" t="s">
        <v>71</v>
      </c>
      <c r="L52" s="117" t="s">
        <v>252</v>
      </c>
      <c r="M52" s="118" t="s">
        <v>71</v>
      </c>
      <c r="N52" s="117" t="s">
        <v>277</v>
      </c>
    </row>
    <row r="53" spans="1:15" x14ac:dyDescent="0.25">
      <c r="A53" s="1">
        <v>1</v>
      </c>
      <c r="B53" s="119" t="s">
        <v>73</v>
      </c>
      <c r="C53" s="120">
        <v>2984</v>
      </c>
      <c r="D53" s="121">
        <v>5.0704225352112609E-2</v>
      </c>
      <c r="E53" s="120">
        <v>572</v>
      </c>
      <c r="F53" s="121">
        <f>IFERROR(E53/C53-1,"-")</f>
        <v>-0.80831099195710454</v>
      </c>
      <c r="G53" s="120">
        <v>2810</v>
      </c>
      <c r="H53" s="121">
        <f>IFERROR(G53/E53-1,"-")</f>
        <v>3.9125874125874125</v>
      </c>
      <c r="I53" s="120">
        <v>3391</v>
      </c>
      <c r="J53" s="121">
        <f>IFERROR(I53/G53-1,"-")</f>
        <v>0.2067615658362989</v>
      </c>
      <c r="K53" s="120">
        <v>2615</v>
      </c>
      <c r="L53" s="121">
        <f>IFERROR(K53/I53-1,"-")</f>
        <v>-0.22884104983780595</v>
      </c>
      <c r="M53" s="120">
        <v>3451</v>
      </c>
      <c r="N53" s="121">
        <f t="shared" ref="N53:N59" si="8">IFERROR(M53/K53-1,"-")</f>
        <v>0.31969407265774374</v>
      </c>
    </row>
    <row r="54" spans="1:15" x14ac:dyDescent="0.25">
      <c r="A54" s="1">
        <v>2</v>
      </c>
      <c r="B54" s="119" t="s">
        <v>75</v>
      </c>
      <c r="C54" s="120">
        <v>2825</v>
      </c>
      <c r="D54" s="121">
        <v>-0.1149749373433584</v>
      </c>
      <c r="E54" s="120">
        <v>604</v>
      </c>
      <c r="F54" s="121">
        <f t="shared" ref="F54:L65" si="9">IFERROR(E54/C54-1,"-")</f>
        <v>-0.78619469026548672</v>
      </c>
      <c r="G54" s="120">
        <v>2634</v>
      </c>
      <c r="H54" s="121">
        <f t="shared" si="9"/>
        <v>3.3609271523178812</v>
      </c>
      <c r="I54" s="120">
        <v>4989</v>
      </c>
      <c r="J54" s="121">
        <f t="shared" si="9"/>
        <v>0.89407744874715256</v>
      </c>
      <c r="K54" s="120">
        <v>3734</v>
      </c>
      <c r="L54" s="121">
        <f t="shared" si="9"/>
        <v>-0.25155341751854077</v>
      </c>
      <c r="M54" s="120">
        <v>2525</v>
      </c>
      <c r="N54" s="121">
        <f t="shared" si="8"/>
        <v>-0.32378146759507231</v>
      </c>
    </row>
    <row r="55" spans="1:15" x14ac:dyDescent="0.25">
      <c r="A55" s="1">
        <v>3</v>
      </c>
      <c r="B55" s="119" t="s">
        <v>77</v>
      </c>
      <c r="C55" s="120">
        <v>1144</v>
      </c>
      <c r="D55" s="121">
        <v>-0.65312310491206793</v>
      </c>
      <c r="E55" s="120">
        <v>907</v>
      </c>
      <c r="F55" s="121">
        <f t="shared" si="9"/>
        <v>-0.20716783216783219</v>
      </c>
      <c r="G55" s="120">
        <v>2645</v>
      </c>
      <c r="H55" s="121">
        <f t="shared" si="9"/>
        <v>1.9162072767364937</v>
      </c>
      <c r="I55" s="120">
        <v>5342</v>
      </c>
      <c r="J55" s="121">
        <f t="shared" si="9"/>
        <v>1.0196597353497165</v>
      </c>
      <c r="K55" s="120">
        <v>3989</v>
      </c>
      <c r="L55" s="121">
        <f t="shared" si="9"/>
        <v>-0.2532759266192437</v>
      </c>
      <c r="M55" s="120">
        <v>3569</v>
      </c>
      <c r="N55" s="121">
        <f t="shared" si="8"/>
        <v>-0.10528954625219356</v>
      </c>
    </row>
    <row r="56" spans="1:15" x14ac:dyDescent="0.25">
      <c r="A56" s="1">
        <v>4</v>
      </c>
      <c r="B56" s="119" t="s">
        <v>79</v>
      </c>
      <c r="C56" s="120">
        <v>0</v>
      </c>
      <c r="D56" s="121">
        <v>-1</v>
      </c>
      <c r="E56" s="120">
        <v>961</v>
      </c>
      <c r="F56" s="121" t="str">
        <f t="shared" si="9"/>
        <v>-</v>
      </c>
      <c r="G56" s="120">
        <v>3480</v>
      </c>
      <c r="H56" s="121">
        <f t="shared" si="9"/>
        <v>2.6212278876170654</v>
      </c>
      <c r="I56" s="120">
        <v>4282</v>
      </c>
      <c r="J56" s="121">
        <f t="shared" si="9"/>
        <v>0.23045977011494245</v>
      </c>
      <c r="K56" s="120">
        <v>4847</v>
      </c>
      <c r="L56" s="121">
        <f t="shared" si="9"/>
        <v>0.13194768799626333</v>
      </c>
      <c r="M56" s="120">
        <v>4818</v>
      </c>
      <c r="N56" s="121">
        <f t="shared" si="8"/>
        <v>-5.9830823189601645E-3</v>
      </c>
    </row>
    <row r="57" spans="1:15" x14ac:dyDescent="0.25">
      <c r="A57" s="1">
        <v>5</v>
      </c>
      <c r="B57" s="119" t="s">
        <v>81</v>
      </c>
      <c r="C57" s="120">
        <v>0</v>
      </c>
      <c r="D57" s="121">
        <v>-1</v>
      </c>
      <c r="E57" s="120">
        <v>1298</v>
      </c>
      <c r="F57" s="121" t="str">
        <f t="shared" si="9"/>
        <v>-</v>
      </c>
      <c r="G57" s="120">
        <v>3533</v>
      </c>
      <c r="H57" s="121">
        <f t="shared" si="9"/>
        <v>1.721879815100154</v>
      </c>
      <c r="I57" s="120">
        <v>5072</v>
      </c>
      <c r="J57" s="121">
        <f t="shared" si="9"/>
        <v>0.43560713274837259</v>
      </c>
      <c r="K57" s="120">
        <v>4477</v>
      </c>
      <c r="L57" s="121">
        <f t="shared" si="9"/>
        <v>-0.11731072555205047</v>
      </c>
      <c r="M57" s="120">
        <v>4362</v>
      </c>
      <c r="N57" s="121">
        <f t="shared" si="8"/>
        <v>-2.5686843868662046E-2</v>
      </c>
    </row>
    <row r="58" spans="1:15" x14ac:dyDescent="0.25">
      <c r="A58" s="1">
        <v>6</v>
      </c>
      <c r="B58" s="119" t="s">
        <v>83</v>
      </c>
      <c r="C58" s="120">
        <v>0</v>
      </c>
      <c r="D58" s="121">
        <v>-1</v>
      </c>
      <c r="E58" s="120">
        <v>1478</v>
      </c>
      <c r="F58" s="121" t="str">
        <f t="shared" si="9"/>
        <v>-</v>
      </c>
      <c r="G58" s="120">
        <v>3726</v>
      </c>
      <c r="H58" s="121">
        <f t="shared" si="9"/>
        <v>1.5209742895805141</v>
      </c>
      <c r="I58" s="120">
        <v>5380</v>
      </c>
      <c r="J58" s="121">
        <f t="shared" si="9"/>
        <v>0.44390767579173374</v>
      </c>
      <c r="K58" s="120">
        <v>4983</v>
      </c>
      <c r="L58" s="121">
        <f t="shared" si="9"/>
        <v>-7.3791821561338344E-2</v>
      </c>
      <c r="M58" s="120">
        <v>4317</v>
      </c>
      <c r="N58" s="121">
        <f t="shared" si="8"/>
        <v>-0.13365442504515357</v>
      </c>
    </row>
    <row r="59" spans="1:15" x14ac:dyDescent="0.25">
      <c r="A59" s="1">
        <v>7</v>
      </c>
      <c r="B59" s="119" t="s">
        <v>85</v>
      </c>
      <c r="C59" s="120">
        <v>0</v>
      </c>
      <c r="D59" s="121">
        <v>-1</v>
      </c>
      <c r="E59" s="120">
        <v>1981</v>
      </c>
      <c r="F59" s="121" t="str">
        <f t="shared" si="9"/>
        <v>-</v>
      </c>
      <c r="G59" s="120">
        <v>3912</v>
      </c>
      <c r="H59" s="121">
        <f t="shared" si="9"/>
        <v>0.97476022211004554</v>
      </c>
      <c r="I59" s="120">
        <v>4305</v>
      </c>
      <c r="J59" s="121">
        <f t="shared" si="9"/>
        <v>0.10046012269938642</v>
      </c>
      <c r="K59" s="120">
        <v>4074</v>
      </c>
      <c r="L59" s="121">
        <f t="shared" si="9"/>
        <v>-5.3658536585365901E-2</v>
      </c>
      <c r="M59" s="120">
        <v>4339</v>
      </c>
      <c r="N59" s="121">
        <f t="shared" si="8"/>
        <v>6.5046637211585656E-2</v>
      </c>
    </row>
    <row r="60" spans="1:15" x14ac:dyDescent="0.25">
      <c r="A60" s="1">
        <v>8</v>
      </c>
      <c r="B60" s="119" t="s">
        <v>87</v>
      </c>
      <c r="C60" s="120">
        <v>2716</v>
      </c>
      <c r="D60" s="121">
        <v>-0.20491803278688525</v>
      </c>
      <c r="E60" s="120">
        <v>3096</v>
      </c>
      <c r="F60" s="121">
        <f t="shared" si="9"/>
        <v>0.13991163475699553</v>
      </c>
      <c r="G60" s="120">
        <v>3999</v>
      </c>
      <c r="H60" s="121">
        <f t="shared" si="9"/>
        <v>0.29166666666666674</v>
      </c>
      <c r="I60" s="120">
        <v>4444</v>
      </c>
      <c r="J60" s="121">
        <f t="shared" si="9"/>
        <v>0.11127781945486381</v>
      </c>
      <c r="K60" s="120">
        <v>3603</v>
      </c>
      <c r="L60" s="121">
        <f t="shared" si="9"/>
        <v>-0.1892439243924392</v>
      </c>
      <c r="M60" s="120"/>
      <c r="N60" s="121"/>
    </row>
    <row r="61" spans="1:15" x14ac:dyDescent="0.25">
      <c r="A61" s="1">
        <v>9</v>
      </c>
      <c r="B61" s="119" t="s">
        <v>89</v>
      </c>
      <c r="C61" s="120">
        <v>1767</v>
      </c>
      <c r="D61" s="121">
        <v>-0.38921534739025232</v>
      </c>
      <c r="E61" s="120">
        <v>3457</v>
      </c>
      <c r="F61" s="121">
        <f t="shared" si="9"/>
        <v>0.95642331635540456</v>
      </c>
      <c r="G61" s="120">
        <v>3921</v>
      </c>
      <c r="H61" s="121">
        <f t="shared" si="9"/>
        <v>0.13422042233150133</v>
      </c>
      <c r="I61" s="120">
        <v>4892</v>
      </c>
      <c r="J61" s="121">
        <f t="shared" si="9"/>
        <v>0.24764090793165017</v>
      </c>
      <c r="K61" s="120">
        <v>4736</v>
      </c>
      <c r="L61" s="121">
        <f t="shared" si="9"/>
        <v>-3.1888798037612465E-2</v>
      </c>
      <c r="M61" s="120"/>
      <c r="N61" s="121"/>
    </row>
    <row r="62" spans="1:15" x14ac:dyDescent="0.25">
      <c r="A62" s="1">
        <v>10</v>
      </c>
      <c r="B62" s="119" t="s">
        <v>91</v>
      </c>
      <c r="C62" s="120">
        <v>1904</v>
      </c>
      <c r="D62" s="121">
        <v>-0.33888888888888891</v>
      </c>
      <c r="E62" s="120">
        <v>1744</v>
      </c>
      <c r="F62" s="121">
        <f t="shared" si="9"/>
        <v>-8.4033613445378186E-2</v>
      </c>
      <c r="G62" s="120">
        <v>3593</v>
      </c>
      <c r="H62" s="121">
        <f t="shared" si="9"/>
        <v>1.0602064220183487</v>
      </c>
      <c r="I62" s="120">
        <v>4470</v>
      </c>
      <c r="J62" s="121">
        <f t="shared" si="9"/>
        <v>0.24408572223768443</v>
      </c>
      <c r="K62" s="120">
        <v>4427</v>
      </c>
      <c r="L62" s="121">
        <f t="shared" si="9"/>
        <v>-9.6196868008948666E-3</v>
      </c>
      <c r="M62" s="120"/>
      <c r="N62" s="121"/>
    </row>
    <row r="63" spans="1:15" x14ac:dyDescent="0.25">
      <c r="A63" s="1">
        <v>11</v>
      </c>
      <c r="B63" s="119" t="s">
        <v>93</v>
      </c>
      <c r="C63" s="120">
        <v>1069</v>
      </c>
      <c r="D63" s="121">
        <v>-0.67438318611026493</v>
      </c>
      <c r="E63" s="120">
        <v>2739</v>
      </c>
      <c r="F63" s="121">
        <f t="shared" si="9"/>
        <v>1.5622076707202992</v>
      </c>
      <c r="G63" s="120">
        <v>3349</v>
      </c>
      <c r="H63" s="121">
        <f t="shared" si="9"/>
        <v>0.22270901788974085</v>
      </c>
      <c r="I63" s="120">
        <v>3373</v>
      </c>
      <c r="J63" s="121">
        <f t="shared" si="9"/>
        <v>7.1663183039714085E-3</v>
      </c>
      <c r="K63" s="120">
        <v>4221</v>
      </c>
      <c r="L63" s="121">
        <f t="shared" si="9"/>
        <v>0.25140824192113853</v>
      </c>
      <c r="M63" s="120"/>
      <c r="N63" s="121"/>
    </row>
    <row r="64" spans="1:15" x14ac:dyDescent="0.25">
      <c r="A64" s="1">
        <v>12</v>
      </c>
      <c r="B64" s="119" t="s">
        <v>95</v>
      </c>
      <c r="C64" s="120">
        <v>681</v>
      </c>
      <c r="D64" s="121">
        <v>-0.7561761546723953</v>
      </c>
      <c r="E64" s="120">
        <v>3189</v>
      </c>
      <c r="F64" s="121">
        <f t="shared" si="9"/>
        <v>3.6828193832599121</v>
      </c>
      <c r="G64" s="120">
        <v>3121</v>
      </c>
      <c r="H64" s="121">
        <f t="shared" si="9"/>
        <v>-2.1323298839761695E-2</v>
      </c>
      <c r="I64" s="120">
        <v>2886</v>
      </c>
      <c r="J64" s="121">
        <f t="shared" si="9"/>
        <v>-7.5296379365587973E-2</v>
      </c>
      <c r="K64" s="120">
        <v>3709</v>
      </c>
      <c r="L64" s="121">
        <f t="shared" si="9"/>
        <v>0.28516978516978519</v>
      </c>
      <c r="M64" s="120"/>
      <c r="N64" s="121"/>
    </row>
    <row r="65" spans="1:15" ht="15.75" x14ac:dyDescent="0.25">
      <c r="B65" s="122" t="s">
        <v>32</v>
      </c>
      <c r="C65" s="123">
        <v>16251</v>
      </c>
      <c r="D65" s="124">
        <v>-0.59300257957875235</v>
      </c>
      <c r="E65" s="123">
        <v>22026</v>
      </c>
      <c r="F65" s="124">
        <f t="shared" si="9"/>
        <v>0.35536274690788261</v>
      </c>
      <c r="G65" s="123">
        <v>40723</v>
      </c>
      <c r="H65" s="124">
        <f t="shared" si="9"/>
        <v>0.8488604376645783</v>
      </c>
      <c r="I65" s="123">
        <v>52826</v>
      </c>
      <c r="J65" s="124">
        <f t="shared" si="9"/>
        <v>0.29720305478476527</v>
      </c>
      <c r="K65" s="123">
        <v>49415</v>
      </c>
      <c r="L65" s="124">
        <f t="shared" si="9"/>
        <v>-6.4570476659220888E-2</v>
      </c>
      <c r="M65" s="123">
        <v>27381</v>
      </c>
      <c r="N65" s="124">
        <v>-4.6589365924997406E-2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1:15" x14ac:dyDescent="0.25">
      <c r="C68" s="125"/>
      <c r="K68" s="125"/>
      <c r="N68" s="81"/>
    </row>
    <row r="70" spans="1:15" ht="48.75" customHeight="1" thickBot="1" x14ac:dyDescent="0.3">
      <c r="B70" s="283" t="s">
        <v>279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5" t="s">
        <v>105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f>$C$7</f>
        <v>2020</v>
      </c>
      <c r="D73" s="308"/>
      <c r="E73" s="309">
        <f>$E$7</f>
        <v>2021</v>
      </c>
      <c r="F73" s="308"/>
      <c r="G73" s="309">
        <f>$G$7</f>
        <v>2022</v>
      </c>
      <c r="H73" s="308"/>
      <c r="I73" s="309">
        <f>$I$7</f>
        <v>2023</v>
      </c>
      <c r="J73" s="308"/>
      <c r="K73" s="309">
        <f>$K$7</f>
        <v>2024</v>
      </c>
      <c r="L73" s="308"/>
      <c r="M73" s="309">
        <f>$M$7</f>
        <v>2025</v>
      </c>
      <c r="N73" s="310"/>
    </row>
    <row r="74" spans="1:15" ht="16.5" thickTop="1" thickBot="1" x14ac:dyDescent="0.3">
      <c r="B74" s="87"/>
      <c r="C74" s="116" t="s">
        <v>71</v>
      </c>
      <c r="D74" s="117" t="str">
        <f>CONCATENATE("var. ",RIGHT(C73,2),"/",RIGHT(C73-1,2))</f>
        <v>var. 20/19</v>
      </c>
      <c r="E74" s="118" t="s">
        <v>71</v>
      </c>
      <c r="F74" s="117" t="s">
        <v>252</v>
      </c>
      <c r="G74" s="118" t="s">
        <v>71</v>
      </c>
      <c r="H74" s="117" t="s">
        <v>252</v>
      </c>
      <c r="I74" s="118" t="s">
        <v>71</v>
      </c>
      <c r="J74" s="117" t="s">
        <v>252</v>
      </c>
      <c r="K74" s="118" t="s">
        <v>71</v>
      </c>
      <c r="L74" s="117" t="s">
        <v>252</v>
      </c>
      <c r="M74" s="118" t="s">
        <v>71</v>
      </c>
      <c r="N74" s="117" t="s">
        <v>277</v>
      </c>
    </row>
    <row r="75" spans="1:15" x14ac:dyDescent="0.25">
      <c r="A75" s="1">
        <v>1</v>
      </c>
      <c r="B75" s="119" t="s">
        <v>73</v>
      </c>
      <c r="C75" s="120">
        <v>2841</v>
      </c>
      <c r="D75" s="121">
        <v>0.18572621035058434</v>
      </c>
      <c r="E75" s="120">
        <v>543</v>
      </c>
      <c r="F75" s="121">
        <f>IFERROR(E75/C75-1,"-")</f>
        <v>-0.80887011615628301</v>
      </c>
      <c r="G75" s="120">
        <v>2071</v>
      </c>
      <c r="H75" s="121">
        <f>IFERROR(G75/E75-1,"-")</f>
        <v>2.8139963167587476</v>
      </c>
      <c r="I75" s="120">
        <v>2249</v>
      </c>
      <c r="J75" s="121">
        <f>IFERROR(I75/G75-1,"-")</f>
        <v>8.5948816996620048E-2</v>
      </c>
      <c r="K75" s="120">
        <v>1215</v>
      </c>
      <c r="L75" s="121">
        <f>IFERROR(K75/I75-1,"-")</f>
        <v>-0.45975989328590483</v>
      </c>
      <c r="M75" s="120">
        <v>1366</v>
      </c>
      <c r="N75" s="121">
        <f t="shared" ref="N75:N81" si="10">IFERROR(M75/K75-1,"-")</f>
        <v>0.12427983539094645</v>
      </c>
    </row>
    <row r="76" spans="1:15" x14ac:dyDescent="0.25">
      <c r="A76" s="1">
        <v>2</v>
      </c>
      <c r="B76" s="119" t="s">
        <v>75</v>
      </c>
      <c r="C76" s="120">
        <v>2546</v>
      </c>
      <c r="D76" s="121">
        <v>0.10407632263660016</v>
      </c>
      <c r="E76" s="120">
        <v>721</v>
      </c>
      <c r="F76" s="121">
        <f t="shared" ref="F76:L87" si="11">IFERROR(E76/C76-1,"-")</f>
        <v>-0.71681068342498033</v>
      </c>
      <c r="G76" s="120">
        <v>1841</v>
      </c>
      <c r="H76" s="121">
        <f t="shared" si="11"/>
        <v>1.5533980582524274</v>
      </c>
      <c r="I76" s="120">
        <v>748</v>
      </c>
      <c r="J76" s="121">
        <f t="shared" si="11"/>
        <v>-0.59369907658881038</v>
      </c>
      <c r="K76" s="120">
        <v>1249</v>
      </c>
      <c r="L76" s="121">
        <f t="shared" si="11"/>
        <v>0.66978609625668439</v>
      </c>
      <c r="M76" s="120">
        <v>1322</v>
      </c>
      <c r="N76" s="121">
        <f t="shared" si="10"/>
        <v>5.8446757405924643E-2</v>
      </c>
    </row>
    <row r="77" spans="1:15" x14ac:dyDescent="0.25">
      <c r="A77" s="1">
        <v>3</v>
      </c>
      <c r="B77" s="119" t="s">
        <v>77</v>
      </c>
      <c r="C77" s="120">
        <v>1038</v>
      </c>
      <c r="D77" s="121">
        <v>-0.54908774978279751</v>
      </c>
      <c r="E77" s="120">
        <v>1575</v>
      </c>
      <c r="F77" s="121">
        <f t="shared" si="11"/>
        <v>0.51734104046242768</v>
      </c>
      <c r="G77" s="120">
        <v>2794</v>
      </c>
      <c r="H77" s="121">
        <f t="shared" si="11"/>
        <v>0.77396825396825397</v>
      </c>
      <c r="I77" s="120">
        <v>1106</v>
      </c>
      <c r="J77" s="121">
        <f t="shared" si="11"/>
        <v>-0.60415175375805297</v>
      </c>
      <c r="K77" s="120">
        <v>1224</v>
      </c>
      <c r="L77" s="121">
        <f t="shared" si="11"/>
        <v>0.10669077757685352</v>
      </c>
      <c r="M77" s="120">
        <v>1260</v>
      </c>
      <c r="N77" s="121">
        <f t="shared" si="10"/>
        <v>2.9411764705882248E-2</v>
      </c>
    </row>
    <row r="78" spans="1:15" x14ac:dyDescent="0.25">
      <c r="A78" s="1">
        <v>4</v>
      </c>
      <c r="B78" s="119" t="s">
        <v>79</v>
      </c>
      <c r="C78" s="120">
        <v>0</v>
      </c>
      <c r="D78" s="121">
        <v>-1</v>
      </c>
      <c r="E78" s="120">
        <v>901</v>
      </c>
      <c r="F78" s="121" t="str">
        <f t="shared" si="11"/>
        <v>-</v>
      </c>
      <c r="G78" s="120">
        <v>2457</v>
      </c>
      <c r="H78" s="121">
        <f t="shared" si="11"/>
        <v>1.7269700332963374</v>
      </c>
      <c r="I78" s="120">
        <v>1949</v>
      </c>
      <c r="J78" s="121">
        <f t="shared" si="11"/>
        <v>-0.20675620675620676</v>
      </c>
      <c r="K78" s="120">
        <v>1108</v>
      </c>
      <c r="L78" s="121">
        <f t="shared" si="11"/>
        <v>-0.43150333504361216</v>
      </c>
      <c r="M78" s="120">
        <v>1331</v>
      </c>
      <c r="N78" s="121">
        <f t="shared" si="10"/>
        <v>0.20126353790613716</v>
      </c>
    </row>
    <row r="79" spans="1:15" x14ac:dyDescent="0.25">
      <c r="A79" s="1">
        <v>5</v>
      </c>
      <c r="B79" s="119" t="s">
        <v>81</v>
      </c>
      <c r="C79" s="120">
        <v>0</v>
      </c>
      <c r="D79" s="121">
        <v>-1</v>
      </c>
      <c r="E79" s="120">
        <v>1900</v>
      </c>
      <c r="F79" s="121" t="str">
        <f t="shared" si="11"/>
        <v>-</v>
      </c>
      <c r="G79" s="120">
        <v>1685</v>
      </c>
      <c r="H79" s="121">
        <f t="shared" si="11"/>
        <v>-0.11315789473684212</v>
      </c>
      <c r="I79" s="120">
        <v>2115</v>
      </c>
      <c r="J79" s="121">
        <f t="shared" si="11"/>
        <v>0.25519287833827886</v>
      </c>
      <c r="K79" s="120">
        <v>2258</v>
      </c>
      <c r="L79" s="121">
        <f t="shared" si="11"/>
        <v>6.7612293144208024E-2</v>
      </c>
      <c r="M79" s="120">
        <v>3166</v>
      </c>
      <c r="N79" s="121">
        <f t="shared" si="10"/>
        <v>0.40212577502214342</v>
      </c>
    </row>
    <row r="80" spans="1:15" x14ac:dyDescent="0.25">
      <c r="A80" s="1">
        <v>6</v>
      </c>
      <c r="B80" s="119" t="s">
        <v>83</v>
      </c>
      <c r="C80" s="120">
        <v>0</v>
      </c>
      <c r="D80" s="121">
        <v>-1</v>
      </c>
      <c r="E80" s="120">
        <v>1771</v>
      </c>
      <c r="F80" s="121" t="str">
        <f t="shared" si="11"/>
        <v>-</v>
      </c>
      <c r="G80" s="120">
        <v>4228</v>
      </c>
      <c r="H80" s="121">
        <f t="shared" si="11"/>
        <v>1.3873517786561265</v>
      </c>
      <c r="I80" s="120">
        <v>1166</v>
      </c>
      <c r="J80" s="121">
        <f t="shared" si="11"/>
        <v>-0.72421948912015144</v>
      </c>
      <c r="K80" s="120">
        <v>1164</v>
      </c>
      <c r="L80" s="121">
        <f t="shared" si="11"/>
        <v>-1.7152658662092923E-3</v>
      </c>
      <c r="M80" s="120">
        <v>3102</v>
      </c>
      <c r="N80" s="121">
        <f t="shared" si="10"/>
        <v>1.6649484536082473</v>
      </c>
    </row>
    <row r="81" spans="1:15" x14ac:dyDescent="0.25">
      <c r="A81" s="1">
        <v>7</v>
      </c>
      <c r="B81" s="119" t="s">
        <v>85</v>
      </c>
      <c r="C81" s="120">
        <v>0</v>
      </c>
      <c r="D81" s="121">
        <v>-1</v>
      </c>
      <c r="E81" s="120">
        <v>1191</v>
      </c>
      <c r="F81" s="121" t="str">
        <f t="shared" si="11"/>
        <v>-</v>
      </c>
      <c r="G81" s="120">
        <v>2851</v>
      </c>
      <c r="H81" s="121">
        <f t="shared" si="11"/>
        <v>1.3937867338371115</v>
      </c>
      <c r="I81" s="120">
        <v>2003</v>
      </c>
      <c r="J81" s="121">
        <f t="shared" si="11"/>
        <v>-0.29743949491406529</v>
      </c>
      <c r="K81" s="120">
        <v>2667</v>
      </c>
      <c r="L81" s="121">
        <f t="shared" si="11"/>
        <v>0.33150274588117834</v>
      </c>
      <c r="M81" s="120">
        <v>2062</v>
      </c>
      <c r="N81" s="121">
        <f t="shared" si="10"/>
        <v>-0.22684664416947886</v>
      </c>
    </row>
    <row r="82" spans="1:15" x14ac:dyDescent="0.25">
      <c r="A82" s="1">
        <v>8</v>
      </c>
      <c r="B82" s="119" t="s">
        <v>87</v>
      </c>
      <c r="C82" s="120">
        <v>2303</v>
      </c>
      <c r="D82" s="121">
        <v>-0.20200970200970203</v>
      </c>
      <c r="E82" s="120">
        <v>1356</v>
      </c>
      <c r="F82" s="121">
        <f t="shared" si="11"/>
        <v>-0.41120277898393398</v>
      </c>
      <c r="G82" s="120">
        <v>2044</v>
      </c>
      <c r="H82" s="121">
        <f t="shared" si="11"/>
        <v>0.50737463126843663</v>
      </c>
      <c r="I82" s="120">
        <v>2706</v>
      </c>
      <c r="J82" s="121">
        <f t="shared" si="11"/>
        <v>0.3238747553816046</v>
      </c>
      <c r="K82" s="120">
        <v>1092</v>
      </c>
      <c r="L82" s="121">
        <f t="shared" si="11"/>
        <v>-0.59645232815964522</v>
      </c>
      <c r="M82" s="120"/>
      <c r="N82" s="121"/>
    </row>
    <row r="83" spans="1:15" x14ac:dyDescent="0.25">
      <c r="A83" s="1">
        <v>9</v>
      </c>
      <c r="B83" s="119" t="s">
        <v>89</v>
      </c>
      <c r="C83" s="120">
        <v>1308</v>
      </c>
      <c r="D83" s="121">
        <v>-0.4340112505408914</v>
      </c>
      <c r="E83" s="120">
        <v>3089</v>
      </c>
      <c r="F83" s="121">
        <f t="shared" si="11"/>
        <v>1.3616207951070338</v>
      </c>
      <c r="G83" s="120">
        <v>2812</v>
      </c>
      <c r="H83" s="121">
        <f t="shared" si="11"/>
        <v>-8.9673033344124353E-2</v>
      </c>
      <c r="I83" s="120">
        <v>1528</v>
      </c>
      <c r="J83" s="121">
        <f t="shared" si="11"/>
        <v>-0.45661450924608815</v>
      </c>
      <c r="K83" s="120">
        <v>2671</v>
      </c>
      <c r="L83" s="121">
        <f t="shared" si="11"/>
        <v>0.74803664921465973</v>
      </c>
      <c r="M83" s="120"/>
      <c r="N83" s="121"/>
    </row>
    <row r="84" spans="1:15" x14ac:dyDescent="0.25">
      <c r="A84" s="1">
        <v>10</v>
      </c>
      <c r="B84" s="119" t="s">
        <v>91</v>
      </c>
      <c r="C84" s="120">
        <v>874</v>
      </c>
      <c r="D84" s="121">
        <v>-0.71419228253760636</v>
      </c>
      <c r="E84" s="120">
        <v>2179</v>
      </c>
      <c r="F84" s="121">
        <f t="shared" si="11"/>
        <v>1.4931350114416477</v>
      </c>
      <c r="G84" s="120">
        <v>1877</v>
      </c>
      <c r="H84" s="121">
        <f t="shared" si="11"/>
        <v>-0.13859568609453876</v>
      </c>
      <c r="I84" s="120">
        <v>1047</v>
      </c>
      <c r="J84" s="121">
        <f t="shared" si="11"/>
        <v>-0.44219499200852419</v>
      </c>
      <c r="K84" s="120">
        <v>1307</v>
      </c>
      <c r="L84" s="121">
        <f t="shared" si="11"/>
        <v>0.2483285577841452</v>
      </c>
      <c r="M84" s="120"/>
      <c r="N84" s="121"/>
    </row>
    <row r="85" spans="1:15" x14ac:dyDescent="0.25">
      <c r="A85" s="1">
        <v>11</v>
      </c>
      <c r="B85" s="119" t="s">
        <v>93</v>
      </c>
      <c r="C85" s="120">
        <v>1374</v>
      </c>
      <c r="D85" s="121">
        <v>-0.58489425981873111</v>
      </c>
      <c r="E85" s="120">
        <v>2323</v>
      </c>
      <c r="F85" s="121">
        <f t="shared" si="11"/>
        <v>0.69068413391557493</v>
      </c>
      <c r="G85" s="120">
        <v>2569</v>
      </c>
      <c r="H85" s="121">
        <f t="shared" si="11"/>
        <v>0.10589754627636672</v>
      </c>
      <c r="I85" s="120">
        <v>1075</v>
      </c>
      <c r="J85" s="121">
        <f t="shared" si="11"/>
        <v>-0.58154924094978588</v>
      </c>
      <c r="K85" s="120">
        <v>3117</v>
      </c>
      <c r="L85" s="121">
        <f t="shared" si="11"/>
        <v>1.8995348837209303</v>
      </c>
      <c r="M85" s="120"/>
      <c r="N85" s="121"/>
    </row>
    <row r="86" spans="1:15" x14ac:dyDescent="0.25">
      <c r="A86" s="1">
        <v>12</v>
      </c>
      <c r="B86" s="119" t="s">
        <v>95</v>
      </c>
      <c r="C86" s="120">
        <v>1793</v>
      </c>
      <c r="D86" s="121">
        <v>-0.56406515925115486</v>
      </c>
      <c r="E86" s="120">
        <v>2488</v>
      </c>
      <c r="F86" s="121">
        <f t="shared" si="11"/>
        <v>0.38761851645287226</v>
      </c>
      <c r="G86" s="120">
        <v>2999</v>
      </c>
      <c r="H86" s="121">
        <f t="shared" si="11"/>
        <v>0.20538585209003224</v>
      </c>
      <c r="I86" s="120">
        <v>1914</v>
      </c>
      <c r="J86" s="121">
        <f t="shared" si="11"/>
        <v>-0.36178726242080694</v>
      </c>
      <c r="K86" s="120">
        <v>2574</v>
      </c>
      <c r="L86" s="121">
        <f t="shared" si="11"/>
        <v>0.34482758620689657</v>
      </c>
      <c r="M86" s="120"/>
      <c r="N86" s="121"/>
    </row>
    <row r="87" spans="1:15" ht="15.75" x14ac:dyDescent="0.25">
      <c r="B87" s="122" t="s">
        <v>32</v>
      </c>
      <c r="C87" s="123">
        <v>15549</v>
      </c>
      <c r="D87" s="124">
        <v>-0.5288610126352149</v>
      </c>
      <c r="E87" s="123">
        <v>20037</v>
      </c>
      <c r="F87" s="124">
        <f t="shared" si="11"/>
        <v>0.28863592513988046</v>
      </c>
      <c r="G87" s="123">
        <v>30228</v>
      </c>
      <c r="H87" s="124">
        <f t="shared" si="11"/>
        <v>0.50860907321455318</v>
      </c>
      <c r="I87" s="123">
        <v>19606</v>
      </c>
      <c r="J87" s="124">
        <f t="shared" si="11"/>
        <v>-0.3513960566362313</v>
      </c>
      <c r="K87" s="123">
        <v>21646</v>
      </c>
      <c r="L87" s="124">
        <f t="shared" si="11"/>
        <v>0.10404978067938386</v>
      </c>
      <c r="M87" s="123">
        <v>13609</v>
      </c>
      <c r="N87" s="124">
        <v>0.25025264124942592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0" spans="1:15" x14ac:dyDescent="0.25">
      <c r="C90" s="125"/>
      <c r="K90" s="125"/>
      <c r="N90" s="81"/>
    </row>
    <row r="92" spans="1:15" ht="48.75" customHeight="1" thickBot="1" x14ac:dyDescent="0.3">
      <c r="B92" s="283" t="s">
        <v>280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6" t="s">
        <v>108</v>
      </c>
      <c r="C94" s="305" t="s">
        <v>109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f>$C$7</f>
        <v>2020</v>
      </c>
      <c r="D95" s="308"/>
      <c r="E95" s="309">
        <f>$E$7</f>
        <v>2021</v>
      </c>
      <c r="F95" s="308"/>
      <c r="G95" s="309">
        <f>$G$7</f>
        <v>2022</v>
      </c>
      <c r="H95" s="308"/>
      <c r="I95" s="309">
        <f>$I$7</f>
        <v>2023</v>
      </c>
      <c r="J95" s="308"/>
      <c r="K95" s="309">
        <f>$K$7</f>
        <v>2024</v>
      </c>
      <c r="L95" s="308"/>
      <c r="M95" s="309">
        <f>$M$7</f>
        <v>2025</v>
      </c>
      <c r="N95" s="310"/>
    </row>
    <row r="96" spans="1:15" ht="16.5" thickTop="1" thickBot="1" x14ac:dyDescent="0.3">
      <c r="B96" s="87"/>
      <c r="C96" s="116" t="s">
        <v>71</v>
      </c>
      <c r="D96" s="117" t="str">
        <f>CONCATENATE("var. ",RIGHT(C95,2),"/",RIGHT(C95-1,2))</f>
        <v>var. 20/19</v>
      </c>
      <c r="E96" s="118" t="s">
        <v>71</v>
      </c>
      <c r="F96" s="117" t="s">
        <v>252</v>
      </c>
      <c r="G96" s="118" t="s">
        <v>71</v>
      </c>
      <c r="H96" s="117" t="s">
        <v>252</v>
      </c>
      <c r="I96" s="118" t="s">
        <v>71</v>
      </c>
      <c r="J96" s="117" t="s">
        <v>252</v>
      </c>
      <c r="K96" s="118" t="s">
        <v>71</v>
      </c>
      <c r="L96" s="117" t="s">
        <v>252</v>
      </c>
      <c r="M96" s="118" t="s">
        <v>71</v>
      </c>
      <c r="N96" s="117" t="s">
        <v>277</v>
      </c>
    </row>
    <row r="97" spans="2:14" x14ac:dyDescent="0.25">
      <c r="B97" s="119" t="s">
        <v>73</v>
      </c>
      <c r="C97" s="120">
        <v>7778</v>
      </c>
      <c r="D97" s="121">
        <v>8.132906992909783E-2</v>
      </c>
      <c r="E97" s="120">
        <v>1648</v>
      </c>
      <c r="F97" s="121">
        <f t="shared" ref="F97:L109" si="12">IFERROR(E97/C97-1,"-")</f>
        <v>-0.78812033941887372</v>
      </c>
      <c r="G97" s="120">
        <v>6519</v>
      </c>
      <c r="H97" s="121">
        <f t="shared" si="12"/>
        <v>2.9557038834951457</v>
      </c>
      <c r="I97" s="120">
        <v>8713</v>
      </c>
      <c r="J97" s="121">
        <f t="shared" si="12"/>
        <v>0.33655468630158003</v>
      </c>
      <c r="K97" s="120">
        <v>10751</v>
      </c>
      <c r="L97" s="121">
        <f t="shared" si="12"/>
        <v>0.23390336279123147</v>
      </c>
      <c r="M97" s="120">
        <v>9438</v>
      </c>
      <c r="N97" s="121">
        <f t="shared" ref="N97:N103" si="13">IFERROR(M97/K97-1,"-")</f>
        <v>-0.12212817412333732</v>
      </c>
    </row>
    <row r="98" spans="2:14" x14ac:dyDescent="0.25">
      <c r="B98" s="119" t="s">
        <v>75</v>
      </c>
      <c r="C98" s="120">
        <v>8971</v>
      </c>
      <c r="D98" s="121">
        <v>0.12771841609050916</v>
      </c>
      <c r="E98" s="120">
        <v>1772</v>
      </c>
      <c r="F98" s="121">
        <f t="shared" si="12"/>
        <v>-0.80247464050830453</v>
      </c>
      <c r="G98" s="120">
        <v>6908</v>
      </c>
      <c r="H98" s="121">
        <f t="shared" si="12"/>
        <v>2.8984198645598194</v>
      </c>
      <c r="I98" s="120">
        <v>8514</v>
      </c>
      <c r="J98" s="121">
        <f t="shared" si="12"/>
        <v>0.23248407643312108</v>
      </c>
      <c r="K98" s="120">
        <v>10155</v>
      </c>
      <c r="L98" s="121">
        <f t="shared" si="12"/>
        <v>0.19274136715997181</v>
      </c>
      <c r="M98" s="120">
        <v>9264</v>
      </c>
      <c r="N98" s="121">
        <f t="shared" si="13"/>
        <v>-8.7740029542097475E-2</v>
      </c>
    </row>
    <row r="99" spans="2:14" x14ac:dyDescent="0.25">
      <c r="B99" s="119" t="s">
        <v>77</v>
      </c>
      <c r="C99" s="120">
        <v>3532</v>
      </c>
      <c r="D99" s="121">
        <v>-0.57599039615846337</v>
      </c>
      <c r="E99" s="120">
        <v>2477</v>
      </c>
      <c r="F99" s="121">
        <f t="shared" si="12"/>
        <v>-0.29869762174405434</v>
      </c>
      <c r="G99" s="120">
        <v>7271</v>
      </c>
      <c r="H99" s="121">
        <f t="shared" si="12"/>
        <v>1.9354057327412191</v>
      </c>
      <c r="I99" s="120">
        <v>9155</v>
      </c>
      <c r="J99" s="121">
        <f t="shared" si="12"/>
        <v>0.25911153899051032</v>
      </c>
      <c r="K99" s="120">
        <v>10079</v>
      </c>
      <c r="L99" s="121">
        <f t="shared" si="12"/>
        <v>0.10092845439650455</v>
      </c>
      <c r="M99" s="120">
        <v>9265</v>
      </c>
      <c r="N99" s="121">
        <f t="shared" si="13"/>
        <v>-8.0761980355193996E-2</v>
      </c>
    </row>
    <row r="100" spans="2:14" x14ac:dyDescent="0.25">
      <c r="B100" s="119" t="s">
        <v>79</v>
      </c>
      <c r="C100" s="120">
        <v>0</v>
      </c>
      <c r="D100" s="121">
        <v>-1</v>
      </c>
      <c r="E100" s="120">
        <v>2226</v>
      </c>
      <c r="F100" s="121" t="str">
        <f t="shared" si="12"/>
        <v>-</v>
      </c>
      <c r="G100" s="120">
        <v>6256</v>
      </c>
      <c r="H100" s="121">
        <f t="shared" si="12"/>
        <v>1.8104222821203955</v>
      </c>
      <c r="I100" s="120">
        <v>6472</v>
      </c>
      <c r="J100" s="121">
        <f t="shared" si="12"/>
        <v>3.4526854219948833E-2</v>
      </c>
      <c r="K100" s="120">
        <v>7484</v>
      </c>
      <c r="L100" s="121">
        <f t="shared" si="12"/>
        <v>0.15636588380716931</v>
      </c>
      <c r="M100" s="120">
        <v>5830</v>
      </c>
      <c r="N100" s="121">
        <f t="shared" si="13"/>
        <v>-0.221004810261892</v>
      </c>
    </row>
    <row r="101" spans="2:14" x14ac:dyDescent="0.25">
      <c r="B101" s="119" t="s">
        <v>81</v>
      </c>
      <c r="C101" s="120">
        <v>0</v>
      </c>
      <c r="D101" s="121">
        <v>-1</v>
      </c>
      <c r="E101" s="120">
        <v>2446</v>
      </c>
      <c r="F101" s="121" t="str">
        <f t="shared" si="12"/>
        <v>-</v>
      </c>
      <c r="G101" s="120">
        <v>4867</v>
      </c>
      <c r="H101" s="121">
        <f t="shared" si="12"/>
        <v>0.98977923139820123</v>
      </c>
      <c r="I101" s="120">
        <v>5606</v>
      </c>
      <c r="J101" s="121">
        <f t="shared" si="12"/>
        <v>0.15183891514279835</v>
      </c>
      <c r="K101" s="120">
        <v>5778</v>
      </c>
      <c r="L101" s="121">
        <f t="shared" si="12"/>
        <v>3.068141277203007E-2</v>
      </c>
      <c r="M101" s="120">
        <v>5883</v>
      </c>
      <c r="N101" s="121">
        <f t="shared" si="13"/>
        <v>1.8172377985462118E-2</v>
      </c>
    </row>
    <row r="102" spans="2:14" x14ac:dyDescent="0.25">
      <c r="B102" s="119" t="s">
        <v>83</v>
      </c>
      <c r="C102" s="120">
        <v>0</v>
      </c>
      <c r="D102" s="121">
        <v>-1</v>
      </c>
      <c r="E102" s="120">
        <v>2238</v>
      </c>
      <c r="F102" s="121" t="str">
        <f t="shared" si="12"/>
        <v>-</v>
      </c>
      <c r="G102" s="120">
        <v>3323</v>
      </c>
      <c r="H102" s="121">
        <f t="shared" si="12"/>
        <v>0.48480786416443244</v>
      </c>
      <c r="I102" s="120">
        <v>3827</v>
      </c>
      <c r="J102" s="121">
        <f t="shared" si="12"/>
        <v>0.15167017755040635</v>
      </c>
      <c r="K102" s="120">
        <v>3968</v>
      </c>
      <c r="L102" s="121">
        <f t="shared" si="12"/>
        <v>3.684348053305464E-2</v>
      </c>
      <c r="M102" s="120">
        <v>4239</v>
      </c>
      <c r="N102" s="121">
        <f t="shared" si="13"/>
        <v>6.8296370967741993E-2</v>
      </c>
    </row>
    <row r="103" spans="2:14" x14ac:dyDescent="0.25">
      <c r="B103" s="119" t="s">
        <v>85</v>
      </c>
      <c r="C103" s="120">
        <v>0</v>
      </c>
      <c r="D103" s="121">
        <v>-1</v>
      </c>
      <c r="E103" s="120">
        <v>2500</v>
      </c>
      <c r="F103" s="121" t="str">
        <f t="shared" si="12"/>
        <v>-</v>
      </c>
      <c r="G103" s="120">
        <v>3947</v>
      </c>
      <c r="H103" s="121">
        <f t="shared" si="12"/>
        <v>0.57879999999999998</v>
      </c>
      <c r="I103" s="120">
        <v>3286</v>
      </c>
      <c r="J103" s="121">
        <f t="shared" si="12"/>
        <v>-0.16746896376995191</v>
      </c>
      <c r="K103" s="120">
        <v>3399</v>
      </c>
      <c r="L103" s="121">
        <f t="shared" si="12"/>
        <v>3.438831405964704E-2</v>
      </c>
      <c r="M103" s="120">
        <v>3594</v>
      </c>
      <c r="N103" s="121">
        <f t="shared" si="13"/>
        <v>5.7369814651368145E-2</v>
      </c>
    </row>
    <row r="104" spans="2:14" x14ac:dyDescent="0.25">
      <c r="B104" s="119" t="s">
        <v>87</v>
      </c>
      <c r="C104" s="120">
        <v>1922</v>
      </c>
      <c r="D104" s="121">
        <v>-0.33124565066109957</v>
      </c>
      <c r="E104" s="120">
        <v>4135</v>
      </c>
      <c r="F104" s="121">
        <f t="shared" si="12"/>
        <v>1.151404786680541</v>
      </c>
      <c r="G104" s="120">
        <v>4227</v>
      </c>
      <c r="H104" s="121">
        <f t="shared" si="12"/>
        <v>2.2249093107617801E-2</v>
      </c>
      <c r="I104" s="120">
        <v>4721</v>
      </c>
      <c r="J104" s="121">
        <f t="shared" si="12"/>
        <v>0.11686775490891876</v>
      </c>
      <c r="K104" s="120">
        <v>4564</v>
      </c>
      <c r="L104" s="121">
        <f t="shared" si="12"/>
        <v>-3.325566617242115E-2</v>
      </c>
      <c r="M104" s="120"/>
      <c r="N104" s="121"/>
    </row>
    <row r="105" spans="2:14" x14ac:dyDescent="0.25">
      <c r="B105" s="119" t="s">
        <v>89</v>
      </c>
      <c r="C105" s="120">
        <v>692</v>
      </c>
      <c r="D105" s="121">
        <v>-0.75276884601643446</v>
      </c>
      <c r="E105" s="120">
        <v>3054</v>
      </c>
      <c r="F105" s="121">
        <f t="shared" si="12"/>
        <v>3.4132947976878611</v>
      </c>
      <c r="G105" s="120">
        <v>4234</v>
      </c>
      <c r="H105" s="121">
        <f t="shared" si="12"/>
        <v>0.38637851997380479</v>
      </c>
      <c r="I105" s="120">
        <v>4186</v>
      </c>
      <c r="J105" s="121">
        <f t="shared" si="12"/>
        <v>-1.1336797354747241E-2</v>
      </c>
      <c r="K105" s="120">
        <v>3938</v>
      </c>
      <c r="L105" s="121">
        <f t="shared" si="12"/>
        <v>-5.9245102723363585E-2</v>
      </c>
      <c r="M105" s="120"/>
      <c r="N105" s="121"/>
    </row>
    <row r="106" spans="2:14" x14ac:dyDescent="0.25">
      <c r="B106" s="119" t="s">
        <v>91</v>
      </c>
      <c r="C106" s="120">
        <v>825</v>
      </c>
      <c r="D106" s="121">
        <v>-0.82439335887611753</v>
      </c>
      <c r="E106" s="120">
        <v>6196</v>
      </c>
      <c r="F106" s="121">
        <f t="shared" si="12"/>
        <v>6.5103030303030307</v>
      </c>
      <c r="G106" s="120">
        <v>6125</v>
      </c>
      <c r="H106" s="121">
        <f t="shared" si="12"/>
        <v>-1.1459005810200096E-2</v>
      </c>
      <c r="I106" s="120">
        <v>5590</v>
      </c>
      <c r="J106" s="121">
        <f t="shared" si="12"/>
        <v>-8.7346938775510252E-2</v>
      </c>
      <c r="K106" s="120">
        <v>6453</v>
      </c>
      <c r="L106" s="121">
        <f t="shared" si="12"/>
        <v>0.15438282647584978</v>
      </c>
      <c r="M106" s="120"/>
      <c r="N106" s="121"/>
    </row>
    <row r="107" spans="2:14" x14ac:dyDescent="0.25">
      <c r="B107" s="119" t="s">
        <v>93</v>
      </c>
      <c r="C107" s="120">
        <v>1112</v>
      </c>
      <c r="D107" s="121">
        <v>-0.85308495177698507</v>
      </c>
      <c r="E107" s="120">
        <v>7124</v>
      </c>
      <c r="F107" s="121">
        <f t="shared" si="12"/>
        <v>5.4064748201438846</v>
      </c>
      <c r="G107" s="120">
        <v>7135</v>
      </c>
      <c r="H107" s="121">
        <f t="shared" si="12"/>
        <v>1.5440763615945929E-3</v>
      </c>
      <c r="I107" s="120">
        <v>8768</v>
      </c>
      <c r="J107" s="121">
        <f t="shared" si="12"/>
        <v>0.22887175893482836</v>
      </c>
      <c r="K107" s="120">
        <v>7634</v>
      </c>
      <c r="L107" s="121">
        <f t="shared" si="12"/>
        <v>-0.12933394160583944</v>
      </c>
      <c r="M107" s="120"/>
      <c r="N107" s="121"/>
    </row>
    <row r="108" spans="2:14" x14ac:dyDescent="0.25">
      <c r="B108" s="119" t="s">
        <v>95</v>
      </c>
      <c r="C108" s="120">
        <v>1575</v>
      </c>
      <c r="D108" s="121">
        <v>-0.74239450441609423</v>
      </c>
      <c r="E108" s="120">
        <v>5523</v>
      </c>
      <c r="F108" s="121">
        <f t="shared" si="12"/>
        <v>2.5066666666666668</v>
      </c>
      <c r="G108" s="120">
        <v>5994</v>
      </c>
      <c r="H108" s="121">
        <f t="shared" si="12"/>
        <v>8.5279739272134725E-2</v>
      </c>
      <c r="I108" s="120">
        <v>7064</v>
      </c>
      <c r="J108" s="121">
        <f t="shared" si="12"/>
        <v>0.17851184517851193</v>
      </c>
      <c r="K108" s="120">
        <v>7036</v>
      </c>
      <c r="L108" s="121">
        <f t="shared" si="12"/>
        <v>-3.9637599093997888E-3</v>
      </c>
      <c r="M108" s="120"/>
      <c r="N108" s="121"/>
    </row>
    <row r="109" spans="2:14" ht="15.75" x14ac:dyDescent="0.25">
      <c r="B109" s="122" t="s">
        <v>32</v>
      </c>
      <c r="C109" s="123">
        <v>27247</v>
      </c>
      <c r="D109" s="124">
        <v>-0.56883564895401462</v>
      </c>
      <c r="E109" s="123">
        <v>41339</v>
      </c>
      <c r="F109" s="124">
        <f t="shared" si="12"/>
        <v>0.51719455352882893</v>
      </c>
      <c r="G109" s="123">
        <v>66806</v>
      </c>
      <c r="H109" s="124">
        <f t="shared" si="12"/>
        <v>0.61605263794479792</v>
      </c>
      <c r="I109" s="123">
        <v>75902</v>
      </c>
      <c r="J109" s="124">
        <f t="shared" si="12"/>
        <v>0.13615543514055628</v>
      </c>
      <c r="K109" s="123">
        <v>81239</v>
      </c>
      <c r="L109" s="124">
        <f t="shared" si="12"/>
        <v>7.0314352717978368E-2</v>
      </c>
      <c r="M109" s="123">
        <v>47513</v>
      </c>
      <c r="N109" s="124">
        <v>-7.9455186577285231E-2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125"/>
      <c r="K112" s="125"/>
      <c r="N112" s="81"/>
    </row>
    <row r="114" spans="1:15" ht="48.75" customHeight="1" thickBot="1" x14ac:dyDescent="0.3">
      <c r="B114" s="283" t="s">
        <v>281</v>
      </c>
      <c r="C114" s="283"/>
      <c r="D114" s="283"/>
      <c r="E114" s="283"/>
      <c r="F114" s="283"/>
      <c r="G114" s="283"/>
      <c r="H114" s="283"/>
      <c r="I114" s="283"/>
      <c r="J114" s="283"/>
      <c r="K114" s="283"/>
      <c r="L114" s="283"/>
      <c r="M114" s="283"/>
      <c r="N114" s="283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6" t="str">
        <f>C116</f>
        <v>Reino Unido</v>
      </c>
      <c r="C116" s="305" t="s">
        <v>112</v>
      </c>
      <c r="D116" s="306"/>
      <c r="E116" s="306"/>
      <c r="F116" s="306"/>
      <c r="G116" s="306"/>
      <c r="H116" s="306"/>
      <c r="I116" s="306"/>
      <c r="J116" s="306"/>
      <c r="K116" s="306"/>
      <c r="L116" s="306"/>
      <c r="M116" s="306"/>
      <c r="N116" s="306"/>
    </row>
    <row r="117" spans="1:15" ht="22.5" thickTop="1" thickBot="1" x14ac:dyDescent="0.3">
      <c r="B117" s="111"/>
      <c r="C117" s="307">
        <f>$C$7</f>
        <v>2020</v>
      </c>
      <c r="D117" s="308"/>
      <c r="E117" s="309">
        <f>$E$7</f>
        <v>2021</v>
      </c>
      <c r="F117" s="308"/>
      <c r="G117" s="309">
        <f>$G$7</f>
        <v>2022</v>
      </c>
      <c r="H117" s="308"/>
      <c r="I117" s="309">
        <f>$I$7</f>
        <v>2023</v>
      </c>
      <c r="J117" s="308"/>
      <c r="K117" s="309">
        <f>$K$7</f>
        <v>2024</v>
      </c>
      <c r="L117" s="308"/>
      <c r="M117" s="309">
        <f>$M$7</f>
        <v>2025</v>
      </c>
      <c r="N117" s="310"/>
    </row>
    <row r="118" spans="1:15" ht="16.5" thickTop="1" thickBot="1" x14ac:dyDescent="0.3">
      <c r="B118" s="87"/>
      <c r="C118" s="116" t="s">
        <v>71</v>
      </c>
      <c r="D118" s="117" t="str">
        <f>CONCATENATE("var. ",RIGHT(C117,2),"/",RIGHT(C117-1,2))</f>
        <v>var. 20/19</v>
      </c>
      <c r="E118" s="118" t="s">
        <v>71</v>
      </c>
      <c r="F118" s="117" t="s">
        <v>252</v>
      </c>
      <c r="G118" s="118" t="s">
        <v>71</v>
      </c>
      <c r="H118" s="117" t="s">
        <v>252</v>
      </c>
      <c r="I118" s="118" t="s">
        <v>71</v>
      </c>
      <c r="J118" s="117" t="s">
        <v>252</v>
      </c>
      <c r="K118" s="118" t="s">
        <v>71</v>
      </c>
      <c r="L118" s="117" t="s">
        <v>252</v>
      </c>
      <c r="M118" s="118" t="s">
        <v>71</v>
      </c>
      <c r="N118" s="117" t="s">
        <v>277</v>
      </c>
    </row>
    <row r="119" spans="1:15" x14ac:dyDescent="0.25">
      <c r="B119" s="119" t="s">
        <v>73</v>
      </c>
      <c r="C119" s="120">
        <v>1433</v>
      </c>
      <c r="D119" s="121">
        <v>5.4451802796173565E-2</v>
      </c>
      <c r="E119" s="120">
        <v>40</v>
      </c>
      <c r="F119" s="121">
        <f t="shared" ref="F119:L131" si="14">IFERROR(E119/C119-1,"-")</f>
        <v>-0.97208653175157012</v>
      </c>
      <c r="G119" s="120">
        <v>1082</v>
      </c>
      <c r="H119" s="121">
        <f t="shared" si="14"/>
        <v>26.05</v>
      </c>
      <c r="I119" s="120">
        <v>1714</v>
      </c>
      <c r="J119" s="121">
        <f t="shared" si="14"/>
        <v>0.5841035120147875</v>
      </c>
      <c r="K119" s="120">
        <v>1480</v>
      </c>
      <c r="L119" s="121">
        <f t="shared" si="14"/>
        <v>-0.13652275379229872</v>
      </c>
      <c r="M119" s="120">
        <v>1352</v>
      </c>
      <c r="N119" s="121">
        <f t="shared" ref="N119:N125" si="15">IFERROR(M119/K119-1,"-")</f>
        <v>-8.6486486486486491E-2</v>
      </c>
    </row>
    <row r="120" spans="1:15" x14ac:dyDescent="0.25">
      <c r="B120" s="119" t="s">
        <v>75</v>
      </c>
      <c r="C120" s="120">
        <v>2393</v>
      </c>
      <c r="D120" s="121">
        <v>0.48357098574085544</v>
      </c>
      <c r="E120" s="120">
        <v>45</v>
      </c>
      <c r="F120" s="121">
        <f t="shared" si="14"/>
        <v>-0.98119515252820722</v>
      </c>
      <c r="G120" s="120">
        <v>1253</v>
      </c>
      <c r="H120" s="121">
        <f t="shared" si="14"/>
        <v>26.844444444444445</v>
      </c>
      <c r="I120" s="120">
        <v>1744</v>
      </c>
      <c r="J120" s="121">
        <f t="shared" si="14"/>
        <v>0.39185953711093369</v>
      </c>
      <c r="K120" s="120">
        <v>2068</v>
      </c>
      <c r="L120" s="121">
        <f t="shared" si="14"/>
        <v>0.18577981651376141</v>
      </c>
      <c r="M120" s="120">
        <v>1741</v>
      </c>
      <c r="N120" s="121">
        <f t="shared" si="15"/>
        <v>-0.15812379110251451</v>
      </c>
    </row>
    <row r="121" spans="1:15" x14ac:dyDescent="0.25">
      <c r="B121" s="119" t="s">
        <v>77</v>
      </c>
      <c r="C121" s="120">
        <v>615</v>
      </c>
      <c r="D121" s="121">
        <v>-0.45138269402319353</v>
      </c>
      <c r="E121" s="120">
        <v>44</v>
      </c>
      <c r="F121" s="121">
        <f t="shared" si="14"/>
        <v>-0.92845528455284554</v>
      </c>
      <c r="G121" s="120">
        <v>1088</v>
      </c>
      <c r="H121" s="121">
        <f t="shared" si="14"/>
        <v>23.727272727272727</v>
      </c>
      <c r="I121" s="120">
        <v>1558</v>
      </c>
      <c r="J121" s="121">
        <f t="shared" si="14"/>
        <v>0.43198529411764697</v>
      </c>
      <c r="K121" s="120">
        <v>1890</v>
      </c>
      <c r="L121" s="121">
        <f t="shared" si="14"/>
        <v>0.21309370988446719</v>
      </c>
      <c r="M121" s="120">
        <v>1246</v>
      </c>
      <c r="N121" s="121">
        <f t="shared" si="15"/>
        <v>-0.34074074074074079</v>
      </c>
    </row>
    <row r="122" spans="1:15" x14ac:dyDescent="0.25">
      <c r="B122" s="119" t="s">
        <v>79</v>
      </c>
      <c r="C122" s="120">
        <v>0</v>
      </c>
      <c r="D122" s="121">
        <v>-1</v>
      </c>
      <c r="E122" s="120">
        <v>55</v>
      </c>
      <c r="F122" s="121" t="str">
        <f t="shared" si="14"/>
        <v>-</v>
      </c>
      <c r="G122" s="120">
        <v>541</v>
      </c>
      <c r="H122" s="121">
        <f t="shared" si="14"/>
        <v>8.836363636363636</v>
      </c>
      <c r="I122" s="120">
        <v>682</v>
      </c>
      <c r="J122" s="121">
        <f t="shared" si="14"/>
        <v>0.26062846580406651</v>
      </c>
      <c r="K122" s="120">
        <v>1379</v>
      </c>
      <c r="L122" s="121">
        <f t="shared" si="14"/>
        <v>1.0219941348973607</v>
      </c>
      <c r="M122" s="120">
        <v>652</v>
      </c>
      <c r="N122" s="121">
        <f t="shared" si="15"/>
        <v>-0.52719361856417701</v>
      </c>
    </row>
    <row r="123" spans="1:15" x14ac:dyDescent="0.25">
      <c r="B123" s="119" t="s">
        <v>81</v>
      </c>
      <c r="C123" s="120">
        <v>0</v>
      </c>
      <c r="D123" s="121">
        <v>-1</v>
      </c>
      <c r="E123" s="120">
        <v>44</v>
      </c>
      <c r="F123" s="121" t="str">
        <f t="shared" si="14"/>
        <v>-</v>
      </c>
      <c r="G123" s="120">
        <v>524</v>
      </c>
      <c r="H123" s="121">
        <f t="shared" si="14"/>
        <v>10.909090909090908</v>
      </c>
      <c r="I123" s="120">
        <v>550</v>
      </c>
      <c r="J123" s="121">
        <f t="shared" si="14"/>
        <v>4.961832061068705E-2</v>
      </c>
      <c r="K123" s="120">
        <v>732</v>
      </c>
      <c r="L123" s="121">
        <f t="shared" si="14"/>
        <v>0.33090909090909082</v>
      </c>
      <c r="M123" s="120">
        <v>482</v>
      </c>
      <c r="N123" s="121">
        <f t="shared" si="15"/>
        <v>-0.34153005464480879</v>
      </c>
    </row>
    <row r="124" spans="1:15" x14ac:dyDescent="0.25">
      <c r="B124" s="119" t="s">
        <v>83</v>
      </c>
      <c r="C124" s="120">
        <v>0</v>
      </c>
      <c r="D124" s="121">
        <v>-1</v>
      </c>
      <c r="E124" s="120">
        <v>121</v>
      </c>
      <c r="F124" s="121" t="str">
        <f t="shared" si="14"/>
        <v>-</v>
      </c>
      <c r="G124" s="120">
        <v>530</v>
      </c>
      <c r="H124" s="121">
        <f t="shared" si="14"/>
        <v>3.3801652892561984</v>
      </c>
      <c r="I124" s="120">
        <v>510</v>
      </c>
      <c r="J124" s="121">
        <f t="shared" si="14"/>
        <v>-3.7735849056603765E-2</v>
      </c>
      <c r="K124" s="120">
        <v>471</v>
      </c>
      <c r="L124" s="121">
        <f t="shared" si="14"/>
        <v>-7.6470588235294068E-2</v>
      </c>
      <c r="M124" s="120">
        <v>452</v>
      </c>
      <c r="N124" s="121">
        <f t="shared" si="15"/>
        <v>-4.0339702760084917E-2</v>
      </c>
    </row>
    <row r="125" spans="1:15" x14ac:dyDescent="0.25">
      <c r="B125" s="119" t="s">
        <v>85</v>
      </c>
      <c r="C125" s="120">
        <v>0</v>
      </c>
      <c r="D125" s="121">
        <v>-1</v>
      </c>
      <c r="E125" s="120">
        <v>184</v>
      </c>
      <c r="F125" s="121" t="str">
        <f t="shared" si="14"/>
        <v>-</v>
      </c>
      <c r="G125" s="120">
        <v>456</v>
      </c>
      <c r="H125" s="121">
        <f t="shared" si="14"/>
        <v>1.4782608695652173</v>
      </c>
      <c r="I125" s="120">
        <v>444</v>
      </c>
      <c r="J125" s="121">
        <f t="shared" si="14"/>
        <v>-2.6315789473684181E-2</v>
      </c>
      <c r="K125" s="120">
        <v>401</v>
      </c>
      <c r="L125" s="121">
        <f t="shared" si="14"/>
        <v>-9.6846846846846857E-2</v>
      </c>
      <c r="M125" s="120">
        <v>401</v>
      </c>
      <c r="N125" s="121">
        <f t="shared" si="15"/>
        <v>0</v>
      </c>
    </row>
    <row r="126" spans="1:15" x14ac:dyDescent="0.25">
      <c r="B126" s="119" t="s">
        <v>87</v>
      </c>
      <c r="C126" s="120">
        <v>66</v>
      </c>
      <c r="D126" s="121">
        <v>-0.70403587443946192</v>
      </c>
      <c r="E126" s="120">
        <v>415</v>
      </c>
      <c r="F126" s="121">
        <f t="shared" si="14"/>
        <v>5.2878787878787881</v>
      </c>
      <c r="G126" s="120">
        <v>482</v>
      </c>
      <c r="H126" s="121">
        <f t="shared" si="14"/>
        <v>0.16144578313253022</v>
      </c>
      <c r="I126" s="120">
        <v>571</v>
      </c>
      <c r="J126" s="121">
        <f t="shared" si="14"/>
        <v>0.18464730290456433</v>
      </c>
      <c r="K126" s="120">
        <v>572</v>
      </c>
      <c r="L126" s="121">
        <f t="shared" si="14"/>
        <v>1.7513134851139256E-3</v>
      </c>
      <c r="M126" s="120"/>
      <c r="N126" s="121"/>
    </row>
    <row r="127" spans="1:15" x14ac:dyDescent="0.25">
      <c r="B127" s="119" t="s">
        <v>89</v>
      </c>
      <c r="C127" s="120">
        <v>42</v>
      </c>
      <c r="D127" s="121">
        <v>-0.88617886178861793</v>
      </c>
      <c r="E127" s="120">
        <v>273</v>
      </c>
      <c r="F127" s="121">
        <f t="shared" si="14"/>
        <v>5.5</v>
      </c>
      <c r="G127" s="120">
        <v>722</v>
      </c>
      <c r="H127" s="121">
        <f t="shared" si="14"/>
        <v>1.6446886446886446</v>
      </c>
      <c r="I127" s="120">
        <v>664</v>
      </c>
      <c r="J127" s="121">
        <f t="shared" si="14"/>
        <v>-8.0332409972299179E-2</v>
      </c>
      <c r="K127" s="120">
        <v>519</v>
      </c>
      <c r="L127" s="121">
        <f t="shared" si="14"/>
        <v>-0.21837349397590367</v>
      </c>
      <c r="M127" s="120"/>
      <c r="N127" s="121"/>
    </row>
    <row r="128" spans="1:15" x14ac:dyDescent="0.25">
      <c r="A128" s="125"/>
      <c r="B128" s="119" t="s">
        <v>91</v>
      </c>
      <c r="C128" s="120">
        <v>90</v>
      </c>
      <c r="D128" s="121">
        <v>-0.71153846153846156</v>
      </c>
      <c r="E128" s="120">
        <v>757</v>
      </c>
      <c r="F128" s="121">
        <f t="shared" si="14"/>
        <v>7.4111111111111114</v>
      </c>
      <c r="G128" s="120">
        <v>676</v>
      </c>
      <c r="H128" s="121">
        <f t="shared" si="14"/>
        <v>-0.10700132100396298</v>
      </c>
      <c r="I128" s="120">
        <v>658</v>
      </c>
      <c r="J128" s="121">
        <f t="shared" si="14"/>
        <v>-2.6627218934911268E-2</v>
      </c>
      <c r="K128" s="120">
        <v>850</v>
      </c>
      <c r="L128" s="121">
        <f t="shared" si="14"/>
        <v>0.29179331306990886</v>
      </c>
      <c r="M128" s="120"/>
      <c r="N128" s="121"/>
    </row>
    <row r="129" spans="2:15" x14ac:dyDescent="0.25">
      <c r="B129" s="119" t="s">
        <v>93</v>
      </c>
      <c r="C129" s="120">
        <v>206</v>
      </c>
      <c r="D129" s="121">
        <v>-0.73071895424836608</v>
      </c>
      <c r="E129" s="120">
        <v>836</v>
      </c>
      <c r="F129" s="121">
        <f t="shared" si="14"/>
        <v>3.058252427184466</v>
      </c>
      <c r="G129" s="120">
        <v>947</v>
      </c>
      <c r="H129" s="121">
        <f t="shared" si="14"/>
        <v>0.13277511961722488</v>
      </c>
      <c r="I129" s="120">
        <v>849</v>
      </c>
      <c r="J129" s="121">
        <f t="shared" si="14"/>
        <v>-0.10348468848996828</v>
      </c>
      <c r="K129" s="120">
        <v>1075</v>
      </c>
      <c r="L129" s="121">
        <f t="shared" si="14"/>
        <v>0.26619552414605407</v>
      </c>
      <c r="M129" s="120"/>
      <c r="N129" s="121"/>
    </row>
    <row r="130" spans="2:15" x14ac:dyDescent="0.25">
      <c r="B130" s="119" t="s">
        <v>95</v>
      </c>
      <c r="C130" s="120">
        <v>136</v>
      </c>
      <c r="D130" s="121">
        <v>-0.82268578878748366</v>
      </c>
      <c r="E130" s="120">
        <v>680</v>
      </c>
      <c r="F130" s="121">
        <f t="shared" si="14"/>
        <v>4</v>
      </c>
      <c r="G130" s="120">
        <v>948</v>
      </c>
      <c r="H130" s="121">
        <f t="shared" si="14"/>
        <v>0.39411764705882346</v>
      </c>
      <c r="I130" s="120">
        <v>1233</v>
      </c>
      <c r="J130" s="121">
        <f t="shared" si="14"/>
        <v>0.30063291139240511</v>
      </c>
      <c r="K130" s="120">
        <v>859</v>
      </c>
      <c r="L130" s="121">
        <f t="shared" si="14"/>
        <v>-0.30332522303325227</v>
      </c>
      <c r="M130" s="120"/>
      <c r="N130" s="121"/>
    </row>
    <row r="131" spans="2:15" ht="15.75" x14ac:dyDescent="0.25">
      <c r="B131" s="122" t="s">
        <v>32</v>
      </c>
      <c r="C131" s="123">
        <v>5019</v>
      </c>
      <c r="D131" s="124">
        <v>-0.37899034892353378</v>
      </c>
      <c r="E131" s="123">
        <v>3494</v>
      </c>
      <c r="F131" s="124">
        <f t="shared" si="14"/>
        <v>-0.30384538752739587</v>
      </c>
      <c r="G131" s="123">
        <v>9249</v>
      </c>
      <c r="H131" s="124">
        <f t="shared" si="14"/>
        <v>1.6471093302804807</v>
      </c>
      <c r="I131" s="123">
        <v>11177</v>
      </c>
      <c r="J131" s="124">
        <f t="shared" si="14"/>
        <v>0.20845496810465991</v>
      </c>
      <c r="K131" s="123">
        <v>12296</v>
      </c>
      <c r="L131" s="124">
        <f t="shared" si="14"/>
        <v>0.10011631028003931</v>
      </c>
      <c r="M131" s="123">
        <v>6326</v>
      </c>
      <c r="N131" s="124">
        <v>-0.24878280489253057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C134" s="125"/>
      <c r="K134" s="125"/>
      <c r="N134" s="81"/>
    </row>
    <row r="136" spans="2:15" ht="48.75" customHeight="1" thickBot="1" x14ac:dyDescent="0.3">
      <c r="B136" s="283" t="s">
        <v>282</v>
      </c>
      <c r="C136" s="283"/>
      <c r="D136" s="283"/>
      <c r="E136" s="283"/>
      <c r="F136" s="283"/>
      <c r="G136" s="283"/>
      <c r="H136" s="283"/>
      <c r="I136" s="283"/>
      <c r="J136" s="283"/>
      <c r="K136" s="283"/>
      <c r="L136" s="283"/>
      <c r="M136" s="283"/>
      <c r="N136" s="283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6" t="str">
        <f>C138</f>
        <v>Alemania</v>
      </c>
      <c r="C138" s="305" t="s">
        <v>115</v>
      </c>
      <c r="D138" s="306"/>
      <c r="E138" s="306"/>
      <c r="F138" s="306"/>
      <c r="G138" s="306"/>
      <c r="H138" s="306"/>
      <c r="I138" s="306"/>
      <c r="J138" s="306"/>
      <c r="K138" s="306"/>
      <c r="L138" s="306"/>
      <c r="M138" s="306"/>
      <c r="N138" s="306"/>
    </row>
    <row r="139" spans="2:15" ht="22.5" thickTop="1" thickBot="1" x14ac:dyDescent="0.3">
      <c r="B139" s="111"/>
      <c r="C139" s="307">
        <f>$C$7</f>
        <v>2020</v>
      </c>
      <c r="D139" s="308"/>
      <c r="E139" s="309">
        <f>$E$7</f>
        <v>2021</v>
      </c>
      <c r="F139" s="308"/>
      <c r="G139" s="309">
        <f>$G$7</f>
        <v>2022</v>
      </c>
      <c r="H139" s="308"/>
      <c r="I139" s="309">
        <f>$I$7</f>
        <v>2023</v>
      </c>
      <c r="J139" s="308"/>
      <c r="K139" s="309">
        <f>$K$7</f>
        <v>2024</v>
      </c>
      <c r="L139" s="308"/>
      <c r="M139" s="309">
        <f>$M$7</f>
        <v>2025</v>
      </c>
      <c r="N139" s="310"/>
    </row>
    <row r="140" spans="2:15" ht="16.5" thickTop="1" thickBot="1" x14ac:dyDescent="0.3">
      <c r="B140" s="87"/>
      <c r="C140" s="116" t="s">
        <v>71</v>
      </c>
      <c r="D140" s="117" t="str">
        <f>CONCATENATE("var. ",RIGHT(C139,2),"/",RIGHT(C139-1,2))</f>
        <v>var. 20/19</v>
      </c>
      <c r="E140" s="118" t="s">
        <v>71</v>
      </c>
      <c r="F140" s="117" t="s">
        <v>252</v>
      </c>
      <c r="G140" s="118" t="s">
        <v>71</v>
      </c>
      <c r="H140" s="117" t="s">
        <v>252</v>
      </c>
      <c r="I140" s="118" t="s">
        <v>71</v>
      </c>
      <c r="J140" s="117" t="s">
        <v>252</v>
      </c>
      <c r="K140" s="118" t="s">
        <v>71</v>
      </c>
      <c r="L140" s="117" t="s">
        <v>252</v>
      </c>
      <c r="M140" s="118" t="s">
        <v>71</v>
      </c>
      <c r="N140" s="117" t="s">
        <v>277</v>
      </c>
    </row>
    <row r="141" spans="2:15" x14ac:dyDescent="0.25">
      <c r="B141" s="119" t="s">
        <v>73</v>
      </c>
      <c r="C141" s="120">
        <v>2551</v>
      </c>
      <c r="D141" s="121">
        <v>2.9459241323648078E-2</v>
      </c>
      <c r="E141" s="120">
        <v>513</v>
      </c>
      <c r="F141" s="121">
        <f t="shared" ref="F141:L153" si="16">IFERROR(E141/C141-1,"-")</f>
        <v>-0.79890239121912976</v>
      </c>
      <c r="G141" s="120">
        <v>1768</v>
      </c>
      <c r="H141" s="121">
        <f t="shared" si="16"/>
        <v>2.4463937621832357</v>
      </c>
      <c r="I141" s="120">
        <v>2687</v>
      </c>
      <c r="J141" s="121">
        <f t="shared" si="16"/>
        <v>0.51979638009049767</v>
      </c>
      <c r="K141" s="120">
        <v>3551</v>
      </c>
      <c r="L141" s="121">
        <f t="shared" si="16"/>
        <v>0.32154819501302567</v>
      </c>
      <c r="M141" s="120">
        <v>2661</v>
      </c>
      <c r="N141" s="121">
        <f t="shared" ref="N141:N147" si="17">IFERROR(M141/K141-1,"-")</f>
        <v>-0.25063362433117431</v>
      </c>
    </row>
    <row r="142" spans="2:15" x14ac:dyDescent="0.25">
      <c r="B142" s="119" t="s">
        <v>75</v>
      </c>
      <c r="C142" s="120">
        <v>2540</v>
      </c>
      <c r="D142" s="121">
        <v>-0.11374738311235166</v>
      </c>
      <c r="E142" s="120">
        <v>554</v>
      </c>
      <c r="F142" s="121">
        <f t="shared" si="16"/>
        <v>-0.78188976377952757</v>
      </c>
      <c r="G142" s="120">
        <v>2351</v>
      </c>
      <c r="H142" s="121">
        <f t="shared" si="16"/>
        <v>3.243682310469314</v>
      </c>
      <c r="I142" s="120">
        <v>2836</v>
      </c>
      <c r="J142" s="121">
        <f t="shared" si="16"/>
        <v>0.20629519353466619</v>
      </c>
      <c r="K142" s="120">
        <v>3116</v>
      </c>
      <c r="L142" s="121">
        <f t="shared" si="16"/>
        <v>9.8730606488011352E-2</v>
      </c>
      <c r="M142" s="120">
        <v>3261</v>
      </c>
      <c r="N142" s="121">
        <f t="shared" si="17"/>
        <v>4.6534017971758601E-2</v>
      </c>
    </row>
    <row r="143" spans="2:15" x14ac:dyDescent="0.25">
      <c r="B143" s="119" t="s">
        <v>77</v>
      </c>
      <c r="C143" s="120">
        <v>1376</v>
      </c>
      <c r="D143" s="121">
        <v>-0.55826645264847508</v>
      </c>
      <c r="E143" s="120">
        <v>832</v>
      </c>
      <c r="F143" s="121">
        <f t="shared" si="16"/>
        <v>-0.39534883720930236</v>
      </c>
      <c r="G143" s="120">
        <v>2524</v>
      </c>
      <c r="H143" s="121">
        <f t="shared" si="16"/>
        <v>2.0336538461538463</v>
      </c>
      <c r="I143" s="120">
        <v>2988</v>
      </c>
      <c r="J143" s="121">
        <f t="shared" si="16"/>
        <v>0.1838351822503963</v>
      </c>
      <c r="K143" s="120">
        <v>3366</v>
      </c>
      <c r="L143" s="121">
        <f t="shared" si="16"/>
        <v>0.12650602409638556</v>
      </c>
      <c r="M143" s="120">
        <v>3312</v>
      </c>
      <c r="N143" s="121">
        <f t="shared" si="17"/>
        <v>-1.6042780748663055E-2</v>
      </c>
    </row>
    <row r="144" spans="2:15" x14ac:dyDescent="0.25">
      <c r="B144" s="119" t="s">
        <v>79</v>
      </c>
      <c r="C144" s="120">
        <v>0</v>
      </c>
      <c r="D144" s="121">
        <v>-1</v>
      </c>
      <c r="E144" s="120">
        <v>529</v>
      </c>
      <c r="F144" s="121" t="str">
        <f t="shared" si="16"/>
        <v>-</v>
      </c>
      <c r="G144" s="120">
        <v>2322</v>
      </c>
      <c r="H144" s="121">
        <f t="shared" si="16"/>
        <v>3.3894139886578447</v>
      </c>
      <c r="I144" s="120">
        <v>2380</v>
      </c>
      <c r="J144" s="121">
        <f t="shared" si="16"/>
        <v>2.4978466838931901E-2</v>
      </c>
      <c r="K144" s="120">
        <v>2313</v>
      </c>
      <c r="L144" s="121">
        <f t="shared" si="16"/>
        <v>-2.8151260504201692E-2</v>
      </c>
      <c r="M144" s="120">
        <v>1873</v>
      </c>
      <c r="N144" s="121">
        <f t="shared" si="17"/>
        <v>-0.19022913964548205</v>
      </c>
    </row>
    <row r="145" spans="1:15" x14ac:dyDescent="0.25">
      <c r="B145" s="119" t="s">
        <v>81</v>
      </c>
      <c r="C145" s="120">
        <v>0</v>
      </c>
      <c r="D145" s="121">
        <v>-1</v>
      </c>
      <c r="E145" s="120">
        <v>579</v>
      </c>
      <c r="F145" s="121" t="str">
        <f t="shared" si="16"/>
        <v>-</v>
      </c>
      <c r="G145" s="120">
        <v>1417</v>
      </c>
      <c r="H145" s="121">
        <f t="shared" si="16"/>
        <v>1.4473229706390329</v>
      </c>
      <c r="I145" s="120">
        <v>1273</v>
      </c>
      <c r="J145" s="121">
        <f t="shared" si="16"/>
        <v>-0.10162314749470713</v>
      </c>
      <c r="K145" s="120">
        <v>1592</v>
      </c>
      <c r="L145" s="121">
        <f t="shared" si="16"/>
        <v>0.25058915946582871</v>
      </c>
      <c r="M145" s="120">
        <v>1415</v>
      </c>
      <c r="N145" s="121">
        <f t="shared" si="17"/>
        <v>-0.11118090452261309</v>
      </c>
    </row>
    <row r="146" spans="1:15" x14ac:dyDescent="0.25">
      <c r="B146" s="119" t="s">
        <v>83</v>
      </c>
      <c r="C146" s="120">
        <v>0</v>
      </c>
      <c r="D146" s="121">
        <v>-1</v>
      </c>
      <c r="E146" s="120">
        <v>885</v>
      </c>
      <c r="F146" s="121" t="str">
        <f t="shared" si="16"/>
        <v>-</v>
      </c>
      <c r="G146" s="120">
        <v>894</v>
      </c>
      <c r="H146" s="121">
        <f t="shared" si="16"/>
        <v>1.0169491525423791E-2</v>
      </c>
      <c r="I146" s="120">
        <v>831</v>
      </c>
      <c r="J146" s="121">
        <f t="shared" si="16"/>
        <v>-7.0469798657718075E-2</v>
      </c>
      <c r="K146" s="120">
        <v>1011</v>
      </c>
      <c r="L146" s="121">
        <f t="shared" si="16"/>
        <v>0.21660649819494582</v>
      </c>
      <c r="M146" s="120">
        <v>965</v>
      </c>
      <c r="N146" s="121">
        <f t="shared" si="17"/>
        <v>-4.5499505440158239E-2</v>
      </c>
    </row>
    <row r="147" spans="1:15" x14ac:dyDescent="0.25">
      <c r="B147" s="119" t="s">
        <v>85</v>
      </c>
      <c r="C147" s="120">
        <v>0</v>
      </c>
      <c r="D147" s="121">
        <v>-1</v>
      </c>
      <c r="E147" s="120">
        <v>856</v>
      </c>
      <c r="F147" s="121" t="str">
        <f t="shared" si="16"/>
        <v>-</v>
      </c>
      <c r="G147" s="120">
        <v>945</v>
      </c>
      <c r="H147" s="121">
        <f t="shared" si="16"/>
        <v>0.10397196261682251</v>
      </c>
      <c r="I147" s="120">
        <v>427</v>
      </c>
      <c r="J147" s="121">
        <f t="shared" si="16"/>
        <v>-0.54814814814814816</v>
      </c>
      <c r="K147" s="120">
        <v>454</v>
      </c>
      <c r="L147" s="121">
        <f t="shared" si="16"/>
        <v>6.3231850117096089E-2</v>
      </c>
      <c r="M147" s="120">
        <v>390</v>
      </c>
      <c r="N147" s="121">
        <f t="shared" si="17"/>
        <v>-0.1409691629955947</v>
      </c>
    </row>
    <row r="148" spans="1:15" x14ac:dyDescent="0.25">
      <c r="B148" s="119" t="s">
        <v>87</v>
      </c>
      <c r="C148" s="120">
        <v>307</v>
      </c>
      <c r="D148" s="121">
        <v>-0.44080145719489983</v>
      </c>
      <c r="E148" s="120">
        <v>1325</v>
      </c>
      <c r="F148" s="121">
        <f t="shared" si="16"/>
        <v>3.315960912052117</v>
      </c>
      <c r="G148" s="120">
        <v>1073</v>
      </c>
      <c r="H148" s="121">
        <f t="shared" si="16"/>
        <v>-0.19018867924528304</v>
      </c>
      <c r="I148" s="120">
        <v>1227</v>
      </c>
      <c r="J148" s="121">
        <f t="shared" si="16"/>
        <v>0.14352283317800563</v>
      </c>
      <c r="K148" s="120">
        <v>1129</v>
      </c>
      <c r="L148" s="121">
        <f t="shared" si="16"/>
        <v>-7.9869600651996775E-2</v>
      </c>
      <c r="M148" s="120"/>
      <c r="N148" s="121"/>
    </row>
    <row r="149" spans="1:15" x14ac:dyDescent="0.25">
      <c r="B149" s="119" t="s">
        <v>89</v>
      </c>
      <c r="C149" s="120">
        <v>72</v>
      </c>
      <c r="D149" s="121">
        <v>-0.8783783783783784</v>
      </c>
      <c r="E149" s="120">
        <v>1236</v>
      </c>
      <c r="F149" s="121">
        <f t="shared" si="16"/>
        <v>16.166666666666668</v>
      </c>
      <c r="G149" s="120">
        <v>1386</v>
      </c>
      <c r="H149" s="121">
        <f t="shared" si="16"/>
        <v>0.12135922330097082</v>
      </c>
      <c r="I149" s="120">
        <v>1288</v>
      </c>
      <c r="J149" s="121">
        <f t="shared" si="16"/>
        <v>-7.0707070707070718E-2</v>
      </c>
      <c r="K149" s="120">
        <v>1311</v>
      </c>
      <c r="L149" s="121">
        <f t="shared" si="16"/>
        <v>1.7857142857142794E-2</v>
      </c>
      <c r="M149" s="120"/>
      <c r="N149" s="121"/>
    </row>
    <row r="150" spans="1:15" x14ac:dyDescent="0.25">
      <c r="A150" s="125"/>
      <c r="B150" s="119" t="s">
        <v>91</v>
      </c>
      <c r="C150" s="120">
        <v>122</v>
      </c>
      <c r="D150" s="121">
        <v>-0.92742415229030339</v>
      </c>
      <c r="E150" s="120">
        <v>3442</v>
      </c>
      <c r="F150" s="121">
        <f t="shared" si="16"/>
        <v>27.21311475409836</v>
      </c>
      <c r="G150" s="120">
        <v>2114</v>
      </c>
      <c r="H150" s="121">
        <f t="shared" si="16"/>
        <v>-0.38582219639744331</v>
      </c>
      <c r="I150" s="120">
        <v>1758</v>
      </c>
      <c r="J150" s="121">
        <f t="shared" si="16"/>
        <v>-0.16840113528855249</v>
      </c>
      <c r="K150" s="120">
        <v>1824</v>
      </c>
      <c r="L150" s="121">
        <f t="shared" si="16"/>
        <v>3.7542662116040848E-2</v>
      </c>
      <c r="M150" s="120"/>
      <c r="N150" s="121"/>
    </row>
    <row r="151" spans="1:15" x14ac:dyDescent="0.25">
      <c r="B151" s="119" t="s">
        <v>93</v>
      </c>
      <c r="C151" s="120">
        <v>210</v>
      </c>
      <c r="D151" s="121">
        <v>-0.93445692883895126</v>
      </c>
      <c r="E151" s="120">
        <v>2718</v>
      </c>
      <c r="F151" s="121">
        <f t="shared" si="16"/>
        <v>11.942857142857143</v>
      </c>
      <c r="G151" s="120">
        <v>2423</v>
      </c>
      <c r="H151" s="121">
        <f t="shared" si="16"/>
        <v>-0.10853568800588664</v>
      </c>
      <c r="I151" s="120">
        <v>2908</v>
      </c>
      <c r="J151" s="121">
        <f t="shared" si="16"/>
        <v>0.20016508460586047</v>
      </c>
      <c r="K151" s="120">
        <v>2912</v>
      </c>
      <c r="L151" s="121">
        <f t="shared" si="16"/>
        <v>1.3755158184318717E-3</v>
      </c>
      <c r="M151" s="120"/>
      <c r="N151" s="121"/>
    </row>
    <row r="152" spans="1:15" x14ac:dyDescent="0.25">
      <c r="B152" s="119" t="s">
        <v>95</v>
      </c>
      <c r="C152" s="120">
        <v>199</v>
      </c>
      <c r="D152" s="121">
        <v>-0.91182986264953481</v>
      </c>
      <c r="E152" s="120">
        <v>1924</v>
      </c>
      <c r="F152" s="121">
        <f t="shared" si="16"/>
        <v>8.6683417085427141</v>
      </c>
      <c r="G152" s="120">
        <v>1833</v>
      </c>
      <c r="H152" s="121">
        <f t="shared" si="16"/>
        <v>-4.7297297297297258E-2</v>
      </c>
      <c r="I152" s="120">
        <v>2036</v>
      </c>
      <c r="J152" s="121">
        <f t="shared" si="16"/>
        <v>0.11074740861974908</v>
      </c>
      <c r="K152" s="120">
        <v>2476</v>
      </c>
      <c r="L152" s="121">
        <f t="shared" si="16"/>
        <v>0.21611001964636545</v>
      </c>
      <c r="M152" s="120"/>
      <c r="N152" s="121"/>
    </row>
    <row r="153" spans="1:15" ht="15.75" x14ac:dyDescent="0.25">
      <c r="B153" s="122" t="s">
        <v>32</v>
      </c>
      <c r="C153" s="123">
        <v>7473</v>
      </c>
      <c r="D153" s="124">
        <v>-0.65023869699522607</v>
      </c>
      <c r="E153" s="123">
        <v>15393</v>
      </c>
      <c r="F153" s="124">
        <f t="shared" si="16"/>
        <v>1.0598153352067441</v>
      </c>
      <c r="G153" s="123">
        <v>21050</v>
      </c>
      <c r="H153" s="124">
        <f t="shared" si="16"/>
        <v>0.36750470993308637</v>
      </c>
      <c r="I153" s="123">
        <v>22639</v>
      </c>
      <c r="J153" s="124">
        <f t="shared" si="16"/>
        <v>7.5486935866983407E-2</v>
      </c>
      <c r="K153" s="123">
        <v>25055</v>
      </c>
      <c r="L153" s="124">
        <f t="shared" si="16"/>
        <v>0.10671849463315519</v>
      </c>
      <c r="M153" s="123">
        <v>13877</v>
      </c>
      <c r="N153" s="124">
        <v>-9.9071609426735097E-2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C156" s="125"/>
      <c r="K156" s="125"/>
      <c r="N156" s="81"/>
    </row>
    <row r="158" spans="1:15" ht="48.75" customHeight="1" thickBot="1" x14ac:dyDescent="0.3">
      <c r="B158" s="283" t="s">
        <v>283</v>
      </c>
      <c r="C158" s="283"/>
      <c r="D158" s="283"/>
      <c r="E158" s="283"/>
      <c r="F158" s="283"/>
      <c r="G158" s="283"/>
      <c r="H158" s="283"/>
      <c r="I158" s="283"/>
      <c r="J158" s="283"/>
      <c r="K158" s="283"/>
      <c r="L158" s="283"/>
      <c r="M158" s="283"/>
      <c r="N158" s="283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6" t="str">
        <f>C160</f>
        <v>Francia</v>
      </c>
      <c r="C160" s="305" t="s">
        <v>118</v>
      </c>
      <c r="D160" s="306"/>
      <c r="E160" s="306"/>
      <c r="F160" s="306"/>
      <c r="G160" s="306"/>
      <c r="H160" s="306"/>
      <c r="I160" s="306"/>
      <c r="J160" s="306"/>
      <c r="K160" s="306"/>
      <c r="L160" s="306"/>
      <c r="M160" s="306"/>
      <c r="N160" s="306"/>
    </row>
    <row r="161" spans="2:14" ht="22.5" thickTop="1" thickBot="1" x14ac:dyDescent="0.3">
      <c r="B161" s="111"/>
      <c r="C161" s="307">
        <f>$C$7</f>
        <v>2020</v>
      </c>
      <c r="D161" s="308"/>
      <c r="E161" s="309">
        <f>$E$7</f>
        <v>2021</v>
      </c>
      <c r="F161" s="308"/>
      <c r="G161" s="309">
        <f>$G$7</f>
        <v>2022</v>
      </c>
      <c r="H161" s="308"/>
      <c r="I161" s="309">
        <f>$I$7</f>
        <v>2023</v>
      </c>
      <c r="J161" s="308"/>
      <c r="K161" s="309">
        <f>$K$7</f>
        <v>2024</v>
      </c>
      <c r="L161" s="308"/>
      <c r="M161" s="309">
        <f>$M$7</f>
        <v>2025</v>
      </c>
      <c r="N161" s="310"/>
    </row>
    <row r="162" spans="2:14" ht="16.5" thickTop="1" thickBot="1" x14ac:dyDescent="0.3">
      <c r="B162" s="87"/>
      <c r="C162" s="116" t="s">
        <v>71</v>
      </c>
      <c r="D162" s="117" t="str">
        <f>CONCATENATE("var. ",RIGHT(C161,2),"/",RIGHT(C161-1,2))</f>
        <v>var. 20/19</v>
      </c>
      <c r="E162" s="118" t="s">
        <v>71</v>
      </c>
      <c r="F162" s="117" t="s">
        <v>252</v>
      </c>
      <c r="G162" s="118" t="s">
        <v>71</v>
      </c>
      <c r="H162" s="117" t="s">
        <v>252</v>
      </c>
      <c r="I162" s="118" t="s">
        <v>71</v>
      </c>
      <c r="J162" s="117" t="s">
        <v>252</v>
      </c>
      <c r="K162" s="118" t="s">
        <v>71</v>
      </c>
      <c r="L162" s="117" t="s">
        <v>252</v>
      </c>
      <c r="M162" s="118" t="s">
        <v>71</v>
      </c>
      <c r="N162" s="117" t="s">
        <v>277</v>
      </c>
    </row>
    <row r="163" spans="2:14" x14ac:dyDescent="0.25">
      <c r="B163" s="119" t="s">
        <v>73</v>
      </c>
      <c r="C163" s="120">
        <v>944</v>
      </c>
      <c r="D163" s="121">
        <v>0.31111111111111112</v>
      </c>
      <c r="E163" s="120">
        <v>372</v>
      </c>
      <c r="F163" s="121">
        <f t="shared" ref="F163:L175" si="18">IFERROR(E163/C163-1,"-")</f>
        <v>-0.60593220338983045</v>
      </c>
      <c r="G163" s="120">
        <v>771</v>
      </c>
      <c r="H163" s="121">
        <f t="shared" si="18"/>
        <v>1.0725806451612905</v>
      </c>
      <c r="I163" s="120">
        <v>1006</v>
      </c>
      <c r="J163" s="121">
        <f t="shared" si="18"/>
        <v>0.30479896238651105</v>
      </c>
      <c r="K163" s="120">
        <v>991</v>
      </c>
      <c r="L163" s="121">
        <f t="shared" si="18"/>
        <v>-1.491053677932408E-2</v>
      </c>
      <c r="M163" s="120">
        <v>1041</v>
      </c>
      <c r="N163" s="121">
        <f t="shared" ref="N163:N169" si="19">IFERROR(M163/K163-1,"-")</f>
        <v>5.045408678102925E-2</v>
      </c>
    </row>
    <row r="164" spans="2:14" x14ac:dyDescent="0.25">
      <c r="B164" s="119" t="s">
        <v>75</v>
      </c>
      <c r="C164" s="120">
        <v>1207</v>
      </c>
      <c r="D164" s="121">
        <v>0.27320675105485237</v>
      </c>
      <c r="E164" s="120">
        <v>546</v>
      </c>
      <c r="F164" s="121">
        <f t="shared" si="18"/>
        <v>-0.54763877381938686</v>
      </c>
      <c r="G164" s="120">
        <v>863</v>
      </c>
      <c r="H164" s="121">
        <f t="shared" si="18"/>
        <v>0.58058608058608052</v>
      </c>
      <c r="I164" s="120">
        <v>1019</v>
      </c>
      <c r="J164" s="121">
        <f t="shared" si="18"/>
        <v>0.18076477404403235</v>
      </c>
      <c r="K164" s="120">
        <v>1220</v>
      </c>
      <c r="L164" s="121">
        <f t="shared" si="18"/>
        <v>0.19725220804710508</v>
      </c>
      <c r="M164" s="120">
        <v>1002</v>
      </c>
      <c r="N164" s="121">
        <f t="shared" si="19"/>
        <v>-0.17868852459016393</v>
      </c>
    </row>
    <row r="165" spans="2:14" x14ac:dyDescent="0.25">
      <c r="B165" s="119" t="s">
        <v>77</v>
      </c>
      <c r="C165" s="120">
        <v>505</v>
      </c>
      <c r="D165" s="121">
        <v>-0.51628352490421459</v>
      </c>
      <c r="E165" s="120">
        <v>843</v>
      </c>
      <c r="F165" s="121">
        <f t="shared" si="18"/>
        <v>0.66930693069306924</v>
      </c>
      <c r="G165" s="120">
        <v>945</v>
      </c>
      <c r="H165" s="121">
        <f t="shared" si="18"/>
        <v>0.12099644128113884</v>
      </c>
      <c r="I165" s="120">
        <v>1138</v>
      </c>
      <c r="J165" s="121">
        <f t="shared" si="18"/>
        <v>0.20423280423280432</v>
      </c>
      <c r="K165" s="120">
        <v>1305</v>
      </c>
      <c r="L165" s="121">
        <f t="shared" si="18"/>
        <v>0.14674868189806678</v>
      </c>
      <c r="M165" s="120">
        <v>1267</v>
      </c>
      <c r="N165" s="121">
        <f t="shared" si="19"/>
        <v>-2.9118773946360199E-2</v>
      </c>
    </row>
    <row r="166" spans="2:14" x14ac:dyDescent="0.25">
      <c r="B166" s="119" t="s">
        <v>79</v>
      </c>
      <c r="C166" s="120">
        <v>0</v>
      </c>
      <c r="D166" s="121">
        <v>-1</v>
      </c>
      <c r="E166" s="120">
        <v>695</v>
      </c>
      <c r="F166" s="121" t="str">
        <f t="shared" si="18"/>
        <v>-</v>
      </c>
      <c r="G166" s="120">
        <v>745</v>
      </c>
      <c r="H166" s="121">
        <f t="shared" si="18"/>
        <v>7.1942446043165464E-2</v>
      </c>
      <c r="I166" s="120">
        <v>650</v>
      </c>
      <c r="J166" s="121">
        <f t="shared" si="18"/>
        <v>-0.12751677852348997</v>
      </c>
      <c r="K166" s="120">
        <v>832</v>
      </c>
      <c r="L166" s="121">
        <f t="shared" si="18"/>
        <v>0.28000000000000003</v>
      </c>
      <c r="M166" s="120">
        <v>686</v>
      </c>
      <c r="N166" s="121">
        <f t="shared" si="19"/>
        <v>-0.17548076923076927</v>
      </c>
    </row>
    <row r="167" spans="2:14" x14ac:dyDescent="0.25">
      <c r="B167" s="119" t="s">
        <v>81</v>
      </c>
      <c r="C167" s="120">
        <v>0</v>
      </c>
      <c r="D167" s="121">
        <v>-1</v>
      </c>
      <c r="E167" s="120">
        <v>723</v>
      </c>
      <c r="F167" s="121" t="str">
        <f t="shared" si="18"/>
        <v>-</v>
      </c>
      <c r="G167" s="120">
        <v>572</v>
      </c>
      <c r="H167" s="121">
        <f t="shared" si="18"/>
        <v>-0.20885200553250349</v>
      </c>
      <c r="I167" s="120">
        <v>732</v>
      </c>
      <c r="J167" s="121">
        <f t="shared" si="18"/>
        <v>0.2797202797202798</v>
      </c>
      <c r="K167" s="120">
        <v>862</v>
      </c>
      <c r="L167" s="121">
        <f t="shared" si="18"/>
        <v>0.17759562841530063</v>
      </c>
      <c r="M167" s="120">
        <v>787</v>
      </c>
      <c r="N167" s="121">
        <f t="shared" si="19"/>
        <v>-8.7006960556844537E-2</v>
      </c>
    </row>
    <row r="168" spans="2:14" x14ac:dyDescent="0.25">
      <c r="B168" s="119" t="s">
        <v>83</v>
      </c>
      <c r="C168" s="120">
        <v>0</v>
      </c>
      <c r="D168" s="121">
        <v>-1</v>
      </c>
      <c r="E168" s="120">
        <v>357</v>
      </c>
      <c r="F168" s="121" t="str">
        <f t="shared" si="18"/>
        <v>-</v>
      </c>
      <c r="G168" s="120">
        <v>278</v>
      </c>
      <c r="H168" s="121">
        <f t="shared" si="18"/>
        <v>-0.22128851540616246</v>
      </c>
      <c r="I168" s="120">
        <v>374</v>
      </c>
      <c r="J168" s="121">
        <f t="shared" si="18"/>
        <v>0.34532374100719432</v>
      </c>
      <c r="K168" s="120">
        <v>426</v>
      </c>
      <c r="L168" s="121">
        <f t="shared" si="18"/>
        <v>0.1390374331550801</v>
      </c>
      <c r="M168" s="120">
        <v>397</v>
      </c>
      <c r="N168" s="121">
        <f t="shared" si="19"/>
        <v>-6.8075117370892002E-2</v>
      </c>
    </row>
    <row r="169" spans="2:14" x14ac:dyDescent="0.25">
      <c r="B169" s="119" t="s">
        <v>85</v>
      </c>
      <c r="C169" s="120">
        <v>0</v>
      </c>
      <c r="D169" s="121">
        <v>-1</v>
      </c>
      <c r="E169" s="120">
        <v>421</v>
      </c>
      <c r="F169" s="121" t="str">
        <f t="shared" si="18"/>
        <v>-</v>
      </c>
      <c r="G169" s="120">
        <v>580</v>
      </c>
      <c r="H169" s="121">
        <f t="shared" si="18"/>
        <v>0.37767220902612819</v>
      </c>
      <c r="I169" s="120">
        <v>379</v>
      </c>
      <c r="J169" s="121">
        <f t="shared" si="18"/>
        <v>-0.34655172413793101</v>
      </c>
      <c r="K169" s="120">
        <v>596</v>
      </c>
      <c r="L169" s="121">
        <f t="shared" si="18"/>
        <v>0.57255936675461738</v>
      </c>
      <c r="M169" s="120">
        <v>405</v>
      </c>
      <c r="N169" s="121">
        <f t="shared" si="19"/>
        <v>-0.32046979865771807</v>
      </c>
    </row>
    <row r="170" spans="2:14" x14ac:dyDescent="0.25">
      <c r="B170" s="119" t="s">
        <v>87</v>
      </c>
      <c r="C170" s="120">
        <v>912</v>
      </c>
      <c r="D170" s="121">
        <v>0.2614107883817427</v>
      </c>
      <c r="E170" s="120">
        <v>932</v>
      </c>
      <c r="F170" s="121">
        <f t="shared" si="18"/>
        <v>2.1929824561403466E-2</v>
      </c>
      <c r="G170" s="120">
        <v>860</v>
      </c>
      <c r="H170" s="121">
        <f t="shared" si="18"/>
        <v>-7.7253218884120178E-2</v>
      </c>
      <c r="I170" s="120">
        <v>734</v>
      </c>
      <c r="J170" s="121">
        <f t="shared" si="18"/>
        <v>-0.14651162790697669</v>
      </c>
      <c r="K170" s="120">
        <v>989</v>
      </c>
      <c r="L170" s="121">
        <f t="shared" si="18"/>
        <v>0.34741144414168934</v>
      </c>
      <c r="M170" s="120"/>
      <c r="N170" s="121"/>
    </row>
    <row r="171" spans="2:14" x14ac:dyDescent="0.25">
      <c r="B171" s="119" t="s">
        <v>89</v>
      </c>
      <c r="C171" s="120">
        <v>104</v>
      </c>
      <c r="D171" s="121">
        <v>-0.79365079365079372</v>
      </c>
      <c r="E171" s="120">
        <v>357</v>
      </c>
      <c r="F171" s="121">
        <f t="shared" si="18"/>
        <v>2.4326923076923075</v>
      </c>
      <c r="G171" s="120">
        <v>390</v>
      </c>
      <c r="H171" s="121">
        <f t="shared" si="18"/>
        <v>9.243697478991586E-2</v>
      </c>
      <c r="I171" s="120">
        <v>486</v>
      </c>
      <c r="J171" s="121">
        <f t="shared" si="18"/>
        <v>0.24615384615384617</v>
      </c>
      <c r="K171" s="120">
        <v>421</v>
      </c>
      <c r="L171" s="121">
        <f t="shared" si="18"/>
        <v>-0.13374485596707819</v>
      </c>
      <c r="M171" s="120"/>
      <c r="N171" s="121"/>
    </row>
    <row r="172" spans="2:14" x14ac:dyDescent="0.25">
      <c r="B172" s="119" t="s">
        <v>91</v>
      </c>
      <c r="C172" s="120">
        <v>266</v>
      </c>
      <c r="D172" s="121">
        <v>-0.58307210031347956</v>
      </c>
      <c r="E172" s="120">
        <v>399</v>
      </c>
      <c r="F172" s="121">
        <f t="shared" si="18"/>
        <v>0.5</v>
      </c>
      <c r="G172" s="120">
        <v>484</v>
      </c>
      <c r="H172" s="121">
        <f t="shared" si="18"/>
        <v>0.21303258145363402</v>
      </c>
      <c r="I172" s="120">
        <v>565</v>
      </c>
      <c r="J172" s="121">
        <f t="shared" si="18"/>
        <v>0.1673553719008265</v>
      </c>
      <c r="K172" s="120">
        <v>622</v>
      </c>
      <c r="L172" s="121">
        <f t="shared" si="18"/>
        <v>0.10088495575221246</v>
      </c>
      <c r="M172" s="120"/>
      <c r="N172" s="121"/>
    </row>
    <row r="173" spans="2:14" x14ac:dyDescent="0.25">
      <c r="B173" s="119" t="s">
        <v>93</v>
      </c>
      <c r="C173" s="120">
        <v>143</v>
      </c>
      <c r="D173" s="121">
        <v>-0.80330123796423658</v>
      </c>
      <c r="E173" s="120">
        <v>704</v>
      </c>
      <c r="F173" s="121">
        <f t="shared" si="18"/>
        <v>3.9230769230769234</v>
      </c>
      <c r="G173" s="120">
        <v>676</v>
      </c>
      <c r="H173" s="121">
        <f t="shared" si="18"/>
        <v>-3.9772727272727293E-2</v>
      </c>
      <c r="I173" s="120">
        <v>1140</v>
      </c>
      <c r="J173" s="121">
        <f t="shared" si="18"/>
        <v>0.68639053254437865</v>
      </c>
      <c r="K173" s="120">
        <v>772</v>
      </c>
      <c r="L173" s="121">
        <f t="shared" si="18"/>
        <v>-0.32280701754385965</v>
      </c>
      <c r="M173" s="120"/>
      <c r="N173" s="121"/>
    </row>
    <row r="174" spans="2:14" x14ac:dyDescent="0.25">
      <c r="B174" s="119" t="s">
        <v>95</v>
      </c>
      <c r="C174" s="120">
        <v>445</v>
      </c>
      <c r="D174" s="121">
        <v>-0.46706586826347307</v>
      </c>
      <c r="E174" s="120">
        <v>799</v>
      </c>
      <c r="F174" s="121">
        <f t="shared" si="18"/>
        <v>0.79550561797752817</v>
      </c>
      <c r="G174" s="120">
        <v>717</v>
      </c>
      <c r="H174" s="121">
        <f t="shared" si="18"/>
        <v>-0.10262828535669588</v>
      </c>
      <c r="I174" s="120">
        <v>679</v>
      </c>
      <c r="J174" s="121">
        <f t="shared" si="18"/>
        <v>-5.2998605299860557E-2</v>
      </c>
      <c r="K174" s="120">
        <v>714</v>
      </c>
      <c r="L174" s="121">
        <f t="shared" si="18"/>
        <v>5.1546391752577359E-2</v>
      </c>
      <c r="M174" s="120"/>
      <c r="N174" s="121"/>
    </row>
    <row r="175" spans="2:14" ht="15.75" x14ac:dyDescent="0.25">
      <c r="B175" s="122" t="s">
        <v>32</v>
      </c>
      <c r="C175" s="123">
        <v>4658</v>
      </c>
      <c r="D175" s="124">
        <v>-0.4619383158137923</v>
      </c>
      <c r="E175" s="123">
        <v>7148</v>
      </c>
      <c r="F175" s="124">
        <f t="shared" si="18"/>
        <v>0.53456419063975957</v>
      </c>
      <c r="G175" s="123">
        <v>7881</v>
      </c>
      <c r="H175" s="124">
        <f t="shared" si="18"/>
        <v>0.10254616675993278</v>
      </c>
      <c r="I175" s="123">
        <v>8902</v>
      </c>
      <c r="J175" s="124">
        <f t="shared" si="18"/>
        <v>0.12955208729856627</v>
      </c>
      <c r="K175" s="123">
        <v>9750</v>
      </c>
      <c r="L175" s="124">
        <f t="shared" si="18"/>
        <v>9.5259492248932931E-2</v>
      </c>
      <c r="M175" s="123">
        <v>5585</v>
      </c>
      <c r="N175" s="124">
        <v>-0.10381899871630296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</row>
    <row r="178" spans="1:15" x14ac:dyDescent="0.25">
      <c r="C178" s="125"/>
      <c r="K178" s="125"/>
      <c r="N178" s="81"/>
    </row>
    <row r="180" spans="1:15" ht="48.75" customHeight="1" thickBot="1" x14ac:dyDescent="0.3">
      <c r="B180" s="283" t="s">
        <v>284</v>
      </c>
      <c r="C180" s="283"/>
      <c r="D180" s="283"/>
      <c r="E180" s="283"/>
      <c r="F180" s="283"/>
      <c r="G180" s="283"/>
      <c r="H180" s="283"/>
      <c r="I180" s="283"/>
      <c r="J180" s="283"/>
      <c r="K180" s="283"/>
      <c r="L180" s="283"/>
      <c r="M180" s="283"/>
      <c r="N180" s="283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6" t="str">
        <f>C182</f>
        <v>Bélgica</v>
      </c>
      <c r="C182" s="305" t="s">
        <v>121</v>
      </c>
      <c r="D182" s="306"/>
      <c r="E182" s="306"/>
      <c r="F182" s="306"/>
      <c r="G182" s="306"/>
      <c r="H182" s="306"/>
      <c r="I182" s="306"/>
      <c r="J182" s="306"/>
      <c r="K182" s="306"/>
      <c r="L182" s="306"/>
      <c r="M182" s="306"/>
      <c r="N182" s="306"/>
    </row>
    <row r="183" spans="1:15" ht="22.5" thickTop="1" thickBot="1" x14ac:dyDescent="0.3">
      <c r="B183" s="111"/>
      <c r="C183" s="307">
        <f>$C$7</f>
        <v>2020</v>
      </c>
      <c r="D183" s="308"/>
      <c r="E183" s="309">
        <f>$E$7</f>
        <v>2021</v>
      </c>
      <c r="F183" s="308"/>
      <c r="G183" s="309">
        <f>$G$7</f>
        <v>2022</v>
      </c>
      <c r="H183" s="308"/>
      <c r="I183" s="309">
        <f>$I$7</f>
        <v>2023</v>
      </c>
      <c r="J183" s="308"/>
      <c r="K183" s="309">
        <f>$K$7</f>
        <v>2024</v>
      </c>
      <c r="L183" s="308"/>
      <c r="M183" s="309">
        <f>$M$7</f>
        <v>2025</v>
      </c>
      <c r="N183" s="310"/>
    </row>
    <row r="184" spans="1:15" ht="16.5" thickTop="1" thickBot="1" x14ac:dyDescent="0.3">
      <c r="B184" s="87"/>
      <c r="C184" s="116" t="s">
        <v>71</v>
      </c>
      <c r="D184" s="117" t="str">
        <f>CONCATENATE("var. ",RIGHT(C183,2),"/",RIGHT(C183-1,2))</f>
        <v>var. 20/19</v>
      </c>
      <c r="E184" s="118" t="s">
        <v>71</v>
      </c>
      <c r="F184" s="117" t="s">
        <v>252</v>
      </c>
      <c r="G184" s="118" t="s">
        <v>71</v>
      </c>
      <c r="H184" s="117" t="s">
        <v>252</v>
      </c>
      <c r="I184" s="118" t="s">
        <v>71</v>
      </c>
      <c r="J184" s="117" t="s">
        <v>252</v>
      </c>
      <c r="K184" s="118" t="s">
        <v>71</v>
      </c>
      <c r="L184" s="117" t="s">
        <v>252</v>
      </c>
      <c r="M184" s="118" t="s">
        <v>71</v>
      </c>
      <c r="N184" s="117" t="s">
        <v>277</v>
      </c>
    </row>
    <row r="185" spans="1:15" x14ac:dyDescent="0.25">
      <c r="A185" s="125"/>
      <c r="B185" s="119" t="s">
        <v>73</v>
      </c>
      <c r="C185" s="120">
        <v>171</v>
      </c>
      <c r="D185" s="121">
        <v>-0.10471204188481675</v>
      </c>
      <c r="E185" s="120">
        <v>81</v>
      </c>
      <c r="F185" s="121">
        <f t="shared" ref="F185:L197" si="20">IFERROR(E185/C185-1,"-")</f>
        <v>-0.52631578947368429</v>
      </c>
      <c r="G185" s="120">
        <v>235</v>
      </c>
      <c r="H185" s="121">
        <f t="shared" si="20"/>
        <v>1.9012345679012346</v>
      </c>
      <c r="I185" s="120">
        <v>204</v>
      </c>
      <c r="J185" s="121">
        <f t="shared" si="20"/>
        <v>-0.13191489361702124</v>
      </c>
      <c r="K185" s="120">
        <v>391</v>
      </c>
      <c r="L185" s="121">
        <f t="shared" si="20"/>
        <v>0.91666666666666674</v>
      </c>
      <c r="M185" s="120">
        <v>363</v>
      </c>
      <c r="N185" s="121">
        <f t="shared" ref="N185:N191" si="21">IFERROR(M185/K185-1,"-")</f>
        <v>-7.1611253196930957E-2</v>
      </c>
    </row>
    <row r="186" spans="1:15" x14ac:dyDescent="0.25">
      <c r="B186" s="119" t="s">
        <v>75</v>
      </c>
      <c r="C186" s="120">
        <v>80</v>
      </c>
      <c r="D186" s="121">
        <v>-0.58333333333333326</v>
      </c>
      <c r="E186" s="120">
        <v>56</v>
      </c>
      <c r="F186" s="121">
        <f t="shared" si="20"/>
        <v>-0.30000000000000004</v>
      </c>
      <c r="G186" s="120">
        <v>237</v>
      </c>
      <c r="H186" s="121">
        <f t="shared" si="20"/>
        <v>3.2321428571428568</v>
      </c>
      <c r="I186" s="120">
        <v>99</v>
      </c>
      <c r="J186" s="121">
        <f t="shared" si="20"/>
        <v>-0.58227848101265822</v>
      </c>
      <c r="K186" s="120">
        <v>311</v>
      </c>
      <c r="L186" s="121">
        <f t="shared" si="20"/>
        <v>2.1414141414141414</v>
      </c>
      <c r="M186" s="120">
        <v>340</v>
      </c>
      <c r="N186" s="121">
        <f t="shared" si="21"/>
        <v>9.3247588424437255E-2</v>
      </c>
    </row>
    <row r="187" spans="1:15" x14ac:dyDescent="0.25">
      <c r="B187" s="119" t="s">
        <v>77</v>
      </c>
      <c r="C187" s="120">
        <v>43</v>
      </c>
      <c r="D187" s="121">
        <v>-0.81623931623931623</v>
      </c>
      <c r="E187" s="120">
        <v>49</v>
      </c>
      <c r="F187" s="121">
        <f t="shared" si="20"/>
        <v>0.13953488372093026</v>
      </c>
      <c r="G187" s="120">
        <v>269</v>
      </c>
      <c r="H187" s="121">
        <f t="shared" si="20"/>
        <v>4.4897959183673466</v>
      </c>
      <c r="I187" s="120">
        <v>302</v>
      </c>
      <c r="J187" s="121">
        <f t="shared" si="20"/>
        <v>0.12267657992565062</v>
      </c>
      <c r="K187" s="120">
        <v>283</v>
      </c>
      <c r="L187" s="121">
        <f t="shared" si="20"/>
        <v>-6.29139072847682E-2</v>
      </c>
      <c r="M187" s="120">
        <v>336</v>
      </c>
      <c r="N187" s="121">
        <f t="shared" si="21"/>
        <v>0.1872791519434629</v>
      </c>
    </row>
    <row r="188" spans="1:15" x14ac:dyDescent="0.25">
      <c r="B188" s="119" t="s">
        <v>79</v>
      </c>
      <c r="C188" s="120">
        <v>0</v>
      </c>
      <c r="D188" s="121">
        <v>-1</v>
      </c>
      <c r="E188" s="120">
        <v>73</v>
      </c>
      <c r="F188" s="121" t="str">
        <f t="shared" si="20"/>
        <v>-</v>
      </c>
      <c r="G188" s="120">
        <v>157</v>
      </c>
      <c r="H188" s="121">
        <f t="shared" si="20"/>
        <v>1.1506849315068495</v>
      </c>
      <c r="I188" s="120">
        <v>114</v>
      </c>
      <c r="J188" s="121">
        <f t="shared" si="20"/>
        <v>-0.27388535031847139</v>
      </c>
      <c r="K188" s="120">
        <v>234</v>
      </c>
      <c r="L188" s="121">
        <f t="shared" si="20"/>
        <v>1.0526315789473686</v>
      </c>
      <c r="M188" s="120">
        <v>313</v>
      </c>
      <c r="N188" s="121">
        <f t="shared" si="21"/>
        <v>0.33760683760683752</v>
      </c>
    </row>
    <row r="189" spans="1:15" x14ac:dyDescent="0.25">
      <c r="B189" s="119" t="s">
        <v>81</v>
      </c>
      <c r="C189" s="120">
        <v>0</v>
      </c>
      <c r="D189" s="121">
        <v>-1</v>
      </c>
      <c r="E189" s="120">
        <v>68</v>
      </c>
      <c r="F189" s="121" t="str">
        <f t="shared" si="20"/>
        <v>-</v>
      </c>
      <c r="G189" s="120">
        <v>104</v>
      </c>
      <c r="H189" s="121">
        <f t="shared" si="20"/>
        <v>0.52941176470588225</v>
      </c>
      <c r="I189" s="120">
        <v>83</v>
      </c>
      <c r="J189" s="121">
        <f t="shared" si="20"/>
        <v>-0.20192307692307687</v>
      </c>
      <c r="K189" s="120">
        <v>66</v>
      </c>
      <c r="L189" s="121">
        <f t="shared" si="20"/>
        <v>-0.20481927710843373</v>
      </c>
      <c r="M189" s="120">
        <v>152</v>
      </c>
      <c r="N189" s="121">
        <f t="shared" si="21"/>
        <v>1.3030303030303032</v>
      </c>
    </row>
    <row r="190" spans="1:15" x14ac:dyDescent="0.25">
      <c r="B190" s="119" t="s">
        <v>122</v>
      </c>
      <c r="C190" s="120">
        <v>0</v>
      </c>
      <c r="D190" s="121">
        <v>-1</v>
      </c>
      <c r="E190" s="120">
        <v>84</v>
      </c>
      <c r="F190" s="121" t="str">
        <f t="shared" si="20"/>
        <v>-</v>
      </c>
      <c r="G190" s="120">
        <v>70</v>
      </c>
      <c r="H190" s="121">
        <f t="shared" si="20"/>
        <v>-0.16666666666666663</v>
      </c>
      <c r="I190" s="120">
        <v>73</v>
      </c>
      <c r="J190" s="121">
        <f t="shared" si="20"/>
        <v>4.2857142857142927E-2</v>
      </c>
      <c r="K190" s="120">
        <v>55</v>
      </c>
      <c r="L190" s="121">
        <f t="shared" si="20"/>
        <v>-0.24657534246575341</v>
      </c>
      <c r="M190" s="120">
        <v>105</v>
      </c>
      <c r="N190" s="121">
        <f t="shared" si="21"/>
        <v>0.90909090909090917</v>
      </c>
    </row>
    <row r="191" spans="1:15" x14ac:dyDescent="0.25">
      <c r="B191" s="119" t="s">
        <v>85</v>
      </c>
      <c r="C191" s="120">
        <v>0</v>
      </c>
      <c r="D191" s="121">
        <v>-1</v>
      </c>
      <c r="E191" s="120">
        <v>108</v>
      </c>
      <c r="F191" s="121" t="str">
        <f t="shared" si="20"/>
        <v>-</v>
      </c>
      <c r="G191" s="120">
        <v>209</v>
      </c>
      <c r="H191" s="121">
        <f t="shared" si="20"/>
        <v>0.93518518518518512</v>
      </c>
      <c r="I191" s="120">
        <v>111</v>
      </c>
      <c r="J191" s="121">
        <f t="shared" si="20"/>
        <v>-0.46889952153110048</v>
      </c>
      <c r="K191" s="120">
        <v>59</v>
      </c>
      <c r="L191" s="121">
        <f t="shared" si="20"/>
        <v>-0.46846846846846846</v>
      </c>
      <c r="M191" s="120">
        <v>178</v>
      </c>
      <c r="N191" s="121">
        <f t="shared" si="21"/>
        <v>2.0169491525423728</v>
      </c>
    </row>
    <row r="192" spans="1:15" x14ac:dyDescent="0.25">
      <c r="B192" s="119" t="s">
        <v>87</v>
      </c>
      <c r="C192" s="120">
        <v>120</v>
      </c>
      <c r="D192" s="121">
        <v>2</v>
      </c>
      <c r="E192" s="120">
        <v>67</v>
      </c>
      <c r="F192" s="121">
        <f t="shared" si="20"/>
        <v>-0.44166666666666665</v>
      </c>
      <c r="G192" s="120">
        <v>142</v>
      </c>
      <c r="H192" s="121">
        <f t="shared" si="20"/>
        <v>1.1194029850746268</v>
      </c>
      <c r="I192" s="120">
        <v>117</v>
      </c>
      <c r="J192" s="121">
        <f t="shared" si="20"/>
        <v>-0.176056338028169</v>
      </c>
      <c r="K192" s="120">
        <v>136</v>
      </c>
      <c r="L192" s="121">
        <f t="shared" si="20"/>
        <v>0.16239316239316248</v>
      </c>
      <c r="M192" s="120"/>
      <c r="N192" s="121"/>
    </row>
    <row r="193" spans="2:15" x14ac:dyDescent="0.25">
      <c r="B193" s="119" t="s">
        <v>89</v>
      </c>
      <c r="C193" s="120">
        <v>86</v>
      </c>
      <c r="D193" s="121">
        <v>2.5833333333333335</v>
      </c>
      <c r="E193" s="120">
        <v>72</v>
      </c>
      <c r="F193" s="121">
        <f t="shared" si="20"/>
        <v>-0.16279069767441856</v>
      </c>
      <c r="G193" s="120">
        <v>117</v>
      </c>
      <c r="H193" s="121">
        <f t="shared" si="20"/>
        <v>0.625</v>
      </c>
      <c r="I193" s="120">
        <v>120</v>
      </c>
      <c r="J193" s="121">
        <f t="shared" si="20"/>
        <v>2.564102564102555E-2</v>
      </c>
      <c r="K193" s="120">
        <v>158</v>
      </c>
      <c r="L193" s="121">
        <f t="shared" si="20"/>
        <v>0.31666666666666665</v>
      </c>
      <c r="M193" s="120"/>
      <c r="N193" s="121"/>
    </row>
    <row r="194" spans="2:15" x14ac:dyDescent="0.25">
      <c r="B194" s="119" t="s">
        <v>91</v>
      </c>
      <c r="C194" s="120">
        <v>74</v>
      </c>
      <c r="D194" s="121">
        <v>0.3214285714285714</v>
      </c>
      <c r="E194" s="120">
        <v>171</v>
      </c>
      <c r="F194" s="121">
        <f t="shared" si="20"/>
        <v>1.310810810810811</v>
      </c>
      <c r="G194" s="120">
        <v>83</v>
      </c>
      <c r="H194" s="121">
        <f t="shared" si="20"/>
        <v>-0.51461988304093564</v>
      </c>
      <c r="I194" s="120">
        <v>116</v>
      </c>
      <c r="J194" s="121">
        <f t="shared" si="20"/>
        <v>0.39759036144578319</v>
      </c>
      <c r="K194" s="120">
        <v>156</v>
      </c>
      <c r="L194" s="121">
        <f t="shared" si="20"/>
        <v>0.34482758620689657</v>
      </c>
      <c r="M194" s="120"/>
      <c r="N194" s="121"/>
    </row>
    <row r="195" spans="2:15" x14ac:dyDescent="0.25">
      <c r="B195" s="119" t="s">
        <v>93</v>
      </c>
      <c r="C195" s="120">
        <v>125</v>
      </c>
      <c r="D195" s="121">
        <v>3.3057851239669311E-2</v>
      </c>
      <c r="E195" s="120">
        <v>319</v>
      </c>
      <c r="F195" s="121">
        <f t="shared" si="20"/>
        <v>1.552</v>
      </c>
      <c r="G195" s="120">
        <v>157</v>
      </c>
      <c r="H195" s="121">
        <f t="shared" si="20"/>
        <v>-0.50783699059561127</v>
      </c>
      <c r="I195" s="120">
        <v>311</v>
      </c>
      <c r="J195" s="121">
        <f t="shared" si="20"/>
        <v>0.98089171974522293</v>
      </c>
      <c r="K195" s="120">
        <v>161</v>
      </c>
      <c r="L195" s="121">
        <f t="shared" si="20"/>
        <v>-0.48231511254019288</v>
      </c>
      <c r="M195" s="120"/>
      <c r="N195" s="121"/>
    </row>
    <row r="196" spans="2:15" x14ac:dyDescent="0.25">
      <c r="B196" s="119" t="s">
        <v>95</v>
      </c>
      <c r="C196" s="120">
        <v>36</v>
      </c>
      <c r="D196" s="121">
        <v>-0.68421052631578949</v>
      </c>
      <c r="E196" s="120">
        <v>167</v>
      </c>
      <c r="F196" s="121">
        <f t="shared" si="20"/>
        <v>3.6388888888888893</v>
      </c>
      <c r="G196" s="120">
        <v>112</v>
      </c>
      <c r="H196" s="121">
        <f t="shared" si="20"/>
        <v>-0.3293413173652695</v>
      </c>
      <c r="I196" s="120">
        <v>162</v>
      </c>
      <c r="J196" s="121">
        <f t="shared" si="20"/>
        <v>0.4464285714285714</v>
      </c>
      <c r="K196" s="120">
        <v>348</v>
      </c>
      <c r="L196" s="121">
        <f t="shared" si="20"/>
        <v>1.1481481481481484</v>
      </c>
      <c r="M196" s="120"/>
      <c r="N196" s="121"/>
    </row>
    <row r="197" spans="2:15" ht="15.75" x14ac:dyDescent="0.25">
      <c r="B197" s="122" t="s">
        <v>32</v>
      </c>
      <c r="C197" s="123">
        <v>788</v>
      </c>
      <c r="D197" s="124">
        <v>-0.39291217257318956</v>
      </c>
      <c r="E197" s="123">
        <v>1315</v>
      </c>
      <c r="F197" s="124">
        <f t="shared" si="20"/>
        <v>0.66878172588832485</v>
      </c>
      <c r="G197" s="123">
        <v>1892</v>
      </c>
      <c r="H197" s="124">
        <f t="shared" si="20"/>
        <v>0.43878326996197714</v>
      </c>
      <c r="I197" s="123">
        <v>1812</v>
      </c>
      <c r="J197" s="124">
        <f t="shared" si="20"/>
        <v>-4.228329809725162E-2</v>
      </c>
      <c r="K197" s="123">
        <v>2358</v>
      </c>
      <c r="L197" s="124">
        <f t="shared" si="20"/>
        <v>0.30132450331125837</v>
      </c>
      <c r="M197" s="123">
        <v>1787</v>
      </c>
      <c r="N197" s="124">
        <v>0.2773409578270194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C200" s="125"/>
      <c r="K200" s="125"/>
      <c r="N200" s="81"/>
    </row>
    <row r="202" spans="2:15" ht="48.75" customHeight="1" thickBot="1" x14ac:dyDescent="0.3">
      <c r="B202" s="283" t="s">
        <v>285</v>
      </c>
      <c r="C202" s="283"/>
      <c r="D202" s="283"/>
      <c r="E202" s="283"/>
      <c r="F202" s="283"/>
      <c r="G202" s="283"/>
      <c r="H202" s="283"/>
      <c r="I202" s="283"/>
      <c r="J202" s="283"/>
      <c r="K202" s="283"/>
      <c r="L202" s="283"/>
      <c r="M202" s="283"/>
      <c r="N202" s="283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6" t="str">
        <f>C204</f>
        <v>Países Bajos</v>
      </c>
      <c r="C204" s="305" t="s">
        <v>125</v>
      </c>
      <c r="D204" s="306"/>
      <c r="E204" s="306"/>
      <c r="F204" s="306"/>
      <c r="G204" s="306"/>
      <c r="H204" s="306"/>
      <c r="I204" s="306"/>
      <c r="J204" s="306"/>
      <c r="K204" s="306"/>
      <c r="L204" s="306"/>
      <c r="M204" s="306"/>
      <c r="N204" s="306"/>
    </row>
    <row r="205" spans="2:15" ht="22.5" thickTop="1" thickBot="1" x14ac:dyDescent="0.3">
      <c r="B205" s="111"/>
      <c r="C205" s="307">
        <f>$C$7</f>
        <v>2020</v>
      </c>
      <c r="D205" s="308"/>
      <c r="E205" s="309">
        <f>$E$7</f>
        <v>2021</v>
      </c>
      <c r="F205" s="308"/>
      <c r="G205" s="309">
        <f>$G$7</f>
        <v>2022</v>
      </c>
      <c r="H205" s="308"/>
      <c r="I205" s="309">
        <f>$I$7</f>
        <v>2023</v>
      </c>
      <c r="J205" s="308"/>
      <c r="K205" s="309">
        <f>$K$7</f>
        <v>2024</v>
      </c>
      <c r="L205" s="308"/>
      <c r="M205" s="309">
        <f>$M$7</f>
        <v>2025</v>
      </c>
      <c r="N205" s="310"/>
    </row>
    <row r="206" spans="2:15" ht="16.5" thickTop="1" thickBot="1" x14ac:dyDescent="0.3">
      <c r="B206" s="87"/>
      <c r="C206" s="116" t="s">
        <v>71</v>
      </c>
      <c r="D206" s="117" t="str">
        <f>CONCATENATE("var. ",RIGHT(C205,2),"/",RIGHT(C205-1,2))</f>
        <v>var. 20/19</v>
      </c>
      <c r="E206" s="118" t="s">
        <v>71</v>
      </c>
      <c r="F206" s="117" t="s">
        <v>252</v>
      </c>
      <c r="G206" s="118" t="s">
        <v>71</v>
      </c>
      <c r="H206" s="117" t="s">
        <v>252</v>
      </c>
      <c r="I206" s="118" t="s">
        <v>71</v>
      </c>
      <c r="J206" s="117" t="s">
        <v>252</v>
      </c>
      <c r="K206" s="118" t="s">
        <v>71</v>
      </c>
      <c r="L206" s="117" t="s">
        <v>252</v>
      </c>
      <c r="M206" s="118" t="s">
        <v>71</v>
      </c>
      <c r="N206" s="117" t="s">
        <v>277</v>
      </c>
    </row>
    <row r="207" spans="2:15" x14ac:dyDescent="0.25">
      <c r="B207" s="119" t="s">
        <v>73</v>
      </c>
      <c r="C207" s="120">
        <v>207</v>
      </c>
      <c r="D207" s="121">
        <v>-0.24175824175824179</v>
      </c>
      <c r="E207" s="120">
        <v>8</v>
      </c>
      <c r="F207" s="121">
        <f t="shared" ref="F207:L219" si="22">IFERROR(E207/C207-1,"-")</f>
        <v>-0.96135265700483097</v>
      </c>
      <c r="G207" s="120">
        <v>500</v>
      </c>
      <c r="H207" s="121">
        <f t="shared" si="22"/>
        <v>61.5</v>
      </c>
      <c r="I207" s="120">
        <v>587</v>
      </c>
      <c r="J207" s="121">
        <f t="shared" si="22"/>
        <v>0.17399999999999993</v>
      </c>
      <c r="K207" s="120">
        <v>618</v>
      </c>
      <c r="L207" s="121">
        <f t="shared" si="22"/>
        <v>5.2810902896081702E-2</v>
      </c>
      <c r="M207" s="120">
        <v>486</v>
      </c>
      <c r="N207" s="121">
        <f t="shared" ref="N207:N213" si="23">IFERROR(M207/K207-1,"-")</f>
        <v>-0.21359223300970875</v>
      </c>
    </row>
    <row r="208" spans="2:15" x14ac:dyDescent="0.25">
      <c r="B208" s="119" t="s">
        <v>75</v>
      </c>
      <c r="C208" s="120">
        <v>537</v>
      </c>
      <c r="D208" s="121">
        <v>1.5450236966824646</v>
      </c>
      <c r="E208" s="120">
        <v>17</v>
      </c>
      <c r="F208" s="121">
        <f t="shared" si="22"/>
        <v>-0.96834264432029793</v>
      </c>
      <c r="G208" s="120">
        <v>376</v>
      </c>
      <c r="H208" s="121">
        <f t="shared" si="22"/>
        <v>21.117647058823529</v>
      </c>
      <c r="I208" s="120">
        <v>398</v>
      </c>
      <c r="J208" s="121">
        <f t="shared" si="22"/>
        <v>5.8510638297872397E-2</v>
      </c>
      <c r="K208" s="120">
        <v>524</v>
      </c>
      <c r="L208" s="121">
        <f t="shared" si="22"/>
        <v>0.31658291457286425</v>
      </c>
      <c r="M208" s="120">
        <v>402</v>
      </c>
      <c r="N208" s="121">
        <f t="shared" si="23"/>
        <v>-0.23282442748091603</v>
      </c>
    </row>
    <row r="209" spans="2:15" x14ac:dyDescent="0.25">
      <c r="B209" s="119" t="s">
        <v>77</v>
      </c>
      <c r="C209" s="120">
        <v>95</v>
      </c>
      <c r="D209" s="121">
        <v>-0.65073529411764708</v>
      </c>
      <c r="E209" s="120">
        <v>49</v>
      </c>
      <c r="F209" s="121">
        <f t="shared" si="22"/>
        <v>-0.48421052631578942</v>
      </c>
      <c r="G209" s="120">
        <v>467</v>
      </c>
      <c r="H209" s="121">
        <f t="shared" si="22"/>
        <v>8.5306122448979593</v>
      </c>
      <c r="I209" s="120">
        <v>596</v>
      </c>
      <c r="J209" s="121">
        <f t="shared" si="22"/>
        <v>0.27623126338329773</v>
      </c>
      <c r="K209" s="120">
        <v>525</v>
      </c>
      <c r="L209" s="121">
        <f t="shared" si="22"/>
        <v>-0.11912751677852351</v>
      </c>
      <c r="M209" s="120">
        <v>329</v>
      </c>
      <c r="N209" s="121">
        <f t="shared" si="23"/>
        <v>-0.37333333333333329</v>
      </c>
    </row>
    <row r="210" spans="2:15" x14ac:dyDescent="0.25">
      <c r="B210" s="119" t="s">
        <v>79</v>
      </c>
      <c r="C210" s="120">
        <v>0</v>
      </c>
      <c r="D210" s="121">
        <v>-1</v>
      </c>
      <c r="E210" s="120">
        <v>45</v>
      </c>
      <c r="F210" s="121" t="str">
        <f t="shared" si="22"/>
        <v>-</v>
      </c>
      <c r="G210" s="120">
        <v>402</v>
      </c>
      <c r="H210" s="121">
        <f t="shared" si="22"/>
        <v>7.9333333333333336</v>
      </c>
      <c r="I210" s="120">
        <v>239</v>
      </c>
      <c r="J210" s="121">
        <f t="shared" si="22"/>
        <v>-0.40547263681592038</v>
      </c>
      <c r="K210" s="120">
        <v>478</v>
      </c>
      <c r="L210" s="121">
        <f t="shared" si="22"/>
        <v>1</v>
      </c>
      <c r="M210" s="120">
        <v>141</v>
      </c>
      <c r="N210" s="121">
        <f t="shared" si="23"/>
        <v>-0.70502092050209209</v>
      </c>
    </row>
    <row r="211" spans="2:15" x14ac:dyDescent="0.25">
      <c r="B211" s="119" t="s">
        <v>81</v>
      </c>
      <c r="C211" s="120">
        <v>0</v>
      </c>
      <c r="D211" s="121">
        <v>-1</v>
      </c>
      <c r="E211" s="120">
        <v>57</v>
      </c>
      <c r="F211" s="121" t="str">
        <f t="shared" si="22"/>
        <v>-</v>
      </c>
      <c r="G211" s="120">
        <v>372</v>
      </c>
      <c r="H211" s="121">
        <f t="shared" si="22"/>
        <v>5.5263157894736841</v>
      </c>
      <c r="I211" s="120">
        <v>200</v>
      </c>
      <c r="J211" s="121">
        <f t="shared" si="22"/>
        <v>-0.4623655913978495</v>
      </c>
      <c r="K211" s="120">
        <v>229</v>
      </c>
      <c r="L211" s="121">
        <f t="shared" si="22"/>
        <v>0.14500000000000002</v>
      </c>
      <c r="M211" s="120">
        <v>274</v>
      </c>
      <c r="N211" s="121">
        <f t="shared" si="23"/>
        <v>0.19650655021834051</v>
      </c>
    </row>
    <row r="212" spans="2:15" x14ac:dyDescent="0.25">
      <c r="B212" s="119" t="s">
        <v>83</v>
      </c>
      <c r="C212" s="120">
        <v>0</v>
      </c>
      <c r="D212" s="121">
        <v>-1</v>
      </c>
      <c r="E212" s="120">
        <v>52</v>
      </c>
      <c r="F212" s="121" t="str">
        <f t="shared" si="22"/>
        <v>-</v>
      </c>
      <c r="G212" s="120">
        <v>448</v>
      </c>
      <c r="H212" s="121">
        <f t="shared" si="22"/>
        <v>7.615384615384615</v>
      </c>
      <c r="I212" s="120">
        <v>127</v>
      </c>
      <c r="J212" s="121">
        <f t="shared" si="22"/>
        <v>-0.71651785714285721</v>
      </c>
      <c r="K212" s="120">
        <v>314</v>
      </c>
      <c r="L212" s="121">
        <f t="shared" si="22"/>
        <v>1.4724409448818898</v>
      </c>
      <c r="M212" s="120">
        <v>155</v>
      </c>
      <c r="N212" s="121">
        <f t="shared" si="23"/>
        <v>-0.50636942675159236</v>
      </c>
    </row>
    <row r="213" spans="2:15" x14ac:dyDescent="0.25">
      <c r="B213" s="119" t="s">
        <v>85</v>
      </c>
      <c r="C213" s="120">
        <v>0</v>
      </c>
      <c r="D213" s="121">
        <v>-1</v>
      </c>
      <c r="E213" s="120">
        <v>37</v>
      </c>
      <c r="F213" s="121" t="str">
        <f t="shared" si="22"/>
        <v>-</v>
      </c>
      <c r="G213" s="120">
        <v>155</v>
      </c>
      <c r="H213" s="121">
        <f t="shared" si="22"/>
        <v>3.1891891891891895</v>
      </c>
      <c r="I213" s="120">
        <v>176</v>
      </c>
      <c r="J213" s="121">
        <f t="shared" si="22"/>
        <v>0.13548387096774195</v>
      </c>
      <c r="K213" s="120">
        <v>134</v>
      </c>
      <c r="L213" s="121">
        <f t="shared" si="22"/>
        <v>-0.23863636363636365</v>
      </c>
      <c r="M213" s="120">
        <v>130</v>
      </c>
      <c r="N213" s="121">
        <f t="shared" si="23"/>
        <v>-2.9850746268656692E-2</v>
      </c>
    </row>
    <row r="214" spans="2:15" x14ac:dyDescent="0.25">
      <c r="B214" s="119" t="s">
        <v>87</v>
      </c>
      <c r="C214" s="120">
        <v>19</v>
      </c>
      <c r="D214" s="121">
        <v>-0.93470790378006874</v>
      </c>
      <c r="E214" s="120">
        <v>76</v>
      </c>
      <c r="F214" s="121">
        <f t="shared" si="22"/>
        <v>3</v>
      </c>
      <c r="G214" s="120">
        <v>383</v>
      </c>
      <c r="H214" s="121">
        <f t="shared" si="22"/>
        <v>4.0394736842105265</v>
      </c>
      <c r="I214" s="120">
        <v>153</v>
      </c>
      <c r="J214" s="121">
        <f t="shared" si="22"/>
        <v>-0.60052219321148825</v>
      </c>
      <c r="K214" s="120">
        <v>219</v>
      </c>
      <c r="L214" s="121">
        <f t="shared" si="22"/>
        <v>0.43137254901960786</v>
      </c>
      <c r="M214" s="120"/>
      <c r="N214" s="121"/>
    </row>
    <row r="215" spans="2:15" x14ac:dyDescent="0.25">
      <c r="B215" s="119" t="s">
        <v>89</v>
      </c>
      <c r="C215" s="120">
        <v>6</v>
      </c>
      <c r="D215" s="121">
        <v>-0.94827586206896552</v>
      </c>
      <c r="E215" s="120">
        <v>243</v>
      </c>
      <c r="F215" s="121">
        <f t="shared" si="22"/>
        <v>39.5</v>
      </c>
      <c r="G215" s="120">
        <v>333</v>
      </c>
      <c r="H215" s="121">
        <f t="shared" si="22"/>
        <v>0.37037037037037046</v>
      </c>
      <c r="I215" s="120">
        <v>194</v>
      </c>
      <c r="J215" s="121">
        <f t="shared" si="22"/>
        <v>-0.41741741741741745</v>
      </c>
      <c r="K215" s="120">
        <v>121</v>
      </c>
      <c r="L215" s="121">
        <f t="shared" si="22"/>
        <v>-0.37628865979381443</v>
      </c>
      <c r="M215" s="120"/>
      <c r="N215" s="121"/>
    </row>
    <row r="216" spans="2:15" x14ac:dyDescent="0.25">
      <c r="B216" s="119" t="s">
        <v>91</v>
      </c>
      <c r="C216" s="120">
        <v>5</v>
      </c>
      <c r="D216" s="121">
        <v>-0.97942386831275718</v>
      </c>
      <c r="E216" s="120">
        <v>136</v>
      </c>
      <c r="F216" s="121">
        <f t="shared" si="22"/>
        <v>26.2</v>
      </c>
      <c r="G216" s="120">
        <v>458</v>
      </c>
      <c r="H216" s="121">
        <f t="shared" si="22"/>
        <v>2.3676470588235294</v>
      </c>
      <c r="I216" s="120">
        <v>266</v>
      </c>
      <c r="J216" s="121">
        <f t="shared" si="22"/>
        <v>-0.41921397379912662</v>
      </c>
      <c r="K216" s="120">
        <v>155</v>
      </c>
      <c r="L216" s="121">
        <f t="shared" si="22"/>
        <v>-0.41729323308270672</v>
      </c>
      <c r="M216" s="120"/>
      <c r="N216" s="121"/>
    </row>
    <row r="217" spans="2:15" x14ac:dyDescent="0.25">
      <c r="B217" s="119" t="s">
        <v>93</v>
      </c>
      <c r="C217" s="120">
        <v>24</v>
      </c>
      <c r="D217" s="121">
        <v>-0.89090909090909087</v>
      </c>
      <c r="E217" s="120">
        <v>317</v>
      </c>
      <c r="F217" s="121">
        <f t="shared" si="22"/>
        <v>12.208333333333334</v>
      </c>
      <c r="G217" s="120">
        <v>713</v>
      </c>
      <c r="H217" s="121">
        <f t="shared" si="22"/>
        <v>1.2492113564668768</v>
      </c>
      <c r="I217" s="120">
        <v>322</v>
      </c>
      <c r="J217" s="121">
        <f t="shared" si="22"/>
        <v>-0.54838709677419351</v>
      </c>
      <c r="K217" s="120">
        <v>268</v>
      </c>
      <c r="L217" s="121">
        <f t="shared" si="22"/>
        <v>-0.16770186335403725</v>
      </c>
      <c r="M217" s="120"/>
      <c r="N217" s="121"/>
    </row>
    <row r="218" spans="2:15" x14ac:dyDescent="0.25">
      <c r="B218" s="119" t="s">
        <v>95</v>
      </c>
      <c r="C218" s="120">
        <v>14</v>
      </c>
      <c r="D218" s="121">
        <v>-0.92893401015228427</v>
      </c>
      <c r="E218" s="120">
        <v>348</v>
      </c>
      <c r="F218" s="121">
        <f t="shared" si="22"/>
        <v>23.857142857142858</v>
      </c>
      <c r="G218" s="120">
        <v>374</v>
      </c>
      <c r="H218" s="121">
        <f t="shared" si="22"/>
        <v>7.4712643678160884E-2</v>
      </c>
      <c r="I218" s="120">
        <v>365</v>
      </c>
      <c r="J218" s="121">
        <f t="shared" si="22"/>
        <v>-2.4064171122994638E-2</v>
      </c>
      <c r="K218" s="120">
        <v>215</v>
      </c>
      <c r="L218" s="121">
        <f t="shared" si="22"/>
        <v>-0.41095890410958902</v>
      </c>
      <c r="M218" s="120"/>
      <c r="N218" s="121"/>
    </row>
    <row r="219" spans="2:15" ht="15.75" x14ac:dyDescent="0.25">
      <c r="B219" s="122" t="s">
        <v>32</v>
      </c>
      <c r="C219" s="123">
        <v>940</v>
      </c>
      <c r="D219" s="124">
        <v>-0.60669456066945604</v>
      </c>
      <c r="E219" s="123">
        <v>1385</v>
      </c>
      <c r="F219" s="124">
        <f t="shared" si="22"/>
        <v>0.47340425531914887</v>
      </c>
      <c r="G219" s="123">
        <v>4981</v>
      </c>
      <c r="H219" s="124">
        <f t="shared" si="22"/>
        <v>2.5963898916967509</v>
      </c>
      <c r="I219" s="123">
        <v>3623</v>
      </c>
      <c r="J219" s="124">
        <f t="shared" si="22"/>
        <v>-0.27263601686408356</v>
      </c>
      <c r="K219" s="123">
        <v>3800</v>
      </c>
      <c r="L219" s="124">
        <f t="shared" si="22"/>
        <v>4.8854540436102711E-2</v>
      </c>
      <c r="M219" s="123">
        <v>1917</v>
      </c>
      <c r="N219" s="124">
        <v>-0.32069454287739196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C222" s="125"/>
      <c r="K222" s="125"/>
      <c r="N222" s="81"/>
    </row>
    <row r="224" spans="2:15" ht="48.75" customHeight="1" thickBot="1" x14ac:dyDescent="0.3">
      <c r="B224" s="283" t="s">
        <v>286</v>
      </c>
      <c r="C224" s="283"/>
      <c r="D224" s="283"/>
      <c r="E224" s="283"/>
      <c r="F224" s="283"/>
      <c r="G224" s="283"/>
      <c r="H224" s="283"/>
      <c r="I224" s="283"/>
      <c r="J224" s="283"/>
      <c r="K224" s="283"/>
      <c r="L224" s="283"/>
      <c r="M224" s="283"/>
      <c r="N224" s="283"/>
      <c r="O224" s="1" t="s">
        <v>149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150</v>
      </c>
    </row>
    <row r="226" spans="2:15" ht="22.5" thickTop="1" thickBot="1" x14ac:dyDescent="0.3">
      <c r="B226" s="126" t="str">
        <f>C226</f>
        <v>Dinamarca</v>
      </c>
      <c r="C226" s="305" t="s">
        <v>130</v>
      </c>
      <c r="D226" s="306"/>
      <c r="E226" s="306"/>
      <c r="F226" s="306"/>
      <c r="G226" s="306"/>
      <c r="H226" s="306"/>
      <c r="I226" s="306"/>
      <c r="J226" s="306"/>
      <c r="K226" s="306"/>
      <c r="L226" s="306"/>
      <c r="M226" s="306"/>
      <c r="N226" s="306"/>
    </row>
    <row r="227" spans="2:15" ht="22.5" thickTop="1" thickBot="1" x14ac:dyDescent="0.3">
      <c r="B227" s="111"/>
      <c r="C227" s="307">
        <f>$C$7</f>
        <v>2020</v>
      </c>
      <c r="D227" s="308"/>
      <c r="E227" s="309">
        <f>$E$7</f>
        <v>2021</v>
      </c>
      <c r="F227" s="308"/>
      <c r="G227" s="309">
        <f>$G$7</f>
        <v>2022</v>
      </c>
      <c r="H227" s="308"/>
      <c r="I227" s="309">
        <f>$I$7</f>
        <v>2023</v>
      </c>
      <c r="J227" s="308"/>
      <c r="K227" s="309">
        <f>$K$7</f>
        <v>2024</v>
      </c>
      <c r="L227" s="308"/>
      <c r="M227" s="309">
        <f>$M$7</f>
        <v>2025</v>
      </c>
      <c r="N227" s="310"/>
    </row>
    <row r="228" spans="2:15" ht="16.5" thickTop="1" thickBot="1" x14ac:dyDescent="0.3">
      <c r="B228" s="87"/>
      <c r="C228" s="116" t="s">
        <v>71</v>
      </c>
      <c r="D228" s="117" t="str">
        <f>CONCATENATE("var. ",RIGHT(C227,2),"/",RIGHT(C227-1,2))</f>
        <v>var. 20/19</v>
      </c>
      <c r="E228" s="118" t="s">
        <v>71</v>
      </c>
      <c r="F228" s="117" t="s">
        <v>252</v>
      </c>
      <c r="G228" s="118" t="s">
        <v>71</v>
      </c>
      <c r="H228" s="117" t="s">
        <v>252</v>
      </c>
      <c r="I228" s="118" t="s">
        <v>71</v>
      </c>
      <c r="J228" s="117" t="s">
        <v>252</v>
      </c>
      <c r="K228" s="118" t="s">
        <v>71</v>
      </c>
      <c r="L228" s="117" t="s">
        <v>252</v>
      </c>
      <c r="M228" s="118" t="s">
        <v>71</v>
      </c>
      <c r="N228" s="117" t="s">
        <v>277</v>
      </c>
    </row>
    <row r="229" spans="2:15" x14ac:dyDescent="0.25">
      <c r="B229" s="119" t="s">
        <v>73</v>
      </c>
      <c r="C229" s="120">
        <v>324</v>
      </c>
      <c r="D229" s="121">
        <v>1.7457627118644066</v>
      </c>
      <c r="E229" s="120">
        <v>5</v>
      </c>
      <c r="F229" s="121">
        <f t="shared" ref="F229:L241" si="24">IFERROR(E229/C229-1,"-")</f>
        <v>-0.98456790123456794</v>
      </c>
      <c r="G229" s="120">
        <v>202</v>
      </c>
      <c r="H229" s="121">
        <f t="shared" si="24"/>
        <v>39.4</v>
      </c>
      <c r="I229" s="120">
        <v>130</v>
      </c>
      <c r="J229" s="121">
        <f t="shared" si="24"/>
        <v>-0.35643564356435642</v>
      </c>
      <c r="K229" s="120">
        <v>167</v>
      </c>
      <c r="L229" s="121">
        <f t="shared" si="24"/>
        <v>0.28461538461538471</v>
      </c>
      <c r="M229" s="120">
        <v>68</v>
      </c>
      <c r="N229" s="121">
        <f t="shared" ref="N229:N235" si="25">IFERROR(M229/K229-1,"-")</f>
        <v>-0.59281437125748504</v>
      </c>
    </row>
    <row r="230" spans="2:15" x14ac:dyDescent="0.25">
      <c r="B230" s="119" t="s">
        <v>75</v>
      </c>
      <c r="C230" s="120">
        <v>73</v>
      </c>
      <c r="D230" s="121">
        <v>-7.5949367088607556E-2</v>
      </c>
      <c r="E230" s="120">
        <v>5</v>
      </c>
      <c r="F230" s="121">
        <f t="shared" si="24"/>
        <v>-0.93150684931506844</v>
      </c>
      <c r="G230" s="120">
        <v>191</v>
      </c>
      <c r="H230" s="121">
        <f t="shared" si="24"/>
        <v>37.200000000000003</v>
      </c>
      <c r="I230" s="120">
        <v>31</v>
      </c>
      <c r="J230" s="121">
        <f t="shared" si="24"/>
        <v>-0.83769633507853403</v>
      </c>
      <c r="K230" s="120">
        <v>140</v>
      </c>
      <c r="L230" s="121">
        <f t="shared" si="24"/>
        <v>3.5161290322580649</v>
      </c>
      <c r="M230" s="120">
        <v>144</v>
      </c>
      <c r="N230" s="121">
        <f t="shared" si="25"/>
        <v>2.857142857142847E-2</v>
      </c>
    </row>
    <row r="231" spans="2:15" x14ac:dyDescent="0.25">
      <c r="B231" s="119" t="s">
        <v>77</v>
      </c>
      <c r="C231" s="120">
        <v>168</v>
      </c>
      <c r="D231" s="121">
        <v>1.9473684210526314</v>
      </c>
      <c r="E231" s="120">
        <v>7</v>
      </c>
      <c r="F231" s="121">
        <f t="shared" si="24"/>
        <v>-0.95833333333333337</v>
      </c>
      <c r="G231" s="120">
        <v>85</v>
      </c>
      <c r="H231" s="121">
        <f t="shared" si="24"/>
        <v>11.142857142857142</v>
      </c>
      <c r="I231" s="120">
        <v>28</v>
      </c>
      <c r="J231" s="121">
        <f t="shared" si="24"/>
        <v>-0.67058823529411771</v>
      </c>
      <c r="K231" s="120">
        <v>62</v>
      </c>
      <c r="L231" s="121">
        <f t="shared" si="24"/>
        <v>1.2142857142857144</v>
      </c>
      <c r="M231" s="120">
        <v>26</v>
      </c>
      <c r="N231" s="121">
        <f t="shared" si="25"/>
        <v>-0.58064516129032251</v>
      </c>
    </row>
    <row r="232" spans="2:15" x14ac:dyDescent="0.25">
      <c r="B232" s="119" t="s">
        <v>79</v>
      </c>
      <c r="C232" s="120">
        <v>0</v>
      </c>
      <c r="D232" s="121">
        <v>-1</v>
      </c>
      <c r="E232" s="120">
        <v>9</v>
      </c>
      <c r="F232" s="121" t="str">
        <f t="shared" si="24"/>
        <v>-</v>
      </c>
      <c r="G232" s="120">
        <v>17</v>
      </c>
      <c r="H232" s="121">
        <f t="shared" si="24"/>
        <v>0.88888888888888884</v>
      </c>
      <c r="I232" s="120">
        <v>42</v>
      </c>
      <c r="J232" s="121">
        <f t="shared" si="24"/>
        <v>1.4705882352941178</v>
      </c>
      <c r="K232" s="120">
        <v>2</v>
      </c>
      <c r="L232" s="121">
        <f t="shared" si="24"/>
        <v>-0.95238095238095233</v>
      </c>
      <c r="M232" s="120">
        <v>44</v>
      </c>
      <c r="N232" s="121">
        <f t="shared" si="25"/>
        <v>21</v>
      </c>
    </row>
    <row r="233" spans="2:15" x14ac:dyDescent="0.25">
      <c r="B233" s="119" t="s">
        <v>81</v>
      </c>
      <c r="C233" s="120">
        <v>0</v>
      </c>
      <c r="D233" s="121">
        <v>-1</v>
      </c>
      <c r="E233" s="120">
        <v>12</v>
      </c>
      <c r="F233" s="121" t="str">
        <f t="shared" si="24"/>
        <v>-</v>
      </c>
      <c r="G233" s="120">
        <v>21</v>
      </c>
      <c r="H233" s="121">
        <f t="shared" si="24"/>
        <v>0.75</v>
      </c>
      <c r="I233" s="120">
        <v>10</v>
      </c>
      <c r="J233" s="121">
        <f t="shared" si="24"/>
        <v>-0.52380952380952384</v>
      </c>
      <c r="K233" s="120">
        <v>0</v>
      </c>
      <c r="L233" s="121">
        <f t="shared" si="24"/>
        <v>-1</v>
      </c>
      <c r="M233" s="120">
        <v>24</v>
      </c>
      <c r="N233" s="121" t="str">
        <f t="shared" si="25"/>
        <v>-</v>
      </c>
    </row>
    <row r="234" spans="2:15" x14ac:dyDescent="0.25">
      <c r="B234" s="119" t="s">
        <v>83</v>
      </c>
      <c r="C234" s="120">
        <v>0</v>
      </c>
      <c r="D234" s="121">
        <v>-1</v>
      </c>
      <c r="E234" s="120">
        <v>0</v>
      </c>
      <c r="F234" s="121" t="str">
        <f t="shared" si="24"/>
        <v>-</v>
      </c>
      <c r="G234" s="120">
        <v>7</v>
      </c>
      <c r="H234" s="121" t="str">
        <f t="shared" si="24"/>
        <v>-</v>
      </c>
      <c r="I234" s="120">
        <v>2</v>
      </c>
      <c r="J234" s="121">
        <f t="shared" si="24"/>
        <v>-0.7142857142857143</v>
      </c>
      <c r="K234" s="120">
        <v>176</v>
      </c>
      <c r="L234" s="121">
        <f t="shared" si="24"/>
        <v>87</v>
      </c>
      <c r="M234" s="120">
        <v>4</v>
      </c>
      <c r="N234" s="121">
        <f t="shared" si="25"/>
        <v>-0.97727272727272729</v>
      </c>
    </row>
    <row r="235" spans="2:15" x14ac:dyDescent="0.25">
      <c r="B235" s="119" t="s">
        <v>85</v>
      </c>
      <c r="C235" s="120">
        <v>0</v>
      </c>
      <c r="D235" s="121">
        <v>-1</v>
      </c>
      <c r="E235" s="120">
        <v>2</v>
      </c>
      <c r="F235" s="121" t="str">
        <f t="shared" si="24"/>
        <v>-</v>
      </c>
      <c r="G235" s="120">
        <v>17</v>
      </c>
      <c r="H235" s="121">
        <f t="shared" si="24"/>
        <v>7.5</v>
      </c>
      <c r="I235" s="120">
        <v>35</v>
      </c>
      <c r="J235" s="121">
        <f t="shared" si="24"/>
        <v>1.0588235294117645</v>
      </c>
      <c r="K235" s="120">
        <v>45</v>
      </c>
      <c r="L235" s="121">
        <f t="shared" si="24"/>
        <v>0.28571428571428581</v>
      </c>
      <c r="M235" s="120">
        <v>45</v>
      </c>
      <c r="N235" s="121">
        <f t="shared" si="25"/>
        <v>0</v>
      </c>
    </row>
    <row r="236" spans="2:15" x14ac:dyDescent="0.25">
      <c r="B236" s="119" t="s">
        <v>87</v>
      </c>
      <c r="C236" s="120">
        <v>1</v>
      </c>
      <c r="D236" s="121">
        <v>0</v>
      </c>
      <c r="E236" s="120">
        <v>0</v>
      </c>
      <c r="F236" s="121">
        <f t="shared" si="24"/>
        <v>-1</v>
      </c>
      <c r="G236" s="120">
        <v>63</v>
      </c>
      <c r="H236" s="121" t="str">
        <f t="shared" si="24"/>
        <v>-</v>
      </c>
      <c r="I236" s="120">
        <v>6</v>
      </c>
      <c r="J236" s="121">
        <f t="shared" si="24"/>
        <v>-0.90476190476190477</v>
      </c>
      <c r="K236" s="120">
        <v>4</v>
      </c>
      <c r="L236" s="121">
        <f t="shared" si="24"/>
        <v>-0.33333333333333337</v>
      </c>
      <c r="M236" s="120"/>
      <c r="N236" s="121"/>
    </row>
    <row r="237" spans="2:15" x14ac:dyDescent="0.25">
      <c r="B237" s="119" t="s">
        <v>89</v>
      </c>
      <c r="C237" s="120">
        <v>2</v>
      </c>
      <c r="D237" s="121">
        <v>0</v>
      </c>
      <c r="E237" s="120">
        <v>1</v>
      </c>
      <c r="F237" s="121">
        <f t="shared" si="24"/>
        <v>-0.5</v>
      </c>
      <c r="G237" s="120">
        <v>27</v>
      </c>
      <c r="H237" s="121">
        <f t="shared" si="24"/>
        <v>26</v>
      </c>
      <c r="I237" s="120">
        <v>14</v>
      </c>
      <c r="J237" s="121">
        <f t="shared" si="24"/>
        <v>-0.48148148148148151</v>
      </c>
      <c r="K237" s="120">
        <v>36</v>
      </c>
      <c r="L237" s="121">
        <f t="shared" si="24"/>
        <v>1.5714285714285716</v>
      </c>
      <c r="M237" s="120"/>
      <c r="N237" s="121"/>
    </row>
    <row r="238" spans="2:15" x14ac:dyDescent="0.25">
      <c r="B238" s="119" t="s">
        <v>91</v>
      </c>
      <c r="C238" s="120">
        <v>0</v>
      </c>
      <c r="D238" s="121">
        <v>-1</v>
      </c>
      <c r="E238" s="120">
        <v>100</v>
      </c>
      <c r="F238" s="121" t="str">
        <f t="shared" si="24"/>
        <v>-</v>
      </c>
      <c r="G238" s="120">
        <v>46</v>
      </c>
      <c r="H238" s="121">
        <f t="shared" si="24"/>
        <v>-0.54</v>
      </c>
      <c r="I238" s="120">
        <v>6</v>
      </c>
      <c r="J238" s="121">
        <f t="shared" si="24"/>
        <v>-0.86956521739130432</v>
      </c>
      <c r="K238" s="120">
        <v>24</v>
      </c>
      <c r="L238" s="121">
        <f t="shared" si="24"/>
        <v>3</v>
      </c>
      <c r="M238" s="120"/>
      <c r="N238" s="121"/>
    </row>
    <row r="239" spans="2:15" x14ac:dyDescent="0.25">
      <c r="B239" s="119" t="s">
        <v>93</v>
      </c>
      <c r="C239" s="120">
        <v>18</v>
      </c>
      <c r="D239" s="121">
        <v>-0.53846153846153844</v>
      </c>
      <c r="E239" s="120">
        <v>57</v>
      </c>
      <c r="F239" s="121">
        <f t="shared" si="24"/>
        <v>2.1666666666666665</v>
      </c>
      <c r="G239" s="120">
        <v>40</v>
      </c>
      <c r="H239" s="121">
        <f t="shared" si="24"/>
        <v>-0.29824561403508776</v>
      </c>
      <c r="I239" s="120">
        <v>82</v>
      </c>
      <c r="J239" s="121">
        <f t="shared" si="24"/>
        <v>1.0499999999999998</v>
      </c>
      <c r="K239" s="120">
        <v>116</v>
      </c>
      <c r="L239" s="121">
        <f t="shared" si="24"/>
        <v>0.41463414634146334</v>
      </c>
      <c r="M239" s="120"/>
      <c r="N239" s="121"/>
    </row>
    <row r="240" spans="2:15" x14ac:dyDescent="0.25">
      <c r="B240" s="119" t="s">
        <v>95</v>
      </c>
      <c r="C240" s="120">
        <v>2</v>
      </c>
      <c r="D240" s="121">
        <v>-0.97297297297297303</v>
      </c>
      <c r="E240" s="120">
        <v>77</v>
      </c>
      <c r="F240" s="121">
        <f t="shared" si="24"/>
        <v>37.5</v>
      </c>
      <c r="G240" s="120">
        <v>101</v>
      </c>
      <c r="H240" s="121">
        <f t="shared" si="24"/>
        <v>0.31168831168831179</v>
      </c>
      <c r="I240" s="120">
        <v>34</v>
      </c>
      <c r="J240" s="121">
        <f t="shared" si="24"/>
        <v>-0.66336633663366329</v>
      </c>
      <c r="K240" s="120">
        <v>10</v>
      </c>
      <c r="L240" s="121">
        <f t="shared" si="24"/>
        <v>-0.70588235294117641</v>
      </c>
      <c r="M240" s="120"/>
      <c r="N240" s="121"/>
    </row>
    <row r="241" spans="2:15" ht="15.75" x14ac:dyDescent="0.25">
      <c r="B241" s="122" t="s">
        <v>32</v>
      </c>
      <c r="C241" s="123">
        <v>599</v>
      </c>
      <c r="D241" s="124">
        <v>0.3490990990990992</v>
      </c>
      <c r="E241" s="123">
        <v>275</v>
      </c>
      <c r="F241" s="124">
        <f t="shared" si="24"/>
        <v>-0.54090150250417368</v>
      </c>
      <c r="G241" s="123">
        <v>817</v>
      </c>
      <c r="H241" s="124">
        <f t="shared" si="24"/>
        <v>1.9709090909090907</v>
      </c>
      <c r="I241" s="123">
        <v>420</v>
      </c>
      <c r="J241" s="124">
        <f t="shared" si="24"/>
        <v>-0.48592411260709911</v>
      </c>
      <c r="K241" s="123">
        <v>782</v>
      </c>
      <c r="L241" s="124">
        <f t="shared" si="24"/>
        <v>0.86190476190476195</v>
      </c>
      <c r="M241" s="123">
        <v>355</v>
      </c>
      <c r="N241" s="124">
        <v>-0.40033783783783783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5"/>
      <c r="K244" s="125"/>
      <c r="N244" s="81"/>
    </row>
    <row r="250" spans="2:15" ht="48.75" customHeight="1" thickBot="1" x14ac:dyDescent="0.3">
      <c r="B250" s="283" t="s">
        <v>287</v>
      </c>
      <c r="C250" s="283"/>
      <c r="D250" s="283"/>
      <c r="E250" s="283"/>
      <c r="F250" s="283"/>
      <c r="G250" s="283"/>
      <c r="H250" s="283"/>
      <c r="I250" s="283"/>
      <c r="J250" s="283"/>
      <c r="K250" s="283"/>
      <c r="L250" s="283"/>
      <c r="M250" s="283"/>
      <c r="N250" s="283"/>
      <c r="O250" s="1" t="s">
        <v>149</v>
      </c>
    </row>
    <row r="251" spans="2:15" ht="10.5" customHeight="1" thickBot="1" x14ac:dyDescent="0.3">
      <c r="B251" s="108"/>
      <c r="C251" s="109"/>
      <c r="D251" s="108"/>
      <c r="E251" s="108"/>
      <c r="F251" s="108"/>
      <c r="G251" s="108"/>
      <c r="H251" s="108"/>
      <c r="I251" s="108"/>
      <c r="J251" s="108"/>
      <c r="K251" s="108"/>
      <c r="L251" s="108"/>
      <c r="M251" s="4"/>
      <c r="N251" s="4"/>
      <c r="O251" s="1" t="s">
        <v>150</v>
      </c>
    </row>
    <row r="252" spans="2:15" ht="22.5" thickTop="1" thickBot="1" x14ac:dyDescent="0.3">
      <c r="B252" s="126" t="str">
        <f>C252</f>
        <v>Suecia</v>
      </c>
      <c r="C252" s="305" t="s">
        <v>133</v>
      </c>
      <c r="D252" s="306"/>
      <c r="E252" s="306"/>
      <c r="F252" s="306"/>
      <c r="G252" s="306"/>
      <c r="H252" s="306"/>
      <c r="I252" s="306"/>
      <c r="J252" s="306"/>
      <c r="K252" s="306"/>
      <c r="L252" s="306"/>
      <c r="M252" s="306"/>
      <c r="N252" s="306"/>
    </row>
    <row r="253" spans="2:15" ht="22.5" thickTop="1" thickBot="1" x14ac:dyDescent="0.3">
      <c r="B253" s="111"/>
      <c r="C253" s="307">
        <f>$C$7</f>
        <v>2020</v>
      </c>
      <c r="D253" s="308"/>
      <c r="E253" s="309">
        <f>$E$7</f>
        <v>2021</v>
      </c>
      <c r="F253" s="308"/>
      <c r="G253" s="309">
        <f>$G$7</f>
        <v>2022</v>
      </c>
      <c r="H253" s="308"/>
      <c r="I253" s="309">
        <f>$I$7</f>
        <v>2023</v>
      </c>
      <c r="J253" s="308"/>
      <c r="K253" s="309">
        <f>$K$7</f>
        <v>2024</v>
      </c>
      <c r="L253" s="308"/>
      <c r="M253" s="309">
        <f>$M$7</f>
        <v>2025</v>
      </c>
      <c r="N253" s="310"/>
    </row>
    <row r="254" spans="2:15" ht="16.5" thickTop="1" thickBot="1" x14ac:dyDescent="0.3">
      <c r="B254" s="87"/>
      <c r="C254" s="116" t="s">
        <v>71</v>
      </c>
      <c r="D254" s="117" t="str">
        <f>CONCATENATE("var. ",RIGHT(C253,2),"/",RIGHT(C253-1,2))</f>
        <v>var. 20/19</v>
      </c>
      <c r="E254" s="118" t="s">
        <v>71</v>
      </c>
      <c r="F254" s="117" t="s">
        <v>252</v>
      </c>
      <c r="G254" s="118" t="s">
        <v>71</v>
      </c>
      <c r="H254" s="117" t="s">
        <v>252</v>
      </c>
      <c r="I254" s="118" t="s">
        <v>71</v>
      </c>
      <c r="J254" s="117" t="s">
        <v>252</v>
      </c>
      <c r="K254" s="118" t="s">
        <v>71</v>
      </c>
      <c r="L254" s="117" t="s">
        <v>252</v>
      </c>
      <c r="M254" s="118" t="s">
        <v>71</v>
      </c>
      <c r="N254" s="117" t="s">
        <v>277</v>
      </c>
    </row>
    <row r="255" spans="2:15" x14ac:dyDescent="0.25">
      <c r="B255" s="119" t="s">
        <v>73</v>
      </c>
      <c r="C255" s="120">
        <v>93</v>
      </c>
      <c r="D255" s="121">
        <v>0.66071428571428581</v>
      </c>
      <c r="E255" s="120">
        <v>23</v>
      </c>
      <c r="F255" s="121">
        <f t="shared" ref="F255:L267" si="26">IFERROR(E255/C255-1,"-")</f>
        <v>-0.75268817204301075</v>
      </c>
      <c r="G255" s="120">
        <v>107</v>
      </c>
      <c r="H255" s="121">
        <f t="shared" si="26"/>
        <v>3.6521739130434785</v>
      </c>
      <c r="I255" s="120">
        <v>236</v>
      </c>
      <c r="J255" s="121">
        <f t="shared" si="26"/>
        <v>1.2056074766355138</v>
      </c>
      <c r="K255" s="120">
        <v>448</v>
      </c>
      <c r="L255" s="121">
        <f t="shared" si="26"/>
        <v>0.89830508474576276</v>
      </c>
      <c r="M255" s="120">
        <v>203</v>
      </c>
      <c r="N255" s="121">
        <f t="shared" ref="N255:N261" si="27">IFERROR(M255/K255-1,"-")</f>
        <v>-0.546875</v>
      </c>
    </row>
    <row r="256" spans="2:15" x14ac:dyDescent="0.25">
      <c r="B256" s="119" t="s">
        <v>75</v>
      </c>
      <c r="C256" s="120">
        <v>98</v>
      </c>
      <c r="D256" s="121">
        <v>-0.24615384615384617</v>
      </c>
      <c r="E256" s="120">
        <v>14</v>
      </c>
      <c r="F256" s="121">
        <f t="shared" si="26"/>
        <v>-0.85714285714285721</v>
      </c>
      <c r="G256" s="120">
        <v>44</v>
      </c>
      <c r="H256" s="121">
        <f t="shared" si="26"/>
        <v>2.1428571428571428</v>
      </c>
      <c r="I256" s="120">
        <v>59</v>
      </c>
      <c r="J256" s="121">
        <f t="shared" si="26"/>
        <v>0.34090909090909083</v>
      </c>
      <c r="K256" s="120">
        <v>189</v>
      </c>
      <c r="L256" s="121">
        <f t="shared" si="26"/>
        <v>2.2033898305084745</v>
      </c>
      <c r="M256" s="120">
        <v>21</v>
      </c>
      <c r="N256" s="121">
        <f t="shared" si="27"/>
        <v>-0.88888888888888884</v>
      </c>
    </row>
    <row r="257" spans="2:14" x14ac:dyDescent="0.25">
      <c r="B257" s="119" t="s">
        <v>77</v>
      </c>
      <c r="C257" s="120">
        <v>19</v>
      </c>
      <c r="D257" s="121">
        <v>-0.80808080808080807</v>
      </c>
      <c r="E257" s="120">
        <v>33</v>
      </c>
      <c r="F257" s="121">
        <f t="shared" si="26"/>
        <v>0.73684210526315796</v>
      </c>
      <c r="G257" s="120">
        <v>23</v>
      </c>
      <c r="H257" s="121">
        <f t="shared" si="26"/>
        <v>-0.30303030303030298</v>
      </c>
      <c r="I257" s="120">
        <v>105</v>
      </c>
      <c r="J257" s="121">
        <f t="shared" si="26"/>
        <v>3.5652173913043477</v>
      </c>
      <c r="K257" s="120">
        <v>115</v>
      </c>
      <c r="L257" s="121">
        <f t="shared" si="26"/>
        <v>9.5238095238095344E-2</v>
      </c>
      <c r="M257" s="120">
        <v>104</v>
      </c>
      <c r="N257" s="121">
        <f t="shared" si="27"/>
        <v>-9.5652173913043481E-2</v>
      </c>
    </row>
    <row r="258" spans="2:14" x14ac:dyDescent="0.25">
      <c r="B258" s="119" t="s">
        <v>79</v>
      </c>
      <c r="C258" s="120">
        <v>0</v>
      </c>
      <c r="D258" s="121">
        <v>-1</v>
      </c>
      <c r="E258" s="120">
        <v>16</v>
      </c>
      <c r="F258" s="121" t="str">
        <f t="shared" si="26"/>
        <v>-</v>
      </c>
      <c r="G258" s="120">
        <v>4</v>
      </c>
      <c r="H258" s="121">
        <f t="shared" si="26"/>
        <v>-0.75</v>
      </c>
      <c r="I258" s="120">
        <v>66</v>
      </c>
      <c r="J258" s="121">
        <f t="shared" si="26"/>
        <v>15.5</v>
      </c>
      <c r="K258" s="120">
        <v>64</v>
      </c>
      <c r="L258" s="121">
        <f t="shared" si="26"/>
        <v>-3.0303030303030276E-2</v>
      </c>
      <c r="M258" s="120">
        <v>23</v>
      </c>
      <c r="N258" s="121">
        <f t="shared" si="27"/>
        <v>-0.640625</v>
      </c>
    </row>
    <row r="259" spans="2:14" x14ac:dyDescent="0.25">
      <c r="B259" s="119" t="s">
        <v>81</v>
      </c>
      <c r="C259" s="120">
        <v>0</v>
      </c>
      <c r="D259" s="121">
        <v>-1</v>
      </c>
      <c r="E259" s="120">
        <v>15</v>
      </c>
      <c r="F259" s="121" t="str">
        <f t="shared" si="26"/>
        <v>-</v>
      </c>
      <c r="G259" s="120">
        <v>10</v>
      </c>
      <c r="H259" s="121">
        <f t="shared" si="26"/>
        <v>-0.33333333333333337</v>
      </c>
      <c r="I259" s="120">
        <v>63</v>
      </c>
      <c r="J259" s="121">
        <f t="shared" si="26"/>
        <v>5.3</v>
      </c>
      <c r="K259" s="120">
        <v>6</v>
      </c>
      <c r="L259" s="121">
        <f t="shared" si="26"/>
        <v>-0.90476190476190477</v>
      </c>
      <c r="M259" s="120">
        <v>52</v>
      </c>
      <c r="N259" s="121">
        <f t="shared" si="27"/>
        <v>7.6666666666666661</v>
      </c>
    </row>
    <row r="260" spans="2:14" x14ac:dyDescent="0.25">
      <c r="B260" s="119" t="s">
        <v>83</v>
      </c>
      <c r="C260" s="120">
        <v>0</v>
      </c>
      <c r="D260" s="121">
        <v>-1</v>
      </c>
      <c r="E260" s="120">
        <v>10</v>
      </c>
      <c r="F260" s="121" t="str">
        <f t="shared" si="26"/>
        <v>-</v>
      </c>
      <c r="G260" s="120">
        <v>29</v>
      </c>
      <c r="H260" s="121">
        <f t="shared" si="26"/>
        <v>1.9</v>
      </c>
      <c r="I260" s="120">
        <v>48</v>
      </c>
      <c r="J260" s="121">
        <f t="shared" si="26"/>
        <v>0.65517241379310343</v>
      </c>
      <c r="K260" s="120">
        <v>0</v>
      </c>
      <c r="L260" s="121">
        <f t="shared" si="26"/>
        <v>-1</v>
      </c>
      <c r="M260" s="120">
        <v>30</v>
      </c>
      <c r="N260" s="121" t="str">
        <f t="shared" si="27"/>
        <v>-</v>
      </c>
    </row>
    <row r="261" spans="2:14" x14ac:dyDescent="0.25">
      <c r="B261" s="119" t="s">
        <v>85</v>
      </c>
      <c r="C261" s="120">
        <v>0</v>
      </c>
      <c r="D261" s="121">
        <v>-1</v>
      </c>
      <c r="E261" s="120">
        <v>7</v>
      </c>
      <c r="F261" s="121" t="str">
        <f t="shared" si="26"/>
        <v>-</v>
      </c>
      <c r="G261" s="120">
        <v>10</v>
      </c>
      <c r="H261" s="121">
        <f t="shared" si="26"/>
        <v>0.4285714285714286</v>
      </c>
      <c r="I261" s="120">
        <v>29</v>
      </c>
      <c r="J261" s="121">
        <f t="shared" si="26"/>
        <v>1.9</v>
      </c>
      <c r="K261" s="120">
        <v>2</v>
      </c>
      <c r="L261" s="121">
        <f t="shared" si="26"/>
        <v>-0.93103448275862066</v>
      </c>
      <c r="M261" s="120">
        <v>20</v>
      </c>
      <c r="N261" s="121">
        <f t="shared" si="27"/>
        <v>9</v>
      </c>
    </row>
    <row r="262" spans="2:14" x14ac:dyDescent="0.25">
      <c r="B262" s="119" t="s">
        <v>87</v>
      </c>
      <c r="C262" s="120">
        <v>3</v>
      </c>
      <c r="D262" s="121">
        <v>-0.88888888888888884</v>
      </c>
      <c r="E262" s="120">
        <v>30</v>
      </c>
      <c r="F262" s="121">
        <f t="shared" si="26"/>
        <v>9</v>
      </c>
      <c r="G262" s="120">
        <v>12</v>
      </c>
      <c r="H262" s="121">
        <f t="shared" si="26"/>
        <v>-0.6</v>
      </c>
      <c r="I262" s="120">
        <v>34</v>
      </c>
      <c r="J262" s="121">
        <f t="shared" si="26"/>
        <v>1.8333333333333335</v>
      </c>
      <c r="K262" s="120">
        <v>23</v>
      </c>
      <c r="L262" s="121">
        <f t="shared" si="26"/>
        <v>-0.32352941176470584</v>
      </c>
      <c r="M262" s="120"/>
      <c r="N262" s="121"/>
    </row>
    <row r="263" spans="2:14" x14ac:dyDescent="0.25">
      <c r="B263" s="119" t="s">
        <v>89</v>
      </c>
      <c r="C263" s="120">
        <v>6</v>
      </c>
      <c r="D263" s="121" t="s">
        <v>233</v>
      </c>
      <c r="E263" s="120">
        <v>17</v>
      </c>
      <c r="F263" s="121">
        <f t="shared" si="26"/>
        <v>1.8333333333333335</v>
      </c>
      <c r="G263" s="120">
        <v>8</v>
      </c>
      <c r="H263" s="121">
        <f t="shared" si="26"/>
        <v>-0.52941176470588236</v>
      </c>
      <c r="I263" s="120">
        <v>40</v>
      </c>
      <c r="J263" s="121">
        <f t="shared" si="26"/>
        <v>4</v>
      </c>
      <c r="K263" s="120">
        <v>24</v>
      </c>
      <c r="L263" s="121">
        <f t="shared" si="26"/>
        <v>-0.4</v>
      </c>
      <c r="M263" s="120"/>
      <c r="N263" s="121"/>
    </row>
    <row r="264" spans="2:14" x14ac:dyDescent="0.25">
      <c r="B264" s="119" t="s">
        <v>91</v>
      </c>
      <c r="C264" s="120">
        <v>6</v>
      </c>
      <c r="D264" s="121">
        <v>-0.875</v>
      </c>
      <c r="E264" s="120">
        <v>7</v>
      </c>
      <c r="F264" s="121">
        <f t="shared" si="26"/>
        <v>0.16666666666666674</v>
      </c>
      <c r="G264" s="120">
        <v>20</v>
      </c>
      <c r="H264" s="121">
        <f t="shared" si="26"/>
        <v>1.8571428571428572</v>
      </c>
      <c r="I264" s="120">
        <v>26</v>
      </c>
      <c r="J264" s="121">
        <f t="shared" si="26"/>
        <v>0.30000000000000004</v>
      </c>
      <c r="K264" s="120">
        <v>122</v>
      </c>
      <c r="L264" s="121">
        <f t="shared" si="26"/>
        <v>3.6923076923076925</v>
      </c>
      <c r="M264" s="120"/>
      <c r="N264" s="121"/>
    </row>
    <row r="265" spans="2:14" x14ac:dyDescent="0.25">
      <c r="B265" s="119" t="s">
        <v>93</v>
      </c>
      <c r="C265" s="120">
        <v>20</v>
      </c>
      <c r="D265" s="121">
        <v>-0.87341772151898733</v>
      </c>
      <c r="E265" s="120">
        <v>45</v>
      </c>
      <c r="F265" s="121">
        <f t="shared" si="26"/>
        <v>1.25</v>
      </c>
      <c r="G265" s="120">
        <v>24</v>
      </c>
      <c r="H265" s="121">
        <f t="shared" si="26"/>
        <v>-0.46666666666666667</v>
      </c>
      <c r="I265" s="120">
        <v>97</v>
      </c>
      <c r="J265" s="121">
        <f t="shared" si="26"/>
        <v>3.041666666666667</v>
      </c>
      <c r="K265" s="120">
        <v>91</v>
      </c>
      <c r="L265" s="121">
        <f t="shared" si="26"/>
        <v>-6.1855670103092786E-2</v>
      </c>
      <c r="M265" s="120"/>
      <c r="N265" s="121"/>
    </row>
    <row r="266" spans="2:14" x14ac:dyDescent="0.25">
      <c r="B266" s="119" t="s">
        <v>95</v>
      </c>
      <c r="C266" s="120">
        <v>10</v>
      </c>
      <c r="D266" s="121">
        <v>-0.90909090909090906</v>
      </c>
      <c r="E266" s="120">
        <v>42</v>
      </c>
      <c r="F266" s="121">
        <f t="shared" si="26"/>
        <v>3.2</v>
      </c>
      <c r="G266" s="120">
        <v>94</v>
      </c>
      <c r="H266" s="121">
        <f t="shared" si="26"/>
        <v>1.2380952380952381</v>
      </c>
      <c r="I266" s="120">
        <v>147</v>
      </c>
      <c r="J266" s="121">
        <f t="shared" si="26"/>
        <v>0.56382978723404253</v>
      </c>
      <c r="K266" s="120">
        <v>160</v>
      </c>
      <c r="L266" s="121">
        <f t="shared" si="26"/>
        <v>8.8435374149659962E-2</v>
      </c>
      <c r="M266" s="120"/>
      <c r="N266" s="121"/>
    </row>
    <row r="267" spans="2:14" ht="15.75" x14ac:dyDescent="0.25">
      <c r="B267" s="122" t="s">
        <v>32</v>
      </c>
      <c r="C267" s="123">
        <v>259</v>
      </c>
      <c r="D267" s="124">
        <v>-0.62947067238912735</v>
      </c>
      <c r="E267" s="123">
        <v>259</v>
      </c>
      <c r="F267" s="124">
        <f t="shared" si="26"/>
        <v>0</v>
      </c>
      <c r="G267" s="123">
        <v>385</v>
      </c>
      <c r="H267" s="124">
        <f t="shared" si="26"/>
        <v>0.4864864864864864</v>
      </c>
      <c r="I267" s="123">
        <v>950</v>
      </c>
      <c r="J267" s="124">
        <f t="shared" si="26"/>
        <v>1.4675324675324677</v>
      </c>
      <c r="K267" s="123">
        <v>1244</v>
      </c>
      <c r="L267" s="124">
        <f t="shared" si="26"/>
        <v>0.30947368421052635</v>
      </c>
      <c r="M267" s="123">
        <v>453</v>
      </c>
      <c r="N267" s="124">
        <v>-0.45024271844660191</v>
      </c>
    </row>
    <row r="268" spans="2:14" ht="6" customHeight="1" x14ac:dyDescent="0.25"/>
    <row r="269" spans="2:14" x14ac:dyDescent="0.25">
      <c r="B269" s="107" t="s">
        <v>57</v>
      </c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</row>
    <row r="270" spans="2:14" x14ac:dyDescent="0.25">
      <c r="C270" s="125"/>
      <c r="K270" s="125"/>
      <c r="N270" s="81"/>
    </row>
  </sheetData>
  <mergeCells count="96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50:N250"/>
    <mergeCell ref="C252:N252"/>
    <mergeCell ref="C253:D253"/>
    <mergeCell ref="E253:F253"/>
    <mergeCell ref="G253:H253"/>
    <mergeCell ref="I253:J253"/>
    <mergeCell ref="K253:L253"/>
    <mergeCell ref="M253:N253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2C9D44-4F32-4B37-9244-30924FF2E2A2}">
  <sheetPr>
    <tabColor rgb="FFF29140"/>
  </sheetPr>
  <dimension ref="A4:O113"/>
  <sheetViews>
    <sheetView showGridLines="0" topLeftCell="I1" zoomScaleNormal="100" workbookViewId="0">
      <selection activeCell="G18" sqref="G18"/>
    </sheetView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</cols>
  <sheetData>
    <row r="4" spans="1:15" ht="48.75" customHeight="1" thickBot="1" x14ac:dyDescent="0.3">
      <c r="B4" s="283" t="s">
        <v>275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5" t="s">
        <v>134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9">
        <f>E7-1</f>
        <v>2020</v>
      </c>
      <c r="D7" s="308"/>
      <c r="E7" s="309">
        <f>G7-1</f>
        <v>2021</v>
      </c>
      <c r="F7" s="308"/>
      <c r="G7" s="309">
        <f>I7-1</f>
        <v>2022</v>
      </c>
      <c r="H7" s="308"/>
      <c r="I7" s="309">
        <f>K7-1</f>
        <v>2023</v>
      </c>
      <c r="J7" s="308"/>
      <c r="K7" s="309">
        <f>M7-1</f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71</v>
      </c>
      <c r="D8" s="117" t="str">
        <f>CONCATENATE("var ",RIGHT(C7,2),"/",RIGHT(C7-1,2))</f>
        <v>var 20/19</v>
      </c>
      <c r="E8" s="118" t="s">
        <v>71</v>
      </c>
      <c r="F8" s="117" t="str">
        <f>CONCATENATE("var ",RIGHT(E7,2),"/",RIGHT(C7,2))</f>
        <v>var 21/20</v>
      </c>
      <c r="G8" s="118" t="s">
        <v>71</v>
      </c>
      <c r="H8" s="117" t="str">
        <f>CONCATENATE("var ",RIGHT(G7,2),"/",RIGHT(E7,2))</f>
        <v>var 22/21</v>
      </c>
      <c r="I8" s="118" t="s">
        <v>71</v>
      </c>
      <c r="J8" s="117" t="str">
        <f>CONCATENATE("var ",RIGHT(I7,2),"/",RIGHT(G7,2))</f>
        <v>var 23/22</v>
      </c>
      <c r="K8" s="118" t="s">
        <v>71</v>
      </c>
      <c r="L8" s="117" t="str">
        <f>CONCATENATE("var ",RIGHT(K7,2),"/",RIGHT(I7,2))</f>
        <v>var 24/23</v>
      </c>
      <c r="M8" s="118" t="s">
        <v>71</v>
      </c>
      <c r="N8" s="117" t="str">
        <f>CONCATENATE("var ",RIGHT(M7,2),"/",RIGHT(K7,2))</f>
        <v>var 25/24</v>
      </c>
    </row>
    <row r="9" spans="1:15" x14ac:dyDescent="0.25">
      <c r="A9" s="1" t="s">
        <v>72</v>
      </c>
      <c r="B9" s="119" t="s">
        <v>73</v>
      </c>
      <c r="C9" s="120">
        <v>13603</v>
      </c>
      <c r="D9" s="121">
        <v>9.4456512993804864E-2</v>
      </c>
      <c r="E9" s="120">
        <v>2763</v>
      </c>
      <c r="F9" s="121">
        <f t="shared" ref="F9:L21" si="0">IFERROR(E9/C9-1,"-")</f>
        <v>-0.79688304050577075</v>
      </c>
      <c r="G9" s="120">
        <v>11400</v>
      </c>
      <c r="H9" s="121">
        <f t="shared" si="0"/>
        <v>3.1259500542888166</v>
      </c>
      <c r="I9" s="120">
        <v>14353</v>
      </c>
      <c r="J9" s="121">
        <f t="shared" si="0"/>
        <v>0.25903508771929817</v>
      </c>
      <c r="K9" s="120">
        <v>14581</v>
      </c>
      <c r="L9" s="121">
        <f t="shared" si="0"/>
        <v>1.5885180798439258E-2</v>
      </c>
      <c r="M9" s="120">
        <v>14255</v>
      </c>
      <c r="N9" s="121">
        <f t="shared" ref="N9:N15" si="1">IFERROR(M9/K9-1,"-")</f>
        <v>-2.2357862972361309E-2</v>
      </c>
    </row>
    <row r="10" spans="1:15" x14ac:dyDescent="0.25">
      <c r="A10" s="1" t="s">
        <v>74</v>
      </c>
      <c r="B10" s="119" t="s">
        <v>75</v>
      </c>
      <c r="C10" s="120">
        <v>14342</v>
      </c>
      <c r="D10" s="121">
        <v>6.6081914814539511E-2</v>
      </c>
      <c r="E10" s="120">
        <v>3097</v>
      </c>
      <c r="F10" s="121">
        <f t="shared" si="0"/>
        <v>-0.78406080044624182</v>
      </c>
      <c r="G10" s="120">
        <v>11383</v>
      </c>
      <c r="H10" s="121">
        <f t="shared" si="0"/>
        <v>2.6754924120116241</v>
      </c>
      <c r="I10" s="120">
        <v>14251</v>
      </c>
      <c r="J10" s="121">
        <f t="shared" si="0"/>
        <v>0.25195466924360899</v>
      </c>
      <c r="K10" s="120">
        <v>15138</v>
      </c>
      <c r="L10" s="121">
        <f t="shared" si="0"/>
        <v>6.2241246228334823E-2</v>
      </c>
      <c r="M10" s="120">
        <v>13111</v>
      </c>
      <c r="N10" s="121">
        <f t="shared" si="1"/>
        <v>-0.1339014400845554</v>
      </c>
    </row>
    <row r="11" spans="1:15" x14ac:dyDescent="0.25">
      <c r="A11" s="1" t="s">
        <v>76</v>
      </c>
      <c r="B11" s="119" t="s">
        <v>77</v>
      </c>
      <c r="C11" s="120">
        <v>5714</v>
      </c>
      <c r="D11" s="121">
        <v>-0.58980617372577171</v>
      </c>
      <c r="E11" s="120">
        <v>4959</v>
      </c>
      <c r="F11" s="121">
        <f t="shared" si="0"/>
        <v>-0.13213160658032896</v>
      </c>
      <c r="G11" s="120">
        <v>12710</v>
      </c>
      <c r="H11" s="121">
        <f t="shared" si="0"/>
        <v>1.5630167372454125</v>
      </c>
      <c r="I11" s="120">
        <v>15603</v>
      </c>
      <c r="J11" s="121">
        <f t="shared" si="0"/>
        <v>0.22761605035405186</v>
      </c>
      <c r="K11" s="120">
        <v>15292</v>
      </c>
      <c r="L11" s="121">
        <f t="shared" si="0"/>
        <v>-1.9932064346599998E-2</v>
      </c>
      <c r="M11" s="120">
        <v>14094</v>
      </c>
      <c r="N11" s="121">
        <f t="shared" si="1"/>
        <v>-7.834161653151972E-2</v>
      </c>
    </row>
    <row r="12" spans="1:15" x14ac:dyDescent="0.25">
      <c r="A12" s="1" t="s">
        <v>78</v>
      </c>
      <c r="B12" s="119" t="s">
        <v>79</v>
      </c>
      <c r="C12" s="120">
        <v>0</v>
      </c>
      <c r="D12" s="121">
        <v>-1</v>
      </c>
      <c r="E12" s="120">
        <v>4088</v>
      </c>
      <c r="F12" s="121" t="str">
        <f t="shared" si="0"/>
        <v>-</v>
      </c>
      <c r="G12" s="120">
        <v>12193</v>
      </c>
      <c r="H12" s="121">
        <f t="shared" si="0"/>
        <v>1.9826320939334638</v>
      </c>
      <c r="I12" s="120">
        <v>12703</v>
      </c>
      <c r="J12" s="121">
        <f t="shared" si="0"/>
        <v>4.1827277946362651E-2</v>
      </c>
      <c r="K12" s="120">
        <v>13439</v>
      </c>
      <c r="L12" s="121">
        <f t="shared" si="0"/>
        <v>5.793906951113903E-2</v>
      </c>
      <c r="M12" s="120">
        <v>11979</v>
      </c>
      <c r="N12" s="121">
        <f t="shared" si="1"/>
        <v>-0.10863903564253297</v>
      </c>
    </row>
    <row r="13" spans="1:15" x14ac:dyDescent="0.25">
      <c r="A13" s="1" t="s">
        <v>80</v>
      </c>
      <c r="B13" s="119" t="s">
        <v>81</v>
      </c>
      <c r="C13" s="120">
        <v>0</v>
      </c>
      <c r="D13" s="121">
        <v>-1</v>
      </c>
      <c r="E13" s="120">
        <v>5644</v>
      </c>
      <c r="F13" s="121" t="str">
        <f t="shared" si="0"/>
        <v>-</v>
      </c>
      <c r="G13" s="120">
        <v>10085</v>
      </c>
      <c r="H13" s="121">
        <f t="shared" si="0"/>
        <v>0.78685329553508154</v>
      </c>
      <c r="I13" s="120">
        <v>12793</v>
      </c>
      <c r="J13" s="121">
        <f t="shared" si="0"/>
        <v>0.26851760039662875</v>
      </c>
      <c r="K13" s="120">
        <v>12513</v>
      </c>
      <c r="L13" s="121">
        <f t="shared" si="0"/>
        <v>-2.1886969436410553E-2</v>
      </c>
      <c r="M13" s="120">
        <v>13411</v>
      </c>
      <c r="N13" s="121">
        <f t="shared" si="1"/>
        <v>7.1765364021417755E-2</v>
      </c>
    </row>
    <row r="14" spans="1:15" x14ac:dyDescent="0.25">
      <c r="A14" s="1" t="s">
        <v>82</v>
      </c>
      <c r="B14" s="119" t="s">
        <v>83</v>
      </c>
      <c r="C14" s="120">
        <v>0</v>
      </c>
      <c r="D14" s="121">
        <v>-1</v>
      </c>
      <c r="E14" s="120">
        <v>5487</v>
      </c>
      <c r="F14" s="121" t="str">
        <f t="shared" si="0"/>
        <v>-</v>
      </c>
      <c r="G14" s="120">
        <v>11277</v>
      </c>
      <c r="H14" s="121">
        <f t="shared" si="0"/>
        <v>1.0552214324767633</v>
      </c>
      <c r="I14" s="120">
        <v>10373</v>
      </c>
      <c r="J14" s="121">
        <f t="shared" si="0"/>
        <v>-8.0163163962046591E-2</v>
      </c>
      <c r="K14" s="120">
        <v>10115</v>
      </c>
      <c r="L14" s="121">
        <f t="shared" si="0"/>
        <v>-2.4872264532922017E-2</v>
      </c>
      <c r="M14" s="120">
        <v>11658</v>
      </c>
      <c r="N14" s="121">
        <f t="shared" si="1"/>
        <v>0.15254572417202183</v>
      </c>
    </row>
    <row r="15" spans="1:15" x14ac:dyDescent="0.25">
      <c r="A15" s="1" t="s">
        <v>84</v>
      </c>
      <c r="B15" s="119" t="s">
        <v>85</v>
      </c>
      <c r="C15" s="120">
        <v>0</v>
      </c>
      <c r="D15" s="121">
        <v>-1</v>
      </c>
      <c r="E15" s="120">
        <v>5672</v>
      </c>
      <c r="F15" s="121" t="str">
        <f t="shared" si="0"/>
        <v>-</v>
      </c>
      <c r="G15" s="120">
        <v>10710</v>
      </c>
      <c r="H15" s="121">
        <f t="shared" si="0"/>
        <v>0.8882228490832158</v>
      </c>
      <c r="I15" s="120">
        <v>9594</v>
      </c>
      <c r="J15" s="121">
        <f t="shared" si="0"/>
        <v>-0.10420168067226887</v>
      </c>
      <c r="K15" s="120">
        <v>10140</v>
      </c>
      <c r="L15" s="121">
        <f t="shared" si="0"/>
        <v>5.6910569105691033E-2</v>
      </c>
      <c r="M15" s="120">
        <v>9995</v>
      </c>
      <c r="N15" s="121">
        <f t="shared" si="1"/>
        <v>-1.429980276134124E-2</v>
      </c>
    </row>
    <row r="16" spans="1:15" x14ac:dyDescent="0.25">
      <c r="A16" s="1" t="s">
        <v>86</v>
      </c>
      <c r="B16" s="119" t="s">
        <v>87</v>
      </c>
      <c r="C16" s="120">
        <v>6941</v>
      </c>
      <c r="D16" s="121">
        <v>-0.24357018308631206</v>
      </c>
      <c r="E16" s="120">
        <v>8587</v>
      </c>
      <c r="F16" s="121">
        <f t="shared" si="0"/>
        <v>0.23714162224463342</v>
      </c>
      <c r="G16" s="120">
        <v>10270</v>
      </c>
      <c r="H16" s="121">
        <f t="shared" si="0"/>
        <v>0.19599394433445916</v>
      </c>
      <c r="I16" s="120">
        <v>11871</v>
      </c>
      <c r="J16" s="121">
        <f t="shared" si="0"/>
        <v>0.15589094449853946</v>
      </c>
      <c r="K16" s="120">
        <v>9259</v>
      </c>
      <c r="L16" s="121">
        <f t="shared" si="0"/>
        <v>-0.22003201078257939</v>
      </c>
      <c r="M16" s="120"/>
      <c r="N16" s="121"/>
    </row>
    <row r="17" spans="1:15" x14ac:dyDescent="0.25">
      <c r="A17" s="1" t="s">
        <v>88</v>
      </c>
      <c r="B17" s="119" t="s">
        <v>89</v>
      </c>
      <c r="C17" s="120">
        <v>3767</v>
      </c>
      <c r="D17" s="121">
        <v>-0.5293015119330251</v>
      </c>
      <c r="E17" s="120">
        <v>9600</v>
      </c>
      <c r="F17" s="121">
        <f t="shared" si="0"/>
        <v>1.5484470400849482</v>
      </c>
      <c r="G17" s="120">
        <v>10967</v>
      </c>
      <c r="H17" s="121">
        <f t="shared" si="0"/>
        <v>0.14239583333333328</v>
      </c>
      <c r="I17" s="120">
        <v>10606</v>
      </c>
      <c r="J17" s="121">
        <f t="shared" si="0"/>
        <v>-3.2916932616029904E-2</v>
      </c>
      <c r="K17" s="120">
        <v>11345</v>
      </c>
      <c r="L17" s="121">
        <f t="shared" si="0"/>
        <v>6.9677541014520061E-2</v>
      </c>
      <c r="M17" s="120"/>
      <c r="N17" s="121"/>
    </row>
    <row r="18" spans="1:15" x14ac:dyDescent="0.25">
      <c r="A18" s="1" t="s">
        <v>90</v>
      </c>
      <c r="B18" s="119" t="s">
        <v>91</v>
      </c>
      <c r="C18" s="120">
        <v>3603</v>
      </c>
      <c r="D18" s="121">
        <v>-0.66124482888303882</v>
      </c>
      <c r="E18" s="120">
        <v>10119</v>
      </c>
      <c r="F18" s="121">
        <f t="shared" si="0"/>
        <v>1.8084929225645294</v>
      </c>
      <c r="G18" s="120">
        <v>11595</v>
      </c>
      <c r="H18" s="121">
        <f t="shared" si="0"/>
        <v>0.14586421583160392</v>
      </c>
      <c r="I18" s="120">
        <v>11107</v>
      </c>
      <c r="J18" s="121">
        <f t="shared" si="0"/>
        <v>-4.208710651142733E-2</v>
      </c>
      <c r="K18" s="120">
        <v>12187</v>
      </c>
      <c r="L18" s="121">
        <f t="shared" si="0"/>
        <v>9.7235977311605382E-2</v>
      </c>
      <c r="M18" s="120"/>
      <c r="N18" s="121"/>
    </row>
    <row r="19" spans="1:15" x14ac:dyDescent="0.25">
      <c r="A19" s="1" t="s">
        <v>92</v>
      </c>
      <c r="B19" s="119" t="s">
        <v>93</v>
      </c>
      <c r="C19" s="120">
        <v>3555</v>
      </c>
      <c r="D19" s="121">
        <v>-0.74897613331450352</v>
      </c>
      <c r="E19" s="120">
        <v>12186</v>
      </c>
      <c r="F19" s="121">
        <f t="shared" si="0"/>
        <v>2.4278481012658228</v>
      </c>
      <c r="G19" s="120">
        <v>13053</v>
      </c>
      <c r="H19" s="121">
        <f t="shared" si="0"/>
        <v>7.1147218119153033E-2</v>
      </c>
      <c r="I19" s="120">
        <v>13216</v>
      </c>
      <c r="J19" s="121">
        <f t="shared" si="0"/>
        <v>1.2487550754615828E-2</v>
      </c>
      <c r="K19" s="120">
        <v>14972</v>
      </c>
      <c r="L19" s="121">
        <f t="shared" si="0"/>
        <v>0.13286924939467304</v>
      </c>
      <c r="M19" s="120"/>
      <c r="N19" s="121"/>
    </row>
    <row r="20" spans="1:15" x14ac:dyDescent="0.25">
      <c r="A20" s="1" t="s">
        <v>94</v>
      </c>
      <c r="B20" s="119" t="s">
        <v>95</v>
      </c>
      <c r="C20" s="120">
        <v>4049</v>
      </c>
      <c r="D20" s="121">
        <v>-0.68901689708141323</v>
      </c>
      <c r="E20" s="120">
        <v>11200</v>
      </c>
      <c r="F20" s="121">
        <f t="shared" si="0"/>
        <v>1.766115090145715</v>
      </c>
      <c r="G20" s="120">
        <v>12114</v>
      </c>
      <c r="H20" s="121">
        <f t="shared" si="0"/>
        <v>8.1607142857142767E-2</v>
      </c>
      <c r="I20" s="120">
        <v>11864</v>
      </c>
      <c r="J20" s="121">
        <f t="shared" si="0"/>
        <v>-2.06372791811128E-2</v>
      </c>
      <c r="K20" s="120">
        <v>13319</v>
      </c>
      <c r="L20" s="121">
        <f t="shared" si="0"/>
        <v>0.12263991908293992</v>
      </c>
      <c r="M20" s="120"/>
      <c r="N20" s="121"/>
    </row>
    <row r="21" spans="1:15" ht="15.75" x14ac:dyDescent="0.25">
      <c r="A21" s="1"/>
      <c r="B21" s="122" t="s">
        <v>32</v>
      </c>
      <c r="C21" s="123">
        <v>59047</v>
      </c>
      <c r="D21" s="124">
        <v>-0.56623275494762204</v>
      </c>
      <c r="E21" s="123">
        <v>83402</v>
      </c>
      <c r="F21" s="124">
        <f t="shared" si="0"/>
        <v>0.41246803393906539</v>
      </c>
      <c r="G21" s="123">
        <v>137757</v>
      </c>
      <c r="H21" s="124">
        <f t="shared" si="0"/>
        <v>0.65172298026426234</v>
      </c>
      <c r="I21" s="123">
        <v>148334</v>
      </c>
      <c r="J21" s="124">
        <f t="shared" si="0"/>
        <v>7.6780127325653202E-2</v>
      </c>
      <c r="K21" s="123">
        <v>152300</v>
      </c>
      <c r="L21" s="124">
        <f t="shared" si="0"/>
        <v>2.6736958485579887E-2</v>
      </c>
      <c r="M21" s="123">
        <v>88503</v>
      </c>
      <c r="N21" s="124">
        <v>-2.9763862395579821E-2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K24" s="125"/>
      <c r="N24" s="81"/>
    </row>
    <row r="26" spans="1:15" ht="48.75" customHeight="1" thickBot="1" x14ac:dyDescent="0.3">
      <c r="B26" s="283" t="s">
        <v>288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5" t="s">
        <v>139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f>C$7</f>
        <v>2020</v>
      </c>
      <c r="D29" s="308"/>
      <c r="E29" s="307">
        <f>E$7</f>
        <v>2021</v>
      </c>
      <c r="F29" s="308"/>
      <c r="G29" s="307">
        <f>G$7</f>
        <v>2022</v>
      </c>
      <c r="H29" s="308"/>
      <c r="I29" s="307">
        <f>I$7</f>
        <v>2023</v>
      </c>
      <c r="J29" s="308"/>
      <c r="K29" s="307">
        <f>K$7</f>
        <v>2024</v>
      </c>
      <c r="L29" s="308"/>
      <c r="M29" s="309">
        <f>M$7</f>
        <v>2025</v>
      </c>
      <c r="N29" s="310"/>
    </row>
    <row r="30" spans="1:15" ht="16.5" thickTop="1" thickBot="1" x14ac:dyDescent="0.3">
      <c r="B30" s="87"/>
      <c r="C30" s="116" t="s">
        <v>71</v>
      </c>
      <c r="D30" s="117" t="str">
        <f>CONCATENATE("var ",RIGHT(C29,2),"/",RIGHT(C29-1,2))</f>
        <v>var 20/19</v>
      </c>
      <c r="E30" s="118" t="s">
        <v>71</v>
      </c>
      <c r="F30" s="117" t="str">
        <f>CONCATENATE("var ",RIGHT(E29,2),"/",RIGHT(C29,2))</f>
        <v>var 21/20</v>
      </c>
      <c r="G30" s="118" t="s">
        <v>71</v>
      </c>
      <c r="H30" s="117" t="str">
        <f>CONCATENATE("var ",RIGHT(G29,2),"/",RIGHT(E29,2))</f>
        <v>var 22/21</v>
      </c>
      <c r="I30" s="118" t="s">
        <v>71</v>
      </c>
      <c r="J30" s="117" t="str">
        <f>CONCATENATE("var ",RIGHT(I29,2),"/",RIGHT(G29,2))</f>
        <v>var 23/22</v>
      </c>
      <c r="K30" s="118" t="s">
        <v>71</v>
      </c>
      <c r="L30" s="117" t="str">
        <f>CONCATENATE("var ",RIGHT(K29,2),"/",RIGHT(I29,2))</f>
        <v>var 24/23</v>
      </c>
      <c r="M30" s="118" t="s">
        <v>71</v>
      </c>
      <c r="N30" s="117" t="str">
        <f>CONCATENATE("var ",RIGHT(M29,2),"/",RIGHT(K29,2))</f>
        <v>var 25/24</v>
      </c>
    </row>
    <row r="31" spans="1:15" x14ac:dyDescent="0.25">
      <c r="B31" s="119" t="s">
        <v>73</v>
      </c>
      <c r="C31" s="120">
        <v>13603</v>
      </c>
      <c r="D31" s="121">
        <v>9.4456512993804864E-2</v>
      </c>
      <c r="E31" s="120">
        <v>2763</v>
      </c>
      <c r="F31" s="121">
        <f t="shared" ref="F31:J43" si="2">IFERROR(E31/C31-1,"-")</f>
        <v>-0.79688304050577075</v>
      </c>
      <c r="G31" s="120">
        <v>11400</v>
      </c>
      <c r="H31" s="121">
        <f t="shared" si="2"/>
        <v>3.1259500542888166</v>
      </c>
      <c r="I31" s="120">
        <v>14353</v>
      </c>
      <c r="J31" s="121">
        <f t="shared" si="2"/>
        <v>0.25903508771929817</v>
      </c>
      <c r="K31" s="120">
        <v>14581</v>
      </c>
      <c r="L31" s="121">
        <f t="shared" ref="L31:L43" si="3">IFERROR(K31/I31-1,"-")</f>
        <v>1.5885180798439258E-2</v>
      </c>
      <c r="M31" s="120">
        <v>14255</v>
      </c>
      <c r="N31" s="121">
        <f t="shared" ref="N31:N37" si="4">IFERROR(M31/K31-1,"-")</f>
        <v>-2.2357862972361309E-2</v>
      </c>
    </row>
    <row r="32" spans="1:15" x14ac:dyDescent="0.25">
      <c r="B32" s="119" t="s">
        <v>75</v>
      </c>
      <c r="C32" s="120">
        <v>14342</v>
      </c>
      <c r="D32" s="121">
        <v>6.6081914814539511E-2</v>
      </c>
      <c r="E32" s="120">
        <v>3097</v>
      </c>
      <c r="F32" s="121">
        <f t="shared" si="2"/>
        <v>-0.78406080044624182</v>
      </c>
      <c r="G32" s="120">
        <v>11383</v>
      </c>
      <c r="H32" s="121">
        <f t="shared" si="2"/>
        <v>2.6754924120116241</v>
      </c>
      <c r="I32" s="120">
        <v>14251</v>
      </c>
      <c r="J32" s="121">
        <f t="shared" si="2"/>
        <v>0.25195466924360899</v>
      </c>
      <c r="K32" s="120">
        <v>15138</v>
      </c>
      <c r="L32" s="121">
        <f t="shared" si="3"/>
        <v>6.2241246228334823E-2</v>
      </c>
      <c r="M32" s="120">
        <v>13111</v>
      </c>
      <c r="N32" s="121">
        <f t="shared" si="4"/>
        <v>-0.1339014400845554</v>
      </c>
    </row>
    <row r="33" spans="2:15" x14ac:dyDescent="0.25">
      <c r="B33" s="119" t="s">
        <v>77</v>
      </c>
      <c r="C33" s="120">
        <v>5714</v>
      </c>
      <c r="D33" s="121">
        <v>-0.58980617372577171</v>
      </c>
      <c r="E33" s="120">
        <v>4959</v>
      </c>
      <c r="F33" s="121">
        <f t="shared" si="2"/>
        <v>-0.13213160658032896</v>
      </c>
      <c r="G33" s="120">
        <v>12710</v>
      </c>
      <c r="H33" s="121">
        <f t="shared" si="2"/>
        <v>1.5630167372454125</v>
      </c>
      <c r="I33" s="120">
        <v>15603</v>
      </c>
      <c r="J33" s="121">
        <f t="shared" si="2"/>
        <v>0.22761605035405186</v>
      </c>
      <c r="K33" s="120">
        <v>15292</v>
      </c>
      <c r="L33" s="121">
        <f t="shared" si="3"/>
        <v>-1.9932064346599998E-2</v>
      </c>
      <c r="M33" s="120">
        <v>14094</v>
      </c>
      <c r="N33" s="121">
        <f t="shared" si="4"/>
        <v>-7.834161653151972E-2</v>
      </c>
    </row>
    <row r="34" spans="2:15" x14ac:dyDescent="0.25">
      <c r="B34" s="119" t="s">
        <v>79</v>
      </c>
      <c r="C34" s="120">
        <v>0</v>
      </c>
      <c r="D34" s="121">
        <v>-1</v>
      </c>
      <c r="E34" s="120">
        <v>4088</v>
      </c>
      <c r="F34" s="121" t="str">
        <f t="shared" si="2"/>
        <v>-</v>
      </c>
      <c r="G34" s="120">
        <v>12193</v>
      </c>
      <c r="H34" s="121">
        <f t="shared" si="2"/>
        <v>1.9826320939334638</v>
      </c>
      <c r="I34" s="120">
        <v>12703</v>
      </c>
      <c r="J34" s="121">
        <f t="shared" si="2"/>
        <v>4.1827277946362651E-2</v>
      </c>
      <c r="K34" s="120">
        <v>13439</v>
      </c>
      <c r="L34" s="121">
        <f t="shared" si="3"/>
        <v>5.793906951113903E-2</v>
      </c>
      <c r="M34" s="120">
        <v>11979</v>
      </c>
      <c r="N34" s="121">
        <f t="shared" si="4"/>
        <v>-0.10863903564253297</v>
      </c>
    </row>
    <row r="35" spans="2:15" x14ac:dyDescent="0.25">
      <c r="B35" s="119" t="s">
        <v>81</v>
      </c>
      <c r="C35" s="120">
        <v>0</v>
      </c>
      <c r="D35" s="121">
        <v>-1</v>
      </c>
      <c r="E35" s="120">
        <v>5644</v>
      </c>
      <c r="F35" s="121" t="str">
        <f t="shared" si="2"/>
        <v>-</v>
      </c>
      <c r="G35" s="120">
        <v>10085</v>
      </c>
      <c r="H35" s="121">
        <f t="shared" si="2"/>
        <v>0.78685329553508154</v>
      </c>
      <c r="I35" s="120">
        <v>12793</v>
      </c>
      <c r="J35" s="121">
        <f t="shared" si="2"/>
        <v>0.26851760039662875</v>
      </c>
      <c r="K35" s="120">
        <v>12513</v>
      </c>
      <c r="L35" s="121">
        <f t="shared" si="3"/>
        <v>-2.1886969436410553E-2</v>
      </c>
      <c r="M35" s="120">
        <v>13411</v>
      </c>
      <c r="N35" s="121">
        <f t="shared" si="4"/>
        <v>7.1765364021417755E-2</v>
      </c>
    </row>
    <row r="36" spans="2:15" x14ac:dyDescent="0.25">
      <c r="B36" s="119" t="s">
        <v>83</v>
      </c>
      <c r="C36" s="120">
        <v>0</v>
      </c>
      <c r="D36" s="121">
        <v>-1</v>
      </c>
      <c r="E36" s="120">
        <v>5487</v>
      </c>
      <c r="F36" s="121" t="str">
        <f t="shared" si="2"/>
        <v>-</v>
      </c>
      <c r="G36" s="120">
        <v>11277</v>
      </c>
      <c r="H36" s="121">
        <f t="shared" si="2"/>
        <v>1.0552214324767633</v>
      </c>
      <c r="I36" s="120">
        <v>10373</v>
      </c>
      <c r="J36" s="121">
        <f t="shared" si="2"/>
        <v>-8.0163163962046591E-2</v>
      </c>
      <c r="K36" s="120">
        <v>10115</v>
      </c>
      <c r="L36" s="121">
        <f t="shared" si="3"/>
        <v>-2.4872264532922017E-2</v>
      </c>
      <c r="M36" s="120">
        <v>11658</v>
      </c>
      <c r="N36" s="121">
        <f t="shared" si="4"/>
        <v>0.15254572417202183</v>
      </c>
    </row>
    <row r="37" spans="2:15" x14ac:dyDescent="0.25">
      <c r="B37" s="119" t="s">
        <v>85</v>
      </c>
      <c r="C37" s="120">
        <v>0</v>
      </c>
      <c r="D37" s="121">
        <v>-1</v>
      </c>
      <c r="E37" s="120">
        <v>5672</v>
      </c>
      <c r="F37" s="121" t="str">
        <f t="shared" si="2"/>
        <v>-</v>
      </c>
      <c r="G37" s="120">
        <v>10710</v>
      </c>
      <c r="H37" s="121">
        <f t="shared" si="2"/>
        <v>0.8882228490832158</v>
      </c>
      <c r="I37" s="120">
        <v>9594</v>
      </c>
      <c r="J37" s="121">
        <f t="shared" si="2"/>
        <v>-0.10420168067226887</v>
      </c>
      <c r="K37" s="120">
        <v>10140</v>
      </c>
      <c r="L37" s="121">
        <f t="shared" si="3"/>
        <v>5.6910569105691033E-2</v>
      </c>
      <c r="M37" s="120">
        <v>9995</v>
      </c>
      <c r="N37" s="121">
        <f t="shared" si="4"/>
        <v>-1.429980276134124E-2</v>
      </c>
    </row>
    <row r="38" spans="2:15" x14ac:dyDescent="0.25">
      <c r="B38" s="119" t="s">
        <v>87</v>
      </c>
      <c r="C38" s="120">
        <v>6941</v>
      </c>
      <c r="D38" s="121">
        <v>-0.24357018308631206</v>
      </c>
      <c r="E38" s="120">
        <v>8587</v>
      </c>
      <c r="F38" s="121">
        <f t="shared" si="2"/>
        <v>0.23714162224463342</v>
      </c>
      <c r="G38" s="120">
        <v>10270</v>
      </c>
      <c r="H38" s="121">
        <f t="shared" si="2"/>
        <v>0.19599394433445916</v>
      </c>
      <c r="I38" s="120">
        <v>11871</v>
      </c>
      <c r="J38" s="121">
        <f t="shared" si="2"/>
        <v>0.15589094449853946</v>
      </c>
      <c r="K38" s="120">
        <v>9259</v>
      </c>
      <c r="L38" s="121">
        <f t="shared" si="3"/>
        <v>-0.22003201078257939</v>
      </c>
      <c r="M38" s="120"/>
      <c r="N38" s="121"/>
    </row>
    <row r="39" spans="2:15" x14ac:dyDescent="0.25">
      <c r="B39" s="119" t="s">
        <v>89</v>
      </c>
      <c r="C39" s="120">
        <v>3767</v>
      </c>
      <c r="D39" s="121">
        <v>-0.5293015119330251</v>
      </c>
      <c r="E39" s="120">
        <v>9600</v>
      </c>
      <c r="F39" s="121">
        <f t="shared" si="2"/>
        <v>1.5484470400849482</v>
      </c>
      <c r="G39" s="120">
        <v>10967</v>
      </c>
      <c r="H39" s="121">
        <f t="shared" si="2"/>
        <v>0.14239583333333328</v>
      </c>
      <c r="I39" s="120">
        <v>10606</v>
      </c>
      <c r="J39" s="121">
        <f t="shared" si="2"/>
        <v>-3.2916932616029904E-2</v>
      </c>
      <c r="K39" s="120">
        <v>11345</v>
      </c>
      <c r="L39" s="121">
        <f t="shared" si="3"/>
        <v>6.9677541014520061E-2</v>
      </c>
      <c r="M39" s="120"/>
      <c r="N39" s="121"/>
    </row>
    <row r="40" spans="2:15" x14ac:dyDescent="0.25">
      <c r="B40" s="119" t="s">
        <v>91</v>
      </c>
      <c r="C40" s="120">
        <v>3603</v>
      </c>
      <c r="D40" s="121">
        <v>-0.66124482888303882</v>
      </c>
      <c r="E40" s="120">
        <v>10119</v>
      </c>
      <c r="F40" s="121">
        <f t="shared" si="2"/>
        <v>1.8084929225645294</v>
      </c>
      <c r="G40" s="120">
        <v>11595</v>
      </c>
      <c r="H40" s="121">
        <f t="shared" si="2"/>
        <v>0.14586421583160392</v>
      </c>
      <c r="I40" s="120">
        <v>11107</v>
      </c>
      <c r="J40" s="121">
        <f t="shared" si="2"/>
        <v>-4.208710651142733E-2</v>
      </c>
      <c r="K40" s="120">
        <v>12187</v>
      </c>
      <c r="L40" s="121">
        <f t="shared" si="3"/>
        <v>9.7235977311605382E-2</v>
      </c>
      <c r="M40" s="120"/>
      <c r="N40" s="121"/>
    </row>
    <row r="41" spans="2:15" x14ac:dyDescent="0.25">
      <c r="B41" s="119" t="s">
        <v>93</v>
      </c>
      <c r="C41" s="120">
        <v>3555</v>
      </c>
      <c r="D41" s="121">
        <v>-0.74897613331450352</v>
      </c>
      <c r="E41" s="120">
        <v>12186</v>
      </c>
      <c r="F41" s="121">
        <f t="shared" si="2"/>
        <v>2.4278481012658228</v>
      </c>
      <c r="G41" s="120">
        <v>13053</v>
      </c>
      <c r="H41" s="121">
        <f t="shared" si="2"/>
        <v>7.1147218119153033E-2</v>
      </c>
      <c r="I41" s="120">
        <v>13216</v>
      </c>
      <c r="J41" s="121">
        <f t="shared" si="2"/>
        <v>1.2487550754615828E-2</v>
      </c>
      <c r="K41" s="120">
        <v>14972</v>
      </c>
      <c r="L41" s="121">
        <f t="shared" si="3"/>
        <v>0.13286924939467304</v>
      </c>
      <c r="M41" s="120"/>
      <c r="N41" s="121"/>
    </row>
    <row r="42" spans="2:15" x14ac:dyDescent="0.25">
      <c r="B42" s="119" t="s">
        <v>95</v>
      </c>
      <c r="C42" s="120">
        <v>4049</v>
      </c>
      <c r="D42" s="121">
        <v>-0.68901689708141323</v>
      </c>
      <c r="E42" s="120">
        <v>11200</v>
      </c>
      <c r="F42" s="121">
        <f t="shared" si="2"/>
        <v>1.766115090145715</v>
      </c>
      <c r="G42" s="120">
        <v>12114</v>
      </c>
      <c r="H42" s="121">
        <f t="shared" si="2"/>
        <v>8.1607142857142767E-2</v>
      </c>
      <c r="I42" s="120">
        <v>11864</v>
      </c>
      <c r="J42" s="121">
        <f t="shared" si="2"/>
        <v>-2.06372791811128E-2</v>
      </c>
      <c r="K42" s="120">
        <v>13319</v>
      </c>
      <c r="L42" s="121">
        <f t="shared" si="3"/>
        <v>0.12263991908293992</v>
      </c>
      <c r="M42" s="120"/>
      <c r="N42" s="121"/>
    </row>
    <row r="43" spans="2:15" ht="15.75" x14ac:dyDescent="0.25">
      <c r="B43" s="122" t="s">
        <v>32</v>
      </c>
      <c r="C43" s="123">
        <v>59047</v>
      </c>
      <c r="D43" s="124">
        <v>-0.56623275494762204</v>
      </c>
      <c r="E43" s="123">
        <v>83402</v>
      </c>
      <c r="F43" s="124">
        <f t="shared" si="2"/>
        <v>0.41246803393906539</v>
      </c>
      <c r="G43" s="123">
        <v>137757</v>
      </c>
      <c r="H43" s="124">
        <f t="shared" si="2"/>
        <v>0.65172298026426234</v>
      </c>
      <c r="I43" s="123">
        <v>148334</v>
      </c>
      <c r="J43" s="124">
        <f t="shared" si="2"/>
        <v>7.6780127325653202E-2</v>
      </c>
      <c r="K43" s="123">
        <v>152300</v>
      </c>
      <c r="L43" s="124">
        <f t="shared" si="3"/>
        <v>2.6736958485579887E-2</v>
      </c>
      <c r="M43" s="123">
        <v>88503</v>
      </c>
      <c r="N43" s="124">
        <v>-2.9763862395579821E-2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8" spans="2:15" ht="48.75" customHeight="1" thickBot="1" x14ac:dyDescent="0.3">
      <c r="B48" s="283" t="s">
        <v>289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5" t="s">
        <v>151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f>C$7</f>
        <v>2020</v>
      </c>
      <c r="D51" s="308"/>
      <c r="E51" s="307">
        <f>E$7</f>
        <v>2021</v>
      </c>
      <c r="F51" s="308"/>
      <c r="G51" s="307">
        <f>G$7</f>
        <v>2022</v>
      </c>
      <c r="H51" s="308"/>
      <c r="I51" s="307">
        <f>I$7</f>
        <v>2023</v>
      </c>
      <c r="J51" s="308"/>
      <c r="K51" s="307">
        <f>K$7</f>
        <v>2024</v>
      </c>
      <c r="L51" s="308"/>
      <c r="M51" s="309">
        <f>M$7</f>
        <v>2025</v>
      </c>
      <c r="N51" s="310"/>
    </row>
    <row r="52" spans="1:15" ht="16.5" thickTop="1" thickBot="1" x14ac:dyDescent="0.3">
      <c r="B52" s="87"/>
      <c r="C52" s="116" t="s">
        <v>71</v>
      </c>
      <c r="D52" s="117" t="str">
        <f>CONCATENATE("var ",RIGHT(C51,2),"/",RIGHT(C51-1,2))</f>
        <v>var 20/19</v>
      </c>
      <c r="E52" s="118" t="s">
        <v>71</v>
      </c>
      <c r="F52" s="117" t="str">
        <f>CONCATENATE("var ",RIGHT(E51,2),"/",RIGHT(C51,2))</f>
        <v>var 21/20</v>
      </c>
      <c r="G52" s="118" t="s">
        <v>71</v>
      </c>
      <c r="H52" s="117" t="str">
        <f>CONCATENATE("var ",RIGHT(G51,2),"/",RIGHT(E51,2))</f>
        <v>var 22/21</v>
      </c>
      <c r="I52" s="118" t="s">
        <v>71</v>
      </c>
      <c r="J52" s="117" t="str">
        <f>CONCATENATE("var ",RIGHT(I51,2),"/",RIGHT(G51,2))</f>
        <v>var 23/22</v>
      </c>
      <c r="K52" s="118" t="s">
        <v>71</v>
      </c>
      <c r="L52" s="117" t="str">
        <f>CONCATENATE("var ",RIGHT(K51,2),"/",RIGHT(I51,2))</f>
        <v>var 24/23</v>
      </c>
      <c r="M52" s="118" t="s">
        <v>71</v>
      </c>
      <c r="N52" s="117" t="str">
        <f>CONCATENATE("var ",RIGHT(M51,2),"/",RIGHT(K51,2))</f>
        <v>var 25/24</v>
      </c>
    </row>
    <row r="53" spans="1:15" x14ac:dyDescent="0.25">
      <c r="A53" s="1"/>
      <c r="B53" s="119" t="s">
        <v>73</v>
      </c>
      <c r="C53" s="120">
        <v>11286</v>
      </c>
      <c r="D53" s="121">
        <v>8.581874158168179E-2</v>
      </c>
      <c r="E53" s="120">
        <v>0</v>
      </c>
      <c r="F53" s="121">
        <f t="shared" ref="F53:J65" si="5">IFERROR(E53/C53-1,"-")</f>
        <v>-1</v>
      </c>
      <c r="G53" s="120">
        <v>0</v>
      </c>
      <c r="H53" s="121" t="str">
        <f t="shared" si="5"/>
        <v>-</v>
      </c>
      <c r="I53" s="120">
        <v>12972</v>
      </c>
      <c r="J53" s="121" t="str">
        <f t="shared" si="5"/>
        <v>-</v>
      </c>
      <c r="K53" s="120">
        <v>13093</v>
      </c>
      <c r="L53" s="121">
        <f t="shared" ref="L53:L65" si="6">IFERROR(K53/I53-1,"-")</f>
        <v>9.3277829170521631E-3</v>
      </c>
      <c r="M53" s="120">
        <v>12738</v>
      </c>
      <c r="N53" s="121">
        <f t="shared" ref="N53:N59" si="7">IFERROR(M53/K53-1,"-")</f>
        <v>-2.711372489116326E-2</v>
      </c>
    </row>
    <row r="54" spans="1:15" x14ac:dyDescent="0.25">
      <c r="A54" s="1">
        <v>2</v>
      </c>
      <c r="B54" s="119" t="s">
        <v>75</v>
      </c>
      <c r="C54" s="120">
        <v>11308</v>
      </c>
      <c r="D54" s="121">
        <v>-1.2365306482953198E-3</v>
      </c>
      <c r="E54" s="120">
        <v>0</v>
      </c>
      <c r="F54" s="121">
        <f t="shared" si="5"/>
        <v>-1</v>
      </c>
      <c r="G54" s="120">
        <v>0</v>
      </c>
      <c r="H54" s="121" t="str">
        <f t="shared" si="5"/>
        <v>-</v>
      </c>
      <c r="I54" s="120">
        <v>12909</v>
      </c>
      <c r="J54" s="121" t="str">
        <f t="shared" si="5"/>
        <v>-</v>
      </c>
      <c r="K54" s="120">
        <v>13468</v>
      </c>
      <c r="L54" s="121">
        <f t="shared" si="6"/>
        <v>4.3303121852970694E-2</v>
      </c>
      <c r="M54" s="120">
        <v>11624</v>
      </c>
      <c r="N54" s="121">
        <f t="shared" si="7"/>
        <v>-0.13691713691713692</v>
      </c>
    </row>
    <row r="55" spans="1:15" x14ac:dyDescent="0.25">
      <c r="A55" s="1">
        <v>3</v>
      </c>
      <c r="B55" s="119" t="s">
        <v>77</v>
      </c>
      <c r="C55" s="120">
        <v>4549</v>
      </c>
      <c r="D55" s="121">
        <v>-0.58521017598249292</v>
      </c>
      <c r="E55" s="120">
        <v>0</v>
      </c>
      <c r="F55" s="121">
        <f t="shared" si="5"/>
        <v>-1</v>
      </c>
      <c r="G55" s="120">
        <v>0</v>
      </c>
      <c r="H55" s="121" t="str">
        <f t="shared" si="5"/>
        <v>-</v>
      </c>
      <c r="I55" s="120">
        <v>14183</v>
      </c>
      <c r="J55" s="121" t="str">
        <f t="shared" si="5"/>
        <v>-</v>
      </c>
      <c r="K55" s="120">
        <v>13753</v>
      </c>
      <c r="L55" s="121">
        <f t="shared" si="6"/>
        <v>-3.0317986321652723E-2</v>
      </c>
      <c r="M55" s="120">
        <v>12541</v>
      </c>
      <c r="N55" s="121">
        <f t="shared" si="7"/>
        <v>-8.8126227005017044E-2</v>
      </c>
    </row>
    <row r="56" spans="1:15" x14ac:dyDescent="0.25">
      <c r="A56" s="1">
        <v>4</v>
      </c>
      <c r="B56" s="119" t="s">
        <v>79</v>
      </c>
      <c r="C56" s="120">
        <v>0</v>
      </c>
      <c r="D56" s="121">
        <v>-1</v>
      </c>
      <c r="E56" s="120">
        <v>0</v>
      </c>
      <c r="F56" s="121" t="str">
        <f t="shared" si="5"/>
        <v>-</v>
      </c>
      <c r="G56" s="120">
        <v>11421</v>
      </c>
      <c r="H56" s="121" t="str">
        <f t="shared" si="5"/>
        <v>-</v>
      </c>
      <c r="I56" s="120">
        <v>11501</v>
      </c>
      <c r="J56" s="121">
        <f t="shared" si="5"/>
        <v>7.0046405743804385E-3</v>
      </c>
      <c r="K56" s="120">
        <v>12269</v>
      </c>
      <c r="L56" s="121">
        <f t="shared" si="6"/>
        <v>6.6776802017215919E-2</v>
      </c>
      <c r="M56" s="120">
        <v>10741</v>
      </c>
      <c r="N56" s="121">
        <f t="shared" si="7"/>
        <v>-0.12454152742684821</v>
      </c>
    </row>
    <row r="57" spans="1:15" x14ac:dyDescent="0.25">
      <c r="A57" s="1">
        <v>5</v>
      </c>
      <c r="B57" s="119" t="s">
        <v>81</v>
      </c>
      <c r="C57" s="120">
        <v>0</v>
      </c>
      <c r="D57" s="121">
        <v>-1</v>
      </c>
      <c r="E57" s="120">
        <v>0</v>
      </c>
      <c r="F57" s="121" t="str">
        <f t="shared" si="5"/>
        <v>-</v>
      </c>
      <c r="G57" s="120">
        <v>9235</v>
      </c>
      <c r="H57" s="121" t="str">
        <f t="shared" si="5"/>
        <v>-</v>
      </c>
      <c r="I57" s="120">
        <v>11901</v>
      </c>
      <c r="J57" s="121">
        <f t="shared" si="5"/>
        <v>0.28868435300487283</v>
      </c>
      <c r="K57" s="120">
        <v>11514</v>
      </c>
      <c r="L57" s="121">
        <f t="shared" si="6"/>
        <v>-3.2518275775144989E-2</v>
      </c>
      <c r="M57" s="120">
        <v>11973</v>
      </c>
      <c r="N57" s="121">
        <f t="shared" si="7"/>
        <v>3.9864512767066262E-2</v>
      </c>
    </row>
    <row r="58" spans="1:15" x14ac:dyDescent="0.25">
      <c r="A58" s="1">
        <v>6</v>
      </c>
      <c r="B58" s="119" t="s">
        <v>83</v>
      </c>
      <c r="C58" s="120">
        <v>0</v>
      </c>
      <c r="D58" s="121">
        <v>-1</v>
      </c>
      <c r="E58" s="120">
        <v>0</v>
      </c>
      <c r="F58" s="121" t="str">
        <f t="shared" si="5"/>
        <v>-</v>
      </c>
      <c r="G58" s="120">
        <v>10531</v>
      </c>
      <c r="H58" s="121" t="str">
        <f t="shared" si="5"/>
        <v>-</v>
      </c>
      <c r="I58" s="120">
        <v>9518</v>
      </c>
      <c r="J58" s="121">
        <f t="shared" si="5"/>
        <v>-9.619219447345928E-2</v>
      </c>
      <c r="K58" s="120">
        <v>9062</v>
      </c>
      <c r="L58" s="121">
        <f t="shared" si="6"/>
        <v>-4.7909224627022517E-2</v>
      </c>
      <c r="M58" s="120">
        <v>10628</v>
      </c>
      <c r="N58" s="121">
        <f t="shared" si="7"/>
        <v>0.17280953431913493</v>
      </c>
    </row>
    <row r="59" spans="1:15" x14ac:dyDescent="0.25">
      <c r="A59" s="1">
        <v>7</v>
      </c>
      <c r="B59" s="119" t="s">
        <v>85</v>
      </c>
      <c r="C59" s="120">
        <v>0</v>
      </c>
      <c r="D59" s="121">
        <v>-1</v>
      </c>
      <c r="E59" s="120">
        <v>0</v>
      </c>
      <c r="F59" s="121" t="str">
        <f t="shared" si="5"/>
        <v>-</v>
      </c>
      <c r="G59" s="120">
        <v>9731</v>
      </c>
      <c r="H59" s="121" t="str">
        <f t="shared" si="5"/>
        <v>-</v>
      </c>
      <c r="I59" s="120">
        <v>0</v>
      </c>
      <c r="J59" s="121">
        <f t="shared" si="5"/>
        <v>-1</v>
      </c>
      <c r="K59" s="120">
        <v>8860</v>
      </c>
      <c r="L59" s="121" t="str">
        <f t="shared" si="6"/>
        <v>-</v>
      </c>
      <c r="M59" s="120">
        <v>8921</v>
      </c>
      <c r="N59" s="121">
        <f t="shared" si="7"/>
        <v>6.884875846501215E-3</v>
      </c>
    </row>
    <row r="60" spans="1:15" x14ac:dyDescent="0.25">
      <c r="A60" s="1">
        <v>8</v>
      </c>
      <c r="B60" s="119" t="s">
        <v>87</v>
      </c>
      <c r="C60" s="120">
        <v>0</v>
      </c>
      <c r="D60" s="121">
        <v>-1</v>
      </c>
      <c r="E60" s="120">
        <v>0</v>
      </c>
      <c r="F60" s="121" t="str">
        <f t="shared" si="5"/>
        <v>-</v>
      </c>
      <c r="G60" s="120">
        <v>9417</v>
      </c>
      <c r="H60" s="121" t="str">
        <f t="shared" si="5"/>
        <v>-</v>
      </c>
      <c r="I60" s="120">
        <v>0</v>
      </c>
      <c r="J60" s="121">
        <f t="shared" si="5"/>
        <v>-1</v>
      </c>
      <c r="K60" s="120">
        <v>8826</v>
      </c>
      <c r="L60" s="121" t="str">
        <f t="shared" si="6"/>
        <v>-</v>
      </c>
      <c r="M60" s="120"/>
      <c r="N60" s="121"/>
    </row>
    <row r="61" spans="1:15" x14ac:dyDescent="0.25">
      <c r="A61" s="1">
        <v>9</v>
      </c>
      <c r="B61" s="119" t="s">
        <v>89</v>
      </c>
      <c r="C61" s="120">
        <v>0</v>
      </c>
      <c r="D61" s="121">
        <v>-1</v>
      </c>
      <c r="E61" s="120">
        <v>0</v>
      </c>
      <c r="F61" s="121" t="str">
        <f t="shared" si="5"/>
        <v>-</v>
      </c>
      <c r="G61" s="120">
        <v>10046</v>
      </c>
      <c r="H61" s="121" t="str">
        <f t="shared" si="5"/>
        <v>-</v>
      </c>
      <c r="I61" s="120">
        <v>9670</v>
      </c>
      <c r="J61" s="121">
        <f t="shared" si="5"/>
        <v>-3.7427831972924541E-2</v>
      </c>
      <c r="K61" s="120">
        <v>10217</v>
      </c>
      <c r="L61" s="121">
        <f t="shared" si="6"/>
        <v>5.6566701137538811E-2</v>
      </c>
      <c r="M61" s="120"/>
      <c r="N61" s="121"/>
    </row>
    <row r="62" spans="1:15" x14ac:dyDescent="0.25">
      <c r="A62" s="1">
        <v>10</v>
      </c>
      <c r="B62" s="119" t="s">
        <v>91</v>
      </c>
      <c r="C62" s="120">
        <v>0</v>
      </c>
      <c r="D62" s="121">
        <v>-1</v>
      </c>
      <c r="E62" s="120">
        <v>0</v>
      </c>
      <c r="F62" s="121" t="str">
        <f t="shared" si="5"/>
        <v>-</v>
      </c>
      <c r="G62" s="120">
        <v>10278</v>
      </c>
      <c r="H62" s="121" t="str">
        <f t="shared" si="5"/>
        <v>-</v>
      </c>
      <c r="I62" s="120">
        <v>9853</v>
      </c>
      <c r="J62" s="121">
        <f t="shared" si="5"/>
        <v>-4.1350457287410047E-2</v>
      </c>
      <c r="K62" s="120">
        <v>10893</v>
      </c>
      <c r="L62" s="121">
        <f t="shared" si="6"/>
        <v>0.10555160864711266</v>
      </c>
      <c r="M62" s="120"/>
      <c r="N62" s="121"/>
    </row>
    <row r="63" spans="1:15" x14ac:dyDescent="0.25">
      <c r="A63" s="1">
        <v>11</v>
      </c>
      <c r="B63" s="119" t="s">
        <v>93</v>
      </c>
      <c r="C63" s="120">
        <v>0</v>
      </c>
      <c r="D63" s="121">
        <v>-1</v>
      </c>
      <c r="E63" s="120">
        <v>0</v>
      </c>
      <c r="F63" s="121" t="str">
        <f t="shared" si="5"/>
        <v>-</v>
      </c>
      <c r="G63" s="120">
        <v>11865</v>
      </c>
      <c r="H63" s="121" t="str">
        <f t="shared" si="5"/>
        <v>-</v>
      </c>
      <c r="I63" s="120">
        <v>11701</v>
      </c>
      <c r="J63" s="121">
        <f t="shared" si="5"/>
        <v>-1.3822166034555439E-2</v>
      </c>
      <c r="K63" s="120">
        <v>13338</v>
      </c>
      <c r="L63" s="121">
        <f t="shared" si="6"/>
        <v>0.13990257242970694</v>
      </c>
      <c r="M63" s="120"/>
      <c r="N63" s="121"/>
    </row>
    <row r="64" spans="1:15" x14ac:dyDescent="0.25">
      <c r="A64" s="1">
        <v>12</v>
      </c>
      <c r="B64" s="119" t="s">
        <v>95</v>
      </c>
      <c r="C64" s="120">
        <v>0</v>
      </c>
      <c r="D64" s="121">
        <v>-1</v>
      </c>
      <c r="E64" s="120">
        <v>0</v>
      </c>
      <c r="F64" s="121" t="str">
        <f t="shared" si="5"/>
        <v>-</v>
      </c>
      <c r="G64" s="120">
        <v>10905</v>
      </c>
      <c r="H64" s="121" t="str">
        <f t="shared" si="5"/>
        <v>-</v>
      </c>
      <c r="I64" s="120">
        <v>10315</v>
      </c>
      <c r="J64" s="121">
        <f t="shared" si="5"/>
        <v>-5.410362219165521E-2</v>
      </c>
      <c r="K64" s="120">
        <v>11641</v>
      </c>
      <c r="L64" s="121">
        <f t="shared" si="6"/>
        <v>0.12855065438681534</v>
      </c>
      <c r="M64" s="120"/>
      <c r="N64" s="121"/>
    </row>
    <row r="65" spans="1:15" ht="15.75" x14ac:dyDescent="0.25">
      <c r="B65" s="122" t="s">
        <v>32</v>
      </c>
      <c r="C65" s="123">
        <v>0</v>
      </c>
      <c r="D65" s="124">
        <v>-1</v>
      </c>
      <c r="E65" s="123">
        <v>0</v>
      </c>
      <c r="F65" s="124" t="str">
        <f t="shared" si="5"/>
        <v>-</v>
      </c>
      <c r="G65" s="123">
        <v>127692</v>
      </c>
      <c r="H65" s="124" t="str">
        <f t="shared" si="5"/>
        <v>-</v>
      </c>
      <c r="I65" s="123">
        <v>134451</v>
      </c>
      <c r="J65" s="124">
        <f t="shared" si="5"/>
        <v>5.2932055257964405E-2</v>
      </c>
      <c r="K65" s="123">
        <v>136934</v>
      </c>
      <c r="L65" s="124">
        <f t="shared" si="6"/>
        <v>1.8467694550430958E-2</v>
      </c>
      <c r="M65" s="123">
        <v>79166</v>
      </c>
      <c r="N65" s="124">
        <v>-3.4784623075141075E-2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3" t="s">
        <v>290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5" t="s">
        <v>64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f>C$7</f>
        <v>2020</v>
      </c>
      <c r="D73" s="308"/>
      <c r="E73" s="307">
        <f>E$7</f>
        <v>2021</v>
      </c>
      <c r="F73" s="308"/>
      <c r="G73" s="307">
        <f>G$7</f>
        <v>2022</v>
      </c>
      <c r="H73" s="308"/>
      <c r="I73" s="307">
        <f>I$7</f>
        <v>2023</v>
      </c>
      <c r="J73" s="308"/>
      <c r="K73" s="307">
        <f>K$7</f>
        <v>2024</v>
      </c>
      <c r="L73" s="308"/>
      <c r="M73" s="309">
        <f>M$7</f>
        <v>2025</v>
      </c>
      <c r="N73" s="310"/>
    </row>
    <row r="74" spans="1:15" ht="16.5" thickTop="1" thickBot="1" x14ac:dyDescent="0.3">
      <c r="B74" s="87"/>
      <c r="C74" s="116" t="s">
        <v>71</v>
      </c>
      <c r="D74" s="117" t="str">
        <f>CONCATENATE("var ",RIGHT(C73,2),"/",RIGHT(C73-1,2))</f>
        <v>var 20/19</v>
      </c>
      <c r="E74" s="118" t="s">
        <v>71</v>
      </c>
      <c r="F74" s="117" t="str">
        <f>CONCATENATE("var ",RIGHT(E73,2),"/",RIGHT(C73,2))</f>
        <v>var 21/20</v>
      </c>
      <c r="G74" s="118" t="s">
        <v>71</v>
      </c>
      <c r="H74" s="117" t="str">
        <f>CONCATENATE("var ",RIGHT(G73,2),"/",RIGHT(E73,2))</f>
        <v>var 22/21</v>
      </c>
      <c r="I74" s="118" t="s">
        <v>71</v>
      </c>
      <c r="J74" s="117" t="str">
        <f>CONCATENATE("var ",RIGHT(I73,2),"/",RIGHT(G73,2))</f>
        <v>var 23/22</v>
      </c>
      <c r="K74" s="118" t="s">
        <v>71</v>
      </c>
      <c r="L74" s="117" t="str">
        <f>CONCATENATE("var ",RIGHT(K73,2),"/",RIGHT(I73,2))</f>
        <v>var 24/23</v>
      </c>
      <c r="M74" s="118" t="s">
        <v>71</v>
      </c>
      <c r="N74" s="117" t="str">
        <f>CONCATENATE("var ",RIGHT(M73,2),"/",RIGHT(K73,2))</f>
        <v>var 25/24</v>
      </c>
    </row>
    <row r="75" spans="1:15" x14ac:dyDescent="0.25">
      <c r="A75" s="1">
        <v>1</v>
      </c>
      <c r="B75" s="119" t="s">
        <v>73</v>
      </c>
      <c r="C75" s="120">
        <v>2317</v>
      </c>
      <c r="D75" s="121">
        <v>0.13857493857493863</v>
      </c>
      <c r="E75" s="120">
        <v>0</v>
      </c>
      <c r="F75" s="121">
        <f t="shared" ref="F75:J87" si="8">IFERROR(E75/C75-1,"-")</f>
        <v>-1</v>
      </c>
      <c r="G75" s="120">
        <v>0</v>
      </c>
      <c r="H75" s="121" t="str">
        <f t="shared" si="8"/>
        <v>-</v>
      </c>
      <c r="I75" s="120">
        <v>1381</v>
      </c>
      <c r="J75" s="121" t="str">
        <f t="shared" si="8"/>
        <v>-</v>
      </c>
      <c r="K75" s="120">
        <v>1488</v>
      </c>
      <c r="L75" s="121">
        <f t="shared" ref="L75:L87" si="9">IFERROR(K75/I75-1,"-")</f>
        <v>7.7480086893555455E-2</v>
      </c>
      <c r="M75" s="120">
        <v>1517</v>
      </c>
      <c r="N75" s="121">
        <f t="shared" ref="N75:N81" si="10">IFERROR(M75/K75-1,"-")</f>
        <v>1.9489247311827995E-2</v>
      </c>
    </row>
    <row r="76" spans="1:15" x14ac:dyDescent="0.25">
      <c r="A76" s="1">
        <v>2</v>
      </c>
      <c r="B76" s="119" t="s">
        <v>75</v>
      </c>
      <c r="C76" s="120">
        <v>3034</v>
      </c>
      <c r="D76" s="121">
        <v>0.42374472078836223</v>
      </c>
      <c r="E76" s="120">
        <v>0</v>
      </c>
      <c r="F76" s="121">
        <f t="shared" si="8"/>
        <v>-1</v>
      </c>
      <c r="G76" s="120">
        <v>0</v>
      </c>
      <c r="H76" s="121" t="str">
        <f t="shared" si="8"/>
        <v>-</v>
      </c>
      <c r="I76" s="120">
        <v>1342</v>
      </c>
      <c r="J76" s="121" t="str">
        <f t="shared" si="8"/>
        <v>-</v>
      </c>
      <c r="K76" s="120">
        <v>1670</v>
      </c>
      <c r="L76" s="121">
        <f t="shared" si="9"/>
        <v>0.24441132637853946</v>
      </c>
      <c r="M76" s="120">
        <v>1487</v>
      </c>
      <c r="N76" s="121">
        <f t="shared" si="10"/>
        <v>-0.1095808383233533</v>
      </c>
    </row>
    <row r="77" spans="1:15" x14ac:dyDescent="0.25">
      <c r="A77" s="1">
        <v>3</v>
      </c>
      <c r="B77" s="119" t="s">
        <v>77</v>
      </c>
      <c r="C77" s="120">
        <v>1165</v>
      </c>
      <c r="D77" s="121">
        <v>-0.60681741478231521</v>
      </c>
      <c r="E77" s="120">
        <v>0</v>
      </c>
      <c r="F77" s="121">
        <f t="shared" si="8"/>
        <v>-1</v>
      </c>
      <c r="G77" s="120">
        <v>0</v>
      </c>
      <c r="H77" s="121" t="str">
        <f t="shared" si="8"/>
        <v>-</v>
      </c>
      <c r="I77" s="120">
        <v>1420</v>
      </c>
      <c r="J77" s="121" t="str">
        <f t="shared" si="8"/>
        <v>-</v>
      </c>
      <c r="K77" s="120">
        <v>1539</v>
      </c>
      <c r="L77" s="121">
        <f t="shared" si="9"/>
        <v>8.380281690140845E-2</v>
      </c>
      <c r="M77" s="120">
        <v>1553</v>
      </c>
      <c r="N77" s="121">
        <f t="shared" si="10"/>
        <v>9.0968161143600845E-3</v>
      </c>
    </row>
    <row r="78" spans="1:15" x14ac:dyDescent="0.25">
      <c r="A78" s="1">
        <v>4</v>
      </c>
      <c r="B78" s="119" t="s">
        <v>79</v>
      </c>
      <c r="C78" s="120">
        <v>0</v>
      </c>
      <c r="D78" s="121">
        <v>-1</v>
      </c>
      <c r="E78" s="120">
        <v>0</v>
      </c>
      <c r="F78" s="121" t="str">
        <f t="shared" si="8"/>
        <v>-</v>
      </c>
      <c r="G78" s="120">
        <v>772</v>
      </c>
      <c r="H78" s="121" t="str">
        <f t="shared" si="8"/>
        <v>-</v>
      </c>
      <c r="I78" s="120">
        <v>1202</v>
      </c>
      <c r="J78" s="121">
        <f t="shared" si="8"/>
        <v>0.55699481865284972</v>
      </c>
      <c r="K78" s="120">
        <v>1170</v>
      </c>
      <c r="L78" s="121">
        <f t="shared" si="9"/>
        <v>-2.6622296173044901E-2</v>
      </c>
      <c r="M78" s="120">
        <v>1238</v>
      </c>
      <c r="N78" s="121">
        <f t="shared" si="10"/>
        <v>5.8119658119658135E-2</v>
      </c>
    </row>
    <row r="79" spans="1:15" x14ac:dyDescent="0.25">
      <c r="A79" s="1">
        <v>5</v>
      </c>
      <c r="B79" s="119" t="s">
        <v>81</v>
      </c>
      <c r="C79" s="120">
        <v>0</v>
      </c>
      <c r="D79" s="121">
        <v>-1</v>
      </c>
      <c r="E79" s="120">
        <v>0</v>
      </c>
      <c r="F79" s="121" t="str">
        <f t="shared" si="8"/>
        <v>-</v>
      </c>
      <c r="G79" s="120">
        <v>850</v>
      </c>
      <c r="H79" s="121" t="str">
        <f t="shared" si="8"/>
        <v>-</v>
      </c>
      <c r="I79" s="120">
        <v>892</v>
      </c>
      <c r="J79" s="121">
        <f t="shared" si="8"/>
        <v>4.9411764705882266E-2</v>
      </c>
      <c r="K79" s="120">
        <v>999</v>
      </c>
      <c r="L79" s="121">
        <f t="shared" si="9"/>
        <v>0.11995515695067271</v>
      </c>
      <c r="M79" s="120">
        <v>1438</v>
      </c>
      <c r="N79" s="121">
        <f t="shared" si="10"/>
        <v>0.43943943943943942</v>
      </c>
    </row>
    <row r="80" spans="1:15" x14ac:dyDescent="0.25">
      <c r="A80" s="1">
        <v>6</v>
      </c>
      <c r="B80" s="119" t="s">
        <v>83</v>
      </c>
      <c r="C80" s="120">
        <v>0</v>
      </c>
      <c r="D80" s="121">
        <v>-1</v>
      </c>
      <c r="E80" s="120">
        <v>0</v>
      </c>
      <c r="F80" s="121" t="str">
        <f t="shared" si="8"/>
        <v>-</v>
      </c>
      <c r="G80" s="120">
        <v>746</v>
      </c>
      <c r="H80" s="121" t="str">
        <f t="shared" si="8"/>
        <v>-</v>
      </c>
      <c r="I80" s="120">
        <v>855</v>
      </c>
      <c r="J80" s="121">
        <f t="shared" si="8"/>
        <v>0.14611260053619302</v>
      </c>
      <c r="K80" s="120">
        <v>1053</v>
      </c>
      <c r="L80" s="121">
        <f t="shared" si="9"/>
        <v>0.23157894736842111</v>
      </c>
      <c r="M80" s="120">
        <v>1030</v>
      </c>
      <c r="N80" s="121">
        <f t="shared" si="10"/>
        <v>-2.1842355175688555E-2</v>
      </c>
    </row>
    <row r="81" spans="1:15" x14ac:dyDescent="0.25">
      <c r="A81" s="1">
        <v>7</v>
      </c>
      <c r="B81" s="119" t="s">
        <v>85</v>
      </c>
      <c r="C81" s="120">
        <v>0</v>
      </c>
      <c r="D81" s="121">
        <v>-1</v>
      </c>
      <c r="E81" s="120">
        <v>0</v>
      </c>
      <c r="F81" s="121" t="str">
        <f t="shared" si="8"/>
        <v>-</v>
      </c>
      <c r="G81" s="120">
        <v>979</v>
      </c>
      <c r="H81" s="121" t="str">
        <f t="shared" si="8"/>
        <v>-</v>
      </c>
      <c r="I81" s="120">
        <v>0</v>
      </c>
      <c r="J81" s="121">
        <f t="shared" si="8"/>
        <v>-1</v>
      </c>
      <c r="K81" s="120">
        <v>1280</v>
      </c>
      <c r="L81" s="121" t="str">
        <f t="shared" si="9"/>
        <v>-</v>
      </c>
      <c r="M81" s="120">
        <v>1074</v>
      </c>
      <c r="N81" s="121">
        <f t="shared" si="10"/>
        <v>-0.16093749999999996</v>
      </c>
    </row>
    <row r="82" spans="1:15" x14ac:dyDescent="0.25">
      <c r="A82" s="1">
        <v>8</v>
      </c>
      <c r="B82" s="119" t="s">
        <v>87</v>
      </c>
      <c r="C82" s="120">
        <v>0</v>
      </c>
      <c r="D82" s="121">
        <v>-1</v>
      </c>
      <c r="E82" s="120">
        <v>0</v>
      </c>
      <c r="F82" s="121" t="str">
        <f t="shared" si="8"/>
        <v>-</v>
      </c>
      <c r="G82" s="120">
        <v>853</v>
      </c>
      <c r="H82" s="121" t="str">
        <f t="shared" si="8"/>
        <v>-</v>
      </c>
      <c r="I82" s="120">
        <v>0</v>
      </c>
      <c r="J82" s="121">
        <f t="shared" si="8"/>
        <v>-1</v>
      </c>
      <c r="K82" s="120">
        <v>433</v>
      </c>
      <c r="L82" s="121" t="str">
        <f t="shared" si="9"/>
        <v>-</v>
      </c>
      <c r="M82" s="120"/>
      <c r="N82" s="121"/>
    </row>
    <row r="83" spans="1:15" x14ac:dyDescent="0.25">
      <c r="A83" s="1">
        <v>9</v>
      </c>
      <c r="B83" s="119" t="s">
        <v>89</v>
      </c>
      <c r="C83" s="120">
        <v>0</v>
      </c>
      <c r="D83" s="121">
        <v>-1</v>
      </c>
      <c r="E83" s="120">
        <v>0</v>
      </c>
      <c r="F83" s="121" t="str">
        <f t="shared" si="8"/>
        <v>-</v>
      </c>
      <c r="G83" s="120">
        <v>921</v>
      </c>
      <c r="H83" s="121" t="str">
        <f t="shared" si="8"/>
        <v>-</v>
      </c>
      <c r="I83" s="120">
        <v>936</v>
      </c>
      <c r="J83" s="121">
        <f t="shared" si="8"/>
        <v>1.6286644951140072E-2</v>
      </c>
      <c r="K83" s="120">
        <v>1128</v>
      </c>
      <c r="L83" s="121">
        <f t="shared" si="9"/>
        <v>0.20512820512820507</v>
      </c>
      <c r="M83" s="120"/>
      <c r="N83" s="121"/>
    </row>
    <row r="84" spans="1:15" x14ac:dyDescent="0.25">
      <c r="A84" s="1">
        <v>10</v>
      </c>
      <c r="B84" s="119" t="s">
        <v>91</v>
      </c>
      <c r="C84" s="120">
        <v>0</v>
      </c>
      <c r="D84" s="121">
        <v>-1</v>
      </c>
      <c r="E84" s="120">
        <v>0</v>
      </c>
      <c r="F84" s="121" t="str">
        <f t="shared" si="8"/>
        <v>-</v>
      </c>
      <c r="G84" s="120">
        <v>1317</v>
      </c>
      <c r="H84" s="121" t="str">
        <f t="shared" si="8"/>
        <v>-</v>
      </c>
      <c r="I84" s="120">
        <v>1254</v>
      </c>
      <c r="J84" s="121">
        <f t="shared" si="8"/>
        <v>-4.783599088838264E-2</v>
      </c>
      <c r="K84" s="120">
        <v>1294</v>
      </c>
      <c r="L84" s="121">
        <f t="shared" si="9"/>
        <v>3.1897926634768758E-2</v>
      </c>
      <c r="M84" s="120"/>
      <c r="N84" s="121"/>
    </row>
    <row r="85" spans="1:15" x14ac:dyDescent="0.25">
      <c r="A85" s="1">
        <v>11</v>
      </c>
      <c r="B85" s="119" t="s">
        <v>93</v>
      </c>
      <c r="C85" s="120">
        <v>0</v>
      </c>
      <c r="D85" s="121">
        <v>-1</v>
      </c>
      <c r="E85" s="120">
        <v>0</v>
      </c>
      <c r="F85" s="121" t="str">
        <f t="shared" si="8"/>
        <v>-</v>
      </c>
      <c r="G85" s="120">
        <v>1188</v>
      </c>
      <c r="H85" s="121" t="str">
        <f t="shared" si="8"/>
        <v>-</v>
      </c>
      <c r="I85" s="120">
        <v>1515</v>
      </c>
      <c r="J85" s="121">
        <f t="shared" si="8"/>
        <v>0.2752525252525253</v>
      </c>
      <c r="K85" s="120">
        <v>1634</v>
      </c>
      <c r="L85" s="121">
        <f t="shared" si="9"/>
        <v>7.8547854785478544E-2</v>
      </c>
      <c r="M85" s="120"/>
      <c r="N85" s="121"/>
    </row>
    <row r="86" spans="1:15" x14ac:dyDescent="0.25">
      <c r="A86" s="1">
        <v>12</v>
      </c>
      <c r="B86" s="119" t="s">
        <v>95</v>
      </c>
      <c r="C86" s="120">
        <v>0</v>
      </c>
      <c r="D86" s="121">
        <v>-1</v>
      </c>
      <c r="E86" s="120">
        <v>0</v>
      </c>
      <c r="F86" s="121" t="str">
        <f t="shared" si="8"/>
        <v>-</v>
      </c>
      <c r="G86" s="120">
        <v>1209</v>
      </c>
      <c r="H86" s="121" t="str">
        <f t="shared" si="8"/>
        <v>-</v>
      </c>
      <c r="I86" s="120">
        <v>1549</v>
      </c>
      <c r="J86" s="121">
        <f t="shared" si="8"/>
        <v>0.28122415219189412</v>
      </c>
      <c r="K86" s="120">
        <v>1678</v>
      </c>
      <c r="L86" s="121">
        <f t="shared" si="9"/>
        <v>8.3279535183989672E-2</v>
      </c>
      <c r="M86" s="120"/>
      <c r="N86" s="121"/>
    </row>
    <row r="87" spans="1:15" ht="15.75" x14ac:dyDescent="0.25">
      <c r="B87" s="122" t="s">
        <v>32</v>
      </c>
      <c r="C87" s="123">
        <v>0</v>
      </c>
      <c r="D87" s="124">
        <v>-1</v>
      </c>
      <c r="E87" s="123">
        <v>0</v>
      </c>
      <c r="F87" s="124" t="str">
        <f t="shared" si="8"/>
        <v>-</v>
      </c>
      <c r="G87" s="123">
        <v>10065</v>
      </c>
      <c r="H87" s="124" t="str">
        <f t="shared" si="8"/>
        <v>-</v>
      </c>
      <c r="I87" s="123">
        <v>13883</v>
      </c>
      <c r="J87" s="124">
        <f t="shared" si="8"/>
        <v>0.37933432687531043</v>
      </c>
      <c r="K87" s="123">
        <v>15366</v>
      </c>
      <c r="L87" s="124">
        <f t="shared" si="9"/>
        <v>0.1068212922279046</v>
      </c>
      <c r="M87" s="123">
        <v>9337</v>
      </c>
      <c r="N87" s="124">
        <v>1.5001630612023087E-2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83" t="s">
        <v>291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116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117</v>
      </c>
    </row>
    <row r="94" spans="1:15" ht="22.5" thickTop="1" thickBot="1" x14ac:dyDescent="0.3">
      <c r="B94" s="126" t="s">
        <v>98</v>
      </c>
      <c r="C94" s="305" t="s">
        <v>34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f>C$7</f>
        <v>2020</v>
      </c>
      <c r="D95" s="308"/>
      <c r="E95" s="307">
        <f>E$7</f>
        <v>2021</v>
      </c>
      <c r="F95" s="308"/>
      <c r="G95" s="307">
        <f>G$7</f>
        <v>2022</v>
      </c>
      <c r="H95" s="308"/>
      <c r="I95" s="307">
        <f>I$7</f>
        <v>2023</v>
      </c>
      <c r="J95" s="308"/>
      <c r="K95" s="307">
        <f>K$7</f>
        <v>2024</v>
      </c>
      <c r="L95" s="308"/>
      <c r="M95" s="309">
        <f>M$7</f>
        <v>2025</v>
      </c>
      <c r="N95" s="310"/>
    </row>
    <row r="96" spans="1:15" ht="16.5" thickTop="1" thickBot="1" x14ac:dyDescent="0.3">
      <c r="B96" s="87"/>
      <c r="C96" s="116" t="s">
        <v>71</v>
      </c>
      <c r="D96" s="117" t="str">
        <f>CONCATENATE("var ",RIGHT(C95,2),"/",RIGHT(C95-1,2))</f>
        <v>var 20/19</v>
      </c>
      <c r="E96" s="118" t="s">
        <v>71</v>
      </c>
      <c r="F96" s="117" t="str">
        <f>CONCATENATE("var ",RIGHT(E95,2),"/",RIGHT(C95,2))</f>
        <v>var 21/20</v>
      </c>
      <c r="G96" s="118" t="s">
        <v>71</v>
      </c>
      <c r="H96" s="117" t="str">
        <f>CONCATENATE("var ",RIGHT(G95,2),"/",RIGHT(E95,2))</f>
        <v>var 22/21</v>
      </c>
      <c r="I96" s="118" t="s">
        <v>71</v>
      </c>
      <c r="J96" s="117" t="str">
        <f>CONCATENATE("var ",RIGHT(I95,2),"/",RIGHT(G95,2))</f>
        <v>var 23/22</v>
      </c>
      <c r="K96" s="118" t="s">
        <v>71</v>
      </c>
      <c r="L96" s="117" t="str">
        <f>CONCATENATE("var ",RIGHT(K95,2),"/",RIGHT(I95,2))</f>
        <v>var 24/23</v>
      </c>
      <c r="M96" s="118" t="s">
        <v>71</v>
      </c>
      <c r="N96" s="117" t="str">
        <f>CONCATENATE("var ",RIGHT(M95,2),"/",RIGHT(K95,2))</f>
        <v>var 25/24</v>
      </c>
    </row>
    <row r="97" spans="2:14" x14ac:dyDescent="0.25">
      <c r="B97" s="119" t="s">
        <v>73</v>
      </c>
      <c r="C97" s="120" t="s">
        <v>233</v>
      </c>
      <c r="D97" s="121" t="s">
        <v>233</v>
      </c>
      <c r="E97" s="120" t="s">
        <v>233</v>
      </c>
      <c r="F97" s="121" t="str">
        <f t="shared" ref="F97:J109" si="11">IFERROR(E97/C97-1,"-")</f>
        <v>-</v>
      </c>
      <c r="G97" s="120" t="s">
        <v>233</v>
      </c>
      <c r="H97" s="121" t="str">
        <f t="shared" si="11"/>
        <v>-</v>
      </c>
      <c r="I97" s="120" t="s">
        <v>233</v>
      </c>
      <c r="J97" s="121" t="str">
        <f t="shared" si="11"/>
        <v>-</v>
      </c>
      <c r="K97" s="120" t="s">
        <v>233</v>
      </c>
      <c r="L97" s="121" t="str">
        <f t="shared" ref="L97:L109" si="12">IFERROR(K97/I97-1,"-")</f>
        <v>-</v>
      </c>
      <c r="M97" s="120" t="s">
        <v>233</v>
      </c>
      <c r="N97" s="121" t="str">
        <f t="shared" ref="N97:N103" si="13">IFERROR(M97/K97-1,"-")</f>
        <v>-</v>
      </c>
    </row>
    <row r="98" spans="2:14" x14ac:dyDescent="0.25">
      <c r="B98" s="119" t="s">
        <v>75</v>
      </c>
      <c r="C98" s="120" t="s">
        <v>233</v>
      </c>
      <c r="D98" s="121" t="s">
        <v>233</v>
      </c>
      <c r="E98" s="120" t="s">
        <v>233</v>
      </c>
      <c r="F98" s="121" t="str">
        <f t="shared" si="11"/>
        <v>-</v>
      </c>
      <c r="G98" s="120" t="s">
        <v>233</v>
      </c>
      <c r="H98" s="121" t="str">
        <f t="shared" si="11"/>
        <v>-</v>
      </c>
      <c r="I98" s="120" t="s">
        <v>233</v>
      </c>
      <c r="J98" s="121" t="str">
        <f t="shared" si="11"/>
        <v>-</v>
      </c>
      <c r="K98" s="120" t="s">
        <v>233</v>
      </c>
      <c r="L98" s="121" t="str">
        <f t="shared" si="12"/>
        <v>-</v>
      </c>
      <c r="M98" s="120" t="s">
        <v>233</v>
      </c>
      <c r="N98" s="121" t="str">
        <f t="shared" si="13"/>
        <v>-</v>
      </c>
    </row>
    <row r="99" spans="2:14" x14ac:dyDescent="0.25">
      <c r="B99" s="119" t="s">
        <v>77</v>
      </c>
      <c r="C99" s="120" t="s">
        <v>233</v>
      </c>
      <c r="D99" s="121" t="s">
        <v>233</v>
      </c>
      <c r="E99" s="120" t="s">
        <v>233</v>
      </c>
      <c r="F99" s="121" t="str">
        <f t="shared" si="11"/>
        <v>-</v>
      </c>
      <c r="G99" s="120" t="s">
        <v>233</v>
      </c>
      <c r="H99" s="121" t="str">
        <f t="shared" si="11"/>
        <v>-</v>
      </c>
      <c r="I99" s="120" t="s">
        <v>233</v>
      </c>
      <c r="J99" s="121" t="str">
        <f t="shared" si="11"/>
        <v>-</v>
      </c>
      <c r="K99" s="120" t="s">
        <v>233</v>
      </c>
      <c r="L99" s="121" t="str">
        <f t="shared" si="12"/>
        <v>-</v>
      </c>
      <c r="M99" s="120" t="s">
        <v>233</v>
      </c>
      <c r="N99" s="121" t="str">
        <f t="shared" si="13"/>
        <v>-</v>
      </c>
    </row>
    <row r="100" spans="2:14" x14ac:dyDescent="0.25">
      <c r="B100" s="119" t="s">
        <v>79</v>
      </c>
      <c r="C100" s="120" t="s">
        <v>233</v>
      </c>
      <c r="D100" s="121" t="s">
        <v>233</v>
      </c>
      <c r="E100" s="120" t="s">
        <v>233</v>
      </c>
      <c r="F100" s="121" t="str">
        <f t="shared" si="11"/>
        <v>-</v>
      </c>
      <c r="G100" s="120" t="s">
        <v>233</v>
      </c>
      <c r="H100" s="121" t="str">
        <f t="shared" si="11"/>
        <v>-</v>
      </c>
      <c r="I100" s="120" t="s">
        <v>233</v>
      </c>
      <c r="J100" s="121" t="str">
        <f t="shared" si="11"/>
        <v>-</v>
      </c>
      <c r="K100" s="120" t="s">
        <v>233</v>
      </c>
      <c r="L100" s="121" t="str">
        <f t="shared" si="12"/>
        <v>-</v>
      </c>
      <c r="M100" s="120" t="s">
        <v>233</v>
      </c>
      <c r="N100" s="121" t="str">
        <f t="shared" si="13"/>
        <v>-</v>
      </c>
    </row>
    <row r="101" spans="2:14" x14ac:dyDescent="0.25">
      <c r="B101" s="119" t="s">
        <v>81</v>
      </c>
      <c r="C101" s="120" t="s">
        <v>233</v>
      </c>
      <c r="D101" s="121" t="s">
        <v>233</v>
      </c>
      <c r="E101" s="120" t="s">
        <v>233</v>
      </c>
      <c r="F101" s="121" t="str">
        <f t="shared" si="11"/>
        <v>-</v>
      </c>
      <c r="G101" s="120" t="s">
        <v>233</v>
      </c>
      <c r="H101" s="121" t="str">
        <f t="shared" si="11"/>
        <v>-</v>
      </c>
      <c r="I101" s="120" t="s">
        <v>233</v>
      </c>
      <c r="J101" s="121" t="str">
        <f t="shared" si="11"/>
        <v>-</v>
      </c>
      <c r="K101" s="120" t="s">
        <v>233</v>
      </c>
      <c r="L101" s="121" t="str">
        <f t="shared" si="12"/>
        <v>-</v>
      </c>
      <c r="M101" s="120" t="s">
        <v>233</v>
      </c>
      <c r="N101" s="121" t="str">
        <f t="shared" si="13"/>
        <v>-</v>
      </c>
    </row>
    <row r="102" spans="2:14" x14ac:dyDescent="0.25">
      <c r="B102" s="119" t="s">
        <v>83</v>
      </c>
      <c r="C102" s="120" t="s">
        <v>233</v>
      </c>
      <c r="D102" s="121" t="s">
        <v>233</v>
      </c>
      <c r="E102" s="120" t="s">
        <v>233</v>
      </c>
      <c r="F102" s="121" t="str">
        <f t="shared" si="11"/>
        <v>-</v>
      </c>
      <c r="G102" s="120" t="s">
        <v>233</v>
      </c>
      <c r="H102" s="121" t="str">
        <f t="shared" si="11"/>
        <v>-</v>
      </c>
      <c r="I102" s="120" t="s">
        <v>233</v>
      </c>
      <c r="J102" s="121" t="str">
        <f t="shared" si="11"/>
        <v>-</v>
      </c>
      <c r="K102" s="120" t="s">
        <v>233</v>
      </c>
      <c r="L102" s="121" t="str">
        <f t="shared" si="12"/>
        <v>-</v>
      </c>
      <c r="M102" s="120" t="s">
        <v>233</v>
      </c>
      <c r="N102" s="121" t="str">
        <f t="shared" si="13"/>
        <v>-</v>
      </c>
    </row>
    <row r="103" spans="2:14" x14ac:dyDescent="0.25">
      <c r="B103" s="119" t="s">
        <v>85</v>
      </c>
      <c r="C103" s="120" t="s">
        <v>233</v>
      </c>
      <c r="D103" s="121" t="s">
        <v>233</v>
      </c>
      <c r="E103" s="120" t="s">
        <v>233</v>
      </c>
      <c r="F103" s="121" t="str">
        <f t="shared" si="11"/>
        <v>-</v>
      </c>
      <c r="G103" s="120" t="s">
        <v>233</v>
      </c>
      <c r="H103" s="121" t="str">
        <f t="shared" si="11"/>
        <v>-</v>
      </c>
      <c r="I103" s="120" t="s">
        <v>233</v>
      </c>
      <c r="J103" s="121" t="str">
        <f t="shared" si="11"/>
        <v>-</v>
      </c>
      <c r="K103" s="120" t="s">
        <v>233</v>
      </c>
      <c r="L103" s="121" t="str">
        <f t="shared" si="12"/>
        <v>-</v>
      </c>
      <c r="M103" s="120" t="s">
        <v>233</v>
      </c>
      <c r="N103" s="121" t="str">
        <f t="shared" si="13"/>
        <v>-</v>
      </c>
    </row>
    <row r="104" spans="2:14" x14ac:dyDescent="0.25">
      <c r="B104" s="119" t="s">
        <v>87</v>
      </c>
      <c r="C104" s="120" t="s">
        <v>233</v>
      </c>
      <c r="D104" s="121" t="s">
        <v>233</v>
      </c>
      <c r="E104" s="120" t="s">
        <v>233</v>
      </c>
      <c r="F104" s="121" t="str">
        <f t="shared" si="11"/>
        <v>-</v>
      </c>
      <c r="G104" s="120" t="s">
        <v>233</v>
      </c>
      <c r="H104" s="121" t="str">
        <f t="shared" si="11"/>
        <v>-</v>
      </c>
      <c r="I104" s="120" t="s">
        <v>233</v>
      </c>
      <c r="J104" s="121" t="str">
        <f t="shared" si="11"/>
        <v>-</v>
      </c>
      <c r="K104" s="120" t="s">
        <v>233</v>
      </c>
      <c r="L104" s="121" t="str">
        <f t="shared" si="12"/>
        <v>-</v>
      </c>
      <c r="M104" s="120"/>
      <c r="N104" s="121"/>
    </row>
    <row r="105" spans="2:14" x14ac:dyDescent="0.25">
      <c r="B105" s="119" t="s">
        <v>89</v>
      </c>
      <c r="C105" s="120" t="s">
        <v>233</v>
      </c>
      <c r="D105" s="121" t="s">
        <v>233</v>
      </c>
      <c r="E105" s="120" t="s">
        <v>233</v>
      </c>
      <c r="F105" s="121" t="str">
        <f t="shared" si="11"/>
        <v>-</v>
      </c>
      <c r="G105" s="120" t="s">
        <v>233</v>
      </c>
      <c r="H105" s="121" t="str">
        <f t="shared" si="11"/>
        <v>-</v>
      </c>
      <c r="I105" s="120" t="s">
        <v>233</v>
      </c>
      <c r="J105" s="121" t="str">
        <f t="shared" si="11"/>
        <v>-</v>
      </c>
      <c r="K105" s="120" t="s">
        <v>233</v>
      </c>
      <c r="L105" s="121" t="str">
        <f t="shared" si="12"/>
        <v>-</v>
      </c>
      <c r="M105" s="120"/>
      <c r="N105" s="121"/>
    </row>
    <row r="106" spans="2:14" x14ac:dyDescent="0.25">
      <c r="B106" s="119" t="s">
        <v>91</v>
      </c>
      <c r="C106" s="120" t="s">
        <v>233</v>
      </c>
      <c r="D106" s="121" t="s">
        <v>233</v>
      </c>
      <c r="E106" s="120" t="s">
        <v>233</v>
      </c>
      <c r="F106" s="121" t="str">
        <f t="shared" si="11"/>
        <v>-</v>
      </c>
      <c r="G106" s="120" t="s">
        <v>233</v>
      </c>
      <c r="H106" s="121" t="str">
        <f t="shared" si="11"/>
        <v>-</v>
      </c>
      <c r="I106" s="120" t="s">
        <v>233</v>
      </c>
      <c r="J106" s="121" t="str">
        <f t="shared" si="11"/>
        <v>-</v>
      </c>
      <c r="K106" s="120" t="s">
        <v>233</v>
      </c>
      <c r="L106" s="121" t="str">
        <f t="shared" si="12"/>
        <v>-</v>
      </c>
      <c r="M106" s="120"/>
      <c r="N106" s="121"/>
    </row>
    <row r="107" spans="2:14" x14ac:dyDescent="0.25">
      <c r="B107" s="119" t="s">
        <v>93</v>
      </c>
      <c r="C107" s="120" t="s">
        <v>233</v>
      </c>
      <c r="D107" s="121" t="s">
        <v>233</v>
      </c>
      <c r="E107" s="120" t="s">
        <v>233</v>
      </c>
      <c r="F107" s="121" t="str">
        <f t="shared" si="11"/>
        <v>-</v>
      </c>
      <c r="G107" s="120" t="s">
        <v>233</v>
      </c>
      <c r="H107" s="121" t="str">
        <f t="shared" si="11"/>
        <v>-</v>
      </c>
      <c r="I107" s="120" t="s">
        <v>233</v>
      </c>
      <c r="J107" s="121" t="str">
        <f t="shared" si="11"/>
        <v>-</v>
      </c>
      <c r="K107" s="120" t="s">
        <v>233</v>
      </c>
      <c r="L107" s="121" t="str">
        <f t="shared" si="12"/>
        <v>-</v>
      </c>
      <c r="M107" s="120"/>
      <c r="N107" s="121"/>
    </row>
    <row r="108" spans="2:14" x14ac:dyDescent="0.25">
      <c r="B108" s="119" t="s">
        <v>95</v>
      </c>
      <c r="C108" s="120" t="s">
        <v>233</v>
      </c>
      <c r="D108" s="121" t="s">
        <v>233</v>
      </c>
      <c r="E108" s="120" t="s">
        <v>233</v>
      </c>
      <c r="F108" s="121" t="str">
        <f t="shared" si="11"/>
        <v>-</v>
      </c>
      <c r="G108" s="120" t="s">
        <v>233</v>
      </c>
      <c r="H108" s="121" t="str">
        <f t="shared" si="11"/>
        <v>-</v>
      </c>
      <c r="I108" s="120" t="s">
        <v>233</v>
      </c>
      <c r="J108" s="121" t="str">
        <f t="shared" si="11"/>
        <v>-</v>
      </c>
      <c r="K108" s="120" t="s">
        <v>233</v>
      </c>
      <c r="L108" s="121" t="str">
        <f t="shared" si="12"/>
        <v>-</v>
      </c>
      <c r="M108" s="120"/>
      <c r="N108" s="121"/>
    </row>
    <row r="109" spans="2:14" ht="15.75" x14ac:dyDescent="0.25">
      <c r="B109" s="122" t="s">
        <v>32</v>
      </c>
      <c r="C109" s="123" t="s">
        <v>233</v>
      </c>
      <c r="D109" s="124" t="s">
        <v>233</v>
      </c>
      <c r="E109" s="123" t="s">
        <v>233</v>
      </c>
      <c r="F109" s="124" t="str">
        <f t="shared" si="11"/>
        <v>-</v>
      </c>
      <c r="G109" s="123" t="s">
        <v>233</v>
      </c>
      <c r="H109" s="124" t="str">
        <f t="shared" si="11"/>
        <v>-</v>
      </c>
      <c r="I109" s="123" t="s">
        <v>233</v>
      </c>
      <c r="J109" s="124" t="str">
        <f t="shared" si="11"/>
        <v>-</v>
      </c>
      <c r="K109" s="123" t="s">
        <v>233</v>
      </c>
      <c r="L109" s="124" t="str">
        <f t="shared" si="12"/>
        <v>-</v>
      </c>
      <c r="M109" s="123" t="s">
        <v>233</v>
      </c>
      <c r="N109" s="124" t="s">
        <v>233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3" spans="3:3" x14ac:dyDescent="0.25">
      <c r="C113" s="125"/>
    </row>
  </sheetData>
  <mergeCells count="40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D35E6B-0262-482F-BF09-B518E3259D19}">
  <sheetPr>
    <tabColor rgb="FFF29140"/>
    <pageSetUpPr fitToPage="1"/>
  </sheetPr>
  <dimension ref="A1:N162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4" spans="1:12" ht="42" customHeight="1" thickBot="1" x14ac:dyDescent="0.3">
      <c r="B4" s="283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83"/>
      <c r="D4" s="283"/>
      <c r="E4" s="283"/>
      <c r="F4" s="283"/>
      <c r="G4" s="283"/>
      <c r="H4" s="283"/>
      <c r="I4" s="283"/>
      <c r="J4" s="283"/>
      <c r="K4" s="283"/>
    </row>
    <row r="5" spans="1:12" ht="6" customHeight="1" x14ac:dyDescent="0.25"/>
    <row r="6" spans="1:12" s="148" customFormat="1" ht="72" customHeight="1" x14ac:dyDescent="0.25">
      <c r="B6" s="149"/>
      <c r="C6" s="174" t="s">
        <v>263</v>
      </c>
      <c r="D6" s="174" t="s">
        <v>228</v>
      </c>
      <c r="E6" s="174" t="s">
        <v>229</v>
      </c>
      <c r="F6" s="174" t="s">
        <v>230</v>
      </c>
      <c r="G6" s="174" t="s">
        <v>231</v>
      </c>
      <c r="H6" s="174" t="s">
        <v>232</v>
      </c>
      <c r="I6" s="175" t="str">
        <f>CONCATENATE("var. ",RIGHT(H6,2),"/",RIGHT(G6,2))</f>
        <v>var. 25/24</v>
      </c>
      <c r="J6" s="174" t="str">
        <f>CONCATENATE("dif. ",RIGHT(H6,2),"/",RIGHT(G6,2))</f>
        <v>dif. 25/24</v>
      </c>
      <c r="K6" s="175" t="str">
        <f>CONCATENATE("Cuota s/ total lugares de residencia ",RIGHT(H6,4))</f>
        <v>Cuota s/ total lugares de residencia 2025</v>
      </c>
    </row>
    <row r="7" spans="1:12" s="148" customFormat="1" x14ac:dyDescent="0.25">
      <c r="B7" s="154" t="s">
        <v>45</v>
      </c>
      <c r="C7" s="155"/>
      <c r="D7" s="155"/>
      <c r="E7" s="155"/>
      <c r="F7" s="155"/>
      <c r="G7" s="155"/>
      <c r="H7" s="155"/>
      <c r="I7" s="155"/>
      <c r="J7" s="155"/>
      <c r="K7" s="155"/>
    </row>
    <row r="8" spans="1:12" x14ac:dyDescent="0.25">
      <c r="A8" s="1"/>
      <c r="B8" s="158" t="s">
        <v>70</v>
      </c>
      <c r="C8" s="178">
        <v>454682</v>
      </c>
      <c r="D8" s="178">
        <v>1243542</v>
      </c>
      <c r="E8" s="178">
        <v>2966022</v>
      </c>
      <c r="F8" s="178">
        <v>3074274</v>
      </c>
      <c r="G8" s="178">
        <v>3194799</v>
      </c>
      <c r="H8" s="178">
        <v>3188994</v>
      </c>
      <c r="I8" s="179">
        <f>IFERROR(H8/G8-1,"-")</f>
        <v>-1.8170157183597935E-3</v>
      </c>
      <c r="J8" s="178">
        <f>H8-G8</f>
        <v>-5805</v>
      </c>
      <c r="K8" s="179">
        <f>H8/H$8</f>
        <v>1</v>
      </c>
      <c r="L8" s="81"/>
    </row>
    <row r="9" spans="1:12" x14ac:dyDescent="0.25">
      <c r="A9" s="1" t="s">
        <v>98</v>
      </c>
      <c r="B9" s="161" t="s">
        <v>99</v>
      </c>
      <c r="C9" s="162">
        <v>140200</v>
      </c>
      <c r="D9" s="162">
        <v>441416</v>
      </c>
      <c r="E9" s="162">
        <v>536392</v>
      </c>
      <c r="F9" s="162">
        <v>524107</v>
      </c>
      <c r="G9" s="162">
        <v>503554</v>
      </c>
      <c r="H9" s="162">
        <v>537036</v>
      </c>
      <c r="I9" s="163">
        <f>IFERROR(H9/G9-1,"-")</f>
        <v>6.6491379276105489E-2</v>
      </c>
      <c r="J9" s="162">
        <f t="shared" ref="J9:J19" si="0">H9-G9</f>
        <v>33482</v>
      </c>
      <c r="K9" s="163">
        <f>H9/H$8</f>
        <v>0.16840295089924912</v>
      </c>
      <c r="L9" s="81"/>
    </row>
    <row r="10" spans="1:12" x14ac:dyDescent="0.25">
      <c r="A10" s="164" t="s">
        <v>105</v>
      </c>
      <c r="B10" s="165" t="s">
        <v>105</v>
      </c>
      <c r="C10" s="166">
        <v>56424</v>
      </c>
      <c r="D10" s="166">
        <v>151642</v>
      </c>
      <c r="E10" s="166">
        <v>184376</v>
      </c>
      <c r="F10" s="166">
        <v>178093</v>
      </c>
      <c r="G10" s="166">
        <v>172794</v>
      </c>
      <c r="H10" s="166">
        <v>163332</v>
      </c>
      <c r="I10" s="167">
        <f>IFERROR(H10/G10-1,"-")</f>
        <v>-5.4758845793256739E-2</v>
      </c>
      <c r="J10" s="166">
        <f t="shared" si="0"/>
        <v>-9462</v>
      </c>
      <c r="K10" s="167">
        <f>H10/H$8</f>
        <v>5.1217405865297959E-2</v>
      </c>
      <c r="L10" s="81"/>
    </row>
    <row r="11" spans="1:12" x14ac:dyDescent="0.25">
      <c r="A11" s="164" t="s">
        <v>102</v>
      </c>
      <c r="B11" s="165" t="s">
        <v>102</v>
      </c>
      <c r="C11" s="166">
        <v>83776</v>
      </c>
      <c r="D11" s="166">
        <v>289774</v>
      </c>
      <c r="E11" s="166">
        <v>352016</v>
      </c>
      <c r="F11" s="166">
        <v>346014</v>
      </c>
      <c r="G11" s="166">
        <v>330760</v>
      </c>
      <c r="H11" s="166">
        <v>373704</v>
      </c>
      <c r="I11" s="167">
        <f>IFERROR(H11/G11-1,"-")</f>
        <v>0.12983432095779412</v>
      </c>
      <c r="J11" s="166">
        <f t="shared" si="0"/>
        <v>42944</v>
      </c>
      <c r="K11" s="167">
        <f>H11/H$8</f>
        <v>0.11718554503395115</v>
      </c>
      <c r="L11" s="81"/>
    </row>
    <row r="12" spans="1:12" x14ac:dyDescent="0.25">
      <c r="A12" s="1"/>
      <c r="B12" s="161" t="s">
        <v>109</v>
      </c>
      <c r="C12" s="162">
        <v>314482</v>
      </c>
      <c r="D12" s="162">
        <v>802126</v>
      </c>
      <c r="E12" s="162">
        <v>2429630</v>
      </c>
      <c r="F12" s="162">
        <v>2550167</v>
      </c>
      <c r="G12" s="162">
        <v>2691245</v>
      </c>
      <c r="H12" s="162">
        <v>2651958</v>
      </c>
      <c r="I12" s="163">
        <f>IFERROR(H12/G12-1,"-")</f>
        <v>-1.4598076354995548E-2</v>
      </c>
      <c r="J12" s="162">
        <f t="shared" si="0"/>
        <v>-39287</v>
      </c>
      <c r="K12" s="163">
        <f>H12/H$8</f>
        <v>0.83159704910075094</v>
      </c>
      <c r="L12" s="81"/>
    </row>
    <row r="13" spans="1:12" s="57" customFormat="1" x14ac:dyDescent="0.25">
      <c r="A13" s="164"/>
      <c r="B13" s="165" t="s">
        <v>112</v>
      </c>
      <c r="C13" s="166">
        <v>122008</v>
      </c>
      <c r="D13" s="166">
        <v>115051</v>
      </c>
      <c r="E13" s="166">
        <v>1256894</v>
      </c>
      <c r="F13" s="166">
        <v>1302324</v>
      </c>
      <c r="G13" s="166">
        <v>1393862</v>
      </c>
      <c r="H13" s="166">
        <v>1357285</v>
      </c>
      <c r="I13" s="167">
        <f t="shared" ref="I13:I20" si="1">IFERROR(H13/G13-1,"-")</f>
        <v>-2.6241478711665822E-2</v>
      </c>
      <c r="J13" s="166">
        <f t="shared" si="0"/>
        <v>-36577</v>
      </c>
      <c r="K13" s="167">
        <f t="shared" ref="K13:K20" si="2">H13/H$8</f>
        <v>0.42561541351285076</v>
      </c>
      <c r="L13" s="168"/>
    </row>
    <row r="14" spans="1:12" s="57" customFormat="1" x14ac:dyDescent="0.25">
      <c r="A14" s="164"/>
      <c r="B14" s="165" t="s">
        <v>115</v>
      </c>
      <c r="C14" s="166">
        <v>59328</v>
      </c>
      <c r="D14" s="166">
        <v>149984</v>
      </c>
      <c r="E14" s="166">
        <v>228057</v>
      </c>
      <c r="F14" s="166">
        <v>228503</v>
      </c>
      <c r="G14" s="166">
        <v>233276</v>
      </c>
      <c r="H14" s="166">
        <v>213198</v>
      </c>
      <c r="I14" s="167">
        <f t="shared" si="1"/>
        <v>-8.606971998834001E-2</v>
      </c>
      <c r="J14" s="166">
        <f t="shared" si="0"/>
        <v>-20078</v>
      </c>
      <c r="K14" s="167">
        <f t="shared" si="2"/>
        <v>6.6854312049505274E-2</v>
      </c>
      <c r="L14" s="168"/>
    </row>
    <row r="15" spans="1:12" x14ac:dyDescent="0.25">
      <c r="A15" s="164"/>
      <c r="B15" s="165" t="s">
        <v>118</v>
      </c>
      <c r="C15" s="166">
        <v>9890</v>
      </c>
      <c r="D15" s="166">
        <v>78936</v>
      </c>
      <c r="E15" s="166">
        <v>103512</v>
      </c>
      <c r="F15" s="166">
        <v>120065</v>
      </c>
      <c r="G15" s="166">
        <v>127553</v>
      </c>
      <c r="H15" s="166">
        <v>137079</v>
      </c>
      <c r="I15" s="167">
        <f t="shared" si="1"/>
        <v>7.4682680924792022E-2</v>
      </c>
      <c r="J15" s="166">
        <f t="shared" si="0"/>
        <v>9526</v>
      </c>
      <c r="K15" s="167">
        <f t="shared" si="2"/>
        <v>4.2985029134579744E-2</v>
      </c>
      <c r="L15" s="81"/>
    </row>
    <row r="16" spans="1:12" x14ac:dyDescent="0.25">
      <c r="A16" s="164"/>
      <c r="B16" s="165" t="s">
        <v>125</v>
      </c>
      <c r="C16" s="166">
        <v>21504</v>
      </c>
      <c r="D16" s="166">
        <v>63536</v>
      </c>
      <c r="E16" s="166">
        <v>117669</v>
      </c>
      <c r="F16" s="166">
        <v>122960</v>
      </c>
      <c r="G16" s="166">
        <v>126316</v>
      </c>
      <c r="H16" s="166">
        <v>126429</v>
      </c>
      <c r="I16" s="167">
        <f t="shared" si="1"/>
        <v>8.9458184236357319E-4</v>
      </c>
      <c r="J16" s="166">
        <f t="shared" si="0"/>
        <v>113</v>
      </c>
      <c r="K16" s="167">
        <f t="shared" si="2"/>
        <v>3.9645417959394094E-2</v>
      </c>
      <c r="L16" s="81"/>
    </row>
    <row r="17" spans="1:12" x14ac:dyDescent="0.25">
      <c r="A17" s="164"/>
      <c r="B17" s="165" t="s">
        <v>121</v>
      </c>
      <c r="C17" s="166">
        <v>26752</v>
      </c>
      <c r="D17" s="166">
        <v>73800</v>
      </c>
      <c r="E17" s="166">
        <v>112629</v>
      </c>
      <c r="F17" s="166">
        <v>124358</v>
      </c>
      <c r="G17" s="166">
        <v>117371</v>
      </c>
      <c r="H17" s="166">
        <v>107462</v>
      </c>
      <c r="I17" s="167">
        <f t="shared" si="1"/>
        <v>-8.4424602329365883E-2</v>
      </c>
      <c r="J17" s="166">
        <f t="shared" si="0"/>
        <v>-9909</v>
      </c>
      <c r="K17" s="167">
        <f t="shared" si="2"/>
        <v>3.3697774282422606E-2</v>
      </c>
      <c r="L17" s="81"/>
    </row>
    <row r="18" spans="1:12" x14ac:dyDescent="0.25">
      <c r="A18" s="164"/>
      <c r="B18" s="165" t="s">
        <v>130</v>
      </c>
      <c r="C18" s="166">
        <v>589</v>
      </c>
      <c r="D18" s="166">
        <v>9150</v>
      </c>
      <c r="E18" s="166">
        <v>16868</v>
      </c>
      <c r="F18" s="166">
        <v>11785</v>
      </c>
      <c r="G18" s="166">
        <v>15597</v>
      </c>
      <c r="H18" s="166">
        <v>15519</v>
      </c>
      <c r="I18" s="167">
        <f t="shared" si="1"/>
        <v>-5.0009617234083592E-3</v>
      </c>
      <c r="J18" s="166">
        <f t="shared" si="0"/>
        <v>-78</v>
      </c>
      <c r="K18" s="167">
        <f t="shared" si="2"/>
        <v>4.8664249603479967E-3</v>
      </c>
      <c r="L18" s="81"/>
    </row>
    <row r="19" spans="1:12" x14ac:dyDescent="0.25">
      <c r="A19" s="164" t="s">
        <v>146</v>
      </c>
      <c r="B19" s="165" t="s">
        <v>133</v>
      </c>
      <c r="C19" s="166">
        <v>210</v>
      </c>
      <c r="D19" s="166">
        <v>1440</v>
      </c>
      <c r="E19" s="166">
        <v>4797</v>
      </c>
      <c r="F19" s="166">
        <v>7694</v>
      </c>
      <c r="G19" s="166">
        <v>3457</v>
      </c>
      <c r="H19" s="166">
        <v>3427</v>
      </c>
      <c r="I19" s="167">
        <f t="shared" si="1"/>
        <v>-8.6780445472953716E-3</v>
      </c>
      <c r="J19" s="166">
        <f t="shared" si="0"/>
        <v>-30</v>
      </c>
      <c r="K19" s="167">
        <f t="shared" si="2"/>
        <v>1.0746335678273461E-3</v>
      </c>
      <c r="L19" s="81"/>
    </row>
    <row r="20" spans="1:12" x14ac:dyDescent="0.25">
      <c r="A20" s="164" t="s">
        <v>147</v>
      </c>
      <c r="B20" s="170" t="s">
        <v>147</v>
      </c>
      <c r="C20" s="171">
        <f t="shared" ref="C20" si="3">C12-SUM(C13:C19)</f>
        <v>74201</v>
      </c>
      <c r="D20" s="171">
        <f t="shared" ref="D20:H20" si="4">D12-SUM(D13:D19)</f>
        <v>310229</v>
      </c>
      <c r="E20" s="171">
        <f t="shared" si="4"/>
        <v>589204</v>
      </c>
      <c r="F20" s="171">
        <f t="shared" si="4"/>
        <v>632478</v>
      </c>
      <c r="G20" s="171">
        <f t="shared" si="4"/>
        <v>673813</v>
      </c>
      <c r="H20" s="171">
        <f t="shared" si="4"/>
        <v>691559</v>
      </c>
      <c r="I20" s="172">
        <f t="shared" si="1"/>
        <v>2.6336683916754255E-2</v>
      </c>
      <c r="J20" s="171">
        <f>H20-G20</f>
        <v>17746</v>
      </c>
      <c r="K20" s="172">
        <f t="shared" si="2"/>
        <v>0.21685804363382308</v>
      </c>
      <c r="L20" s="81"/>
    </row>
    <row r="21" spans="1:12" s="148" customFormat="1" x14ac:dyDescent="0.25">
      <c r="A21" s="164"/>
      <c r="B21" s="157" t="s">
        <v>46</v>
      </c>
      <c r="C21" s="155"/>
      <c r="D21" s="155"/>
      <c r="E21" s="155"/>
      <c r="F21" s="155"/>
      <c r="G21" s="155"/>
      <c r="H21" s="155"/>
      <c r="I21" s="155"/>
      <c r="J21" s="155"/>
      <c r="K21" s="155"/>
    </row>
    <row r="22" spans="1:12" x14ac:dyDescent="0.25">
      <c r="A22" s="164"/>
      <c r="B22" s="158" t="s">
        <v>70</v>
      </c>
      <c r="C22" s="178">
        <v>0</v>
      </c>
      <c r="D22" s="178">
        <v>553215</v>
      </c>
      <c r="E22" s="178">
        <v>1179956</v>
      </c>
      <c r="F22" s="178">
        <v>1205442</v>
      </c>
      <c r="G22" s="178">
        <v>1224963</v>
      </c>
      <c r="H22" s="178">
        <v>1156556</v>
      </c>
      <c r="I22" s="179">
        <f>IFERROR(H22/G22-1,"-")</f>
        <v>-5.5844135700425235E-2</v>
      </c>
      <c r="J22" s="178">
        <f>H22-G22</f>
        <v>-68407</v>
      </c>
      <c r="K22" s="179">
        <f>H22/H$8</f>
        <v>0.36267111195568258</v>
      </c>
      <c r="L22" s="81"/>
    </row>
    <row r="23" spans="1:12" x14ac:dyDescent="0.25">
      <c r="A23" s="164" t="s">
        <v>98</v>
      </c>
      <c r="B23" s="161" t="s">
        <v>99</v>
      </c>
      <c r="C23" s="162">
        <v>0</v>
      </c>
      <c r="D23" s="162">
        <v>162890</v>
      </c>
      <c r="E23" s="162">
        <v>131999</v>
      </c>
      <c r="F23" s="162">
        <v>108487</v>
      </c>
      <c r="G23" s="162">
        <v>93879</v>
      </c>
      <c r="H23" s="162">
        <v>85313</v>
      </c>
      <c r="I23" s="163">
        <f>IFERROR(H23/G23-1,"-")</f>
        <v>-9.1245113390641119E-2</v>
      </c>
      <c r="J23" s="162">
        <f t="shared" ref="J23:J33" si="5">H23-G23</f>
        <v>-8566</v>
      </c>
      <c r="K23" s="163">
        <f>H23/H$8</f>
        <v>2.6752323773578751E-2</v>
      </c>
      <c r="L23" s="81"/>
    </row>
    <row r="24" spans="1:12" x14ac:dyDescent="0.25">
      <c r="A24" s="164" t="s">
        <v>105</v>
      </c>
      <c r="B24" s="165" t="s">
        <v>105</v>
      </c>
      <c r="C24" s="166">
        <v>0</v>
      </c>
      <c r="D24" s="166">
        <v>55499</v>
      </c>
      <c r="E24" s="166">
        <v>36761</v>
      </c>
      <c r="F24" s="166">
        <v>32479</v>
      </c>
      <c r="G24" s="166">
        <v>29019</v>
      </c>
      <c r="H24" s="166">
        <v>29730</v>
      </c>
      <c r="I24" s="167">
        <f>IFERROR(H24/G24-1,"-")</f>
        <v>2.450118887625341E-2</v>
      </c>
      <c r="J24" s="166">
        <f t="shared" si="5"/>
        <v>711</v>
      </c>
      <c r="K24" s="167">
        <f>H24/H$8</f>
        <v>9.3226892242506566E-3</v>
      </c>
      <c r="L24" s="81"/>
    </row>
    <row r="25" spans="1:12" x14ac:dyDescent="0.25">
      <c r="A25" s="164" t="s">
        <v>102</v>
      </c>
      <c r="B25" s="165" t="s">
        <v>102</v>
      </c>
      <c r="C25" s="166">
        <v>0</v>
      </c>
      <c r="D25" s="166">
        <v>107391</v>
      </c>
      <c r="E25" s="166">
        <v>95238</v>
      </c>
      <c r="F25" s="166">
        <v>76008</v>
      </c>
      <c r="G25" s="166">
        <v>64860</v>
      </c>
      <c r="H25" s="166">
        <v>55583</v>
      </c>
      <c r="I25" s="167">
        <f>IFERROR(H25/G25-1,"-")</f>
        <v>-0.14303114400246686</v>
      </c>
      <c r="J25" s="166">
        <f t="shared" si="5"/>
        <v>-9277</v>
      </c>
      <c r="K25" s="167">
        <f>H25/H$8</f>
        <v>1.7429634549328096E-2</v>
      </c>
      <c r="L25" s="81"/>
    </row>
    <row r="26" spans="1:12" x14ac:dyDescent="0.25">
      <c r="A26" s="164"/>
      <c r="B26" s="161" t="s">
        <v>109</v>
      </c>
      <c r="C26" s="162">
        <v>0</v>
      </c>
      <c r="D26" s="162">
        <v>390325</v>
      </c>
      <c r="E26" s="162">
        <v>1047957</v>
      </c>
      <c r="F26" s="162">
        <v>1096955</v>
      </c>
      <c r="G26" s="162">
        <v>1131084</v>
      </c>
      <c r="H26" s="162">
        <v>1071243</v>
      </c>
      <c r="I26" s="163">
        <f>IFERROR(H26/G26-1,"-")</f>
        <v>-5.2905884974060235E-2</v>
      </c>
      <c r="J26" s="162">
        <f t="shared" si="5"/>
        <v>-59841</v>
      </c>
      <c r="K26" s="163">
        <f>H26/H$8</f>
        <v>0.3359187881821038</v>
      </c>
      <c r="L26" s="81"/>
    </row>
    <row r="27" spans="1:12" s="57" customFormat="1" x14ac:dyDescent="0.25">
      <c r="A27" s="164"/>
      <c r="B27" s="165" t="s">
        <v>112</v>
      </c>
      <c r="C27" s="166">
        <v>0</v>
      </c>
      <c r="D27" s="166">
        <v>61248</v>
      </c>
      <c r="E27" s="166">
        <v>562174</v>
      </c>
      <c r="F27" s="166">
        <v>581810</v>
      </c>
      <c r="G27" s="166">
        <v>611230</v>
      </c>
      <c r="H27" s="166">
        <v>572075</v>
      </c>
      <c r="I27" s="167">
        <f t="shared" ref="I27:I34" si="6">IFERROR(H27/G27-1,"-")</f>
        <v>-6.4059355725340716E-2</v>
      </c>
      <c r="J27" s="166">
        <f t="shared" si="5"/>
        <v>-39155</v>
      </c>
      <c r="K27" s="167">
        <f t="shared" ref="K27:K34" si="7">H27/H$8</f>
        <v>0.17939042845486697</v>
      </c>
      <c r="L27" s="168"/>
    </row>
    <row r="28" spans="1:12" s="57" customFormat="1" x14ac:dyDescent="0.25">
      <c r="A28" s="164"/>
      <c r="B28" s="165" t="s">
        <v>115</v>
      </c>
      <c r="C28" s="166">
        <v>0</v>
      </c>
      <c r="D28" s="166">
        <v>88196</v>
      </c>
      <c r="E28" s="166">
        <v>113982</v>
      </c>
      <c r="F28" s="166">
        <v>116930</v>
      </c>
      <c r="G28" s="166">
        <v>107901</v>
      </c>
      <c r="H28" s="166">
        <v>96052</v>
      </c>
      <c r="I28" s="167">
        <f t="shared" si="6"/>
        <v>-0.10981362545296147</v>
      </c>
      <c r="J28" s="166">
        <f t="shared" si="5"/>
        <v>-11849</v>
      </c>
      <c r="K28" s="167">
        <f t="shared" si="7"/>
        <v>3.0119843436519481E-2</v>
      </c>
      <c r="L28" s="168"/>
    </row>
    <row r="29" spans="1:12" x14ac:dyDescent="0.25">
      <c r="A29" s="164"/>
      <c r="B29" s="165" t="s">
        <v>118</v>
      </c>
      <c r="C29" s="166">
        <v>0</v>
      </c>
      <c r="D29" s="166">
        <v>31618</v>
      </c>
      <c r="E29" s="166">
        <v>36769</v>
      </c>
      <c r="F29" s="166">
        <v>42150</v>
      </c>
      <c r="G29" s="166">
        <v>32656</v>
      </c>
      <c r="H29" s="166">
        <v>31848</v>
      </c>
      <c r="I29" s="167">
        <f t="shared" si="6"/>
        <v>-2.4742773150416508E-2</v>
      </c>
      <c r="J29" s="166">
        <f t="shared" si="5"/>
        <v>-808</v>
      </c>
      <c r="K29" s="167">
        <f t="shared" si="7"/>
        <v>9.9868485171185645E-3</v>
      </c>
      <c r="L29" s="81"/>
    </row>
    <row r="30" spans="1:12" x14ac:dyDescent="0.25">
      <c r="A30" s="164"/>
      <c r="B30" s="165" t="s">
        <v>125</v>
      </c>
      <c r="C30" s="166">
        <v>0</v>
      </c>
      <c r="D30" s="166">
        <v>29486</v>
      </c>
      <c r="E30" s="166">
        <v>50032</v>
      </c>
      <c r="F30" s="166">
        <v>50397</v>
      </c>
      <c r="G30" s="166">
        <v>51873</v>
      </c>
      <c r="H30" s="166">
        <v>51889</v>
      </c>
      <c r="I30" s="167">
        <f t="shared" si="6"/>
        <v>3.0844562681942023E-4</v>
      </c>
      <c r="J30" s="166">
        <f t="shared" si="5"/>
        <v>16</v>
      </c>
      <c r="K30" s="167">
        <f t="shared" si="7"/>
        <v>1.6271275518235533E-2</v>
      </c>
      <c r="L30" s="81"/>
    </row>
    <row r="31" spans="1:12" x14ac:dyDescent="0.25">
      <c r="A31" s="164"/>
      <c r="B31" s="165" t="s">
        <v>121</v>
      </c>
      <c r="C31" s="166">
        <v>0</v>
      </c>
      <c r="D31" s="166">
        <v>44033</v>
      </c>
      <c r="E31" s="166">
        <v>61424</v>
      </c>
      <c r="F31" s="166">
        <v>61993</v>
      </c>
      <c r="G31" s="166">
        <v>61489</v>
      </c>
      <c r="H31" s="166">
        <v>57169</v>
      </c>
      <c r="I31" s="167">
        <f t="shared" si="6"/>
        <v>-7.025646863666668E-2</v>
      </c>
      <c r="J31" s="166">
        <f t="shared" si="5"/>
        <v>-4320</v>
      </c>
      <c r="K31" s="167">
        <f t="shared" si="7"/>
        <v>1.7926970072693772E-2</v>
      </c>
      <c r="L31" s="81"/>
    </row>
    <row r="32" spans="1:12" x14ac:dyDescent="0.25">
      <c r="A32" s="164"/>
      <c r="B32" s="165" t="s">
        <v>130</v>
      </c>
      <c r="C32" s="166">
        <v>0</v>
      </c>
      <c r="D32" s="166">
        <v>1340</v>
      </c>
      <c r="E32" s="166">
        <v>5501</v>
      </c>
      <c r="F32" s="166">
        <v>4568</v>
      </c>
      <c r="G32" s="166">
        <v>8513</v>
      </c>
      <c r="H32" s="166">
        <v>6194</v>
      </c>
      <c r="I32" s="167">
        <f t="shared" si="6"/>
        <v>-0.27240690708328441</v>
      </c>
      <c r="J32" s="166">
        <f t="shared" si="5"/>
        <v>-2319</v>
      </c>
      <c r="K32" s="167">
        <f t="shared" si="7"/>
        <v>1.9423053163474123E-3</v>
      </c>
      <c r="L32" s="81"/>
    </row>
    <row r="33" spans="1:12" x14ac:dyDescent="0.25">
      <c r="A33" s="164" t="s">
        <v>146</v>
      </c>
      <c r="B33" s="165" t="s">
        <v>133</v>
      </c>
      <c r="C33" s="166">
        <v>0</v>
      </c>
      <c r="D33" s="166">
        <v>602</v>
      </c>
      <c r="E33" s="166">
        <v>2205</v>
      </c>
      <c r="F33" s="166">
        <v>2980</v>
      </c>
      <c r="G33" s="166">
        <v>1521</v>
      </c>
      <c r="H33" s="166">
        <v>1032</v>
      </c>
      <c r="I33" s="167">
        <f t="shared" si="6"/>
        <v>-0.32149901380670609</v>
      </c>
      <c r="J33" s="166">
        <f t="shared" si="5"/>
        <v>-489</v>
      </c>
      <c r="K33" s="167">
        <f t="shared" si="7"/>
        <v>3.2361302655320142E-4</v>
      </c>
      <c r="L33" s="81"/>
    </row>
    <row r="34" spans="1:12" x14ac:dyDescent="0.25">
      <c r="A34" s="164" t="s">
        <v>147</v>
      </c>
      <c r="B34" s="170" t="s">
        <v>147</v>
      </c>
      <c r="C34" s="171">
        <f t="shared" ref="C34" si="8">C26-SUM(C27:C33)</f>
        <v>0</v>
      </c>
      <c r="D34" s="171">
        <f t="shared" ref="D34:H34" si="9">D26-SUM(D27:D33)</f>
        <v>133802</v>
      </c>
      <c r="E34" s="171">
        <f t="shared" si="9"/>
        <v>215870</v>
      </c>
      <c r="F34" s="171">
        <f t="shared" si="9"/>
        <v>236127</v>
      </c>
      <c r="G34" s="171">
        <f t="shared" si="9"/>
        <v>255901</v>
      </c>
      <c r="H34" s="171">
        <f t="shared" si="9"/>
        <v>254984</v>
      </c>
      <c r="I34" s="172">
        <f t="shared" si="6"/>
        <v>-3.5834170245524488E-3</v>
      </c>
      <c r="J34" s="171">
        <f>H34-G34</f>
        <v>-917</v>
      </c>
      <c r="K34" s="172">
        <f t="shared" si="7"/>
        <v>7.9957503839768906E-2</v>
      </c>
      <c r="L34" s="81"/>
    </row>
    <row r="35" spans="1:12" s="148" customFormat="1" x14ac:dyDescent="0.25">
      <c r="A35" s="164"/>
      <c r="B35" s="157" t="s">
        <v>47</v>
      </c>
      <c r="C35" s="155"/>
      <c r="D35" s="155"/>
      <c r="E35" s="155"/>
      <c r="F35" s="155"/>
      <c r="G35" s="155"/>
      <c r="H35" s="155"/>
      <c r="I35" s="155"/>
      <c r="J35" s="155"/>
      <c r="K35" s="155"/>
    </row>
    <row r="36" spans="1:12" x14ac:dyDescent="0.25">
      <c r="A36" s="164"/>
      <c r="B36" s="158" t="s">
        <v>70</v>
      </c>
      <c r="C36" s="178">
        <v>0</v>
      </c>
      <c r="D36" s="178">
        <v>254312</v>
      </c>
      <c r="E36" s="178">
        <v>858220</v>
      </c>
      <c r="F36" s="178">
        <v>871300</v>
      </c>
      <c r="G36" s="178">
        <v>895588</v>
      </c>
      <c r="H36" s="178">
        <v>931129</v>
      </c>
      <c r="I36" s="179">
        <f>IFERROR(H36/G36-1,"-")</f>
        <v>3.968454244585673E-2</v>
      </c>
      <c r="J36" s="178">
        <f>H36-G36</f>
        <v>35541</v>
      </c>
      <c r="K36" s="179">
        <f>H36/H$8</f>
        <v>0.29198204825722468</v>
      </c>
      <c r="L36" s="81"/>
    </row>
    <row r="37" spans="1:12" x14ac:dyDescent="0.25">
      <c r="A37" s="164" t="s">
        <v>98</v>
      </c>
      <c r="B37" s="161" t="s">
        <v>99</v>
      </c>
      <c r="C37" s="162">
        <v>0</v>
      </c>
      <c r="D37" s="162">
        <v>62543</v>
      </c>
      <c r="E37" s="162">
        <v>72292</v>
      </c>
      <c r="F37" s="162">
        <v>66167</v>
      </c>
      <c r="G37" s="162">
        <v>72329</v>
      </c>
      <c r="H37" s="162">
        <v>74860</v>
      </c>
      <c r="I37" s="163">
        <f>IFERROR(H37/G37-1,"-")</f>
        <v>3.4992879757773432E-2</v>
      </c>
      <c r="J37" s="162">
        <f t="shared" ref="J37:J47" si="10">H37-G37</f>
        <v>2531</v>
      </c>
      <c r="K37" s="163">
        <f>H37/H$8</f>
        <v>2.3474487565671179E-2</v>
      </c>
      <c r="L37" s="81"/>
    </row>
    <row r="38" spans="1:12" x14ac:dyDescent="0.25">
      <c r="A38" s="164" t="s">
        <v>105</v>
      </c>
      <c r="B38" s="165" t="s">
        <v>105</v>
      </c>
      <c r="C38" s="166">
        <v>0</v>
      </c>
      <c r="D38" s="166">
        <v>27762</v>
      </c>
      <c r="E38" s="166">
        <v>26550</v>
      </c>
      <c r="F38" s="166">
        <v>29785</v>
      </c>
      <c r="G38" s="166">
        <v>32875</v>
      </c>
      <c r="H38" s="166">
        <v>30488</v>
      </c>
      <c r="I38" s="167">
        <f>IFERROR(H38/G38-1,"-")</f>
        <v>-7.2608365019011356E-2</v>
      </c>
      <c r="J38" s="166">
        <f t="shared" si="10"/>
        <v>-2387</v>
      </c>
      <c r="K38" s="167">
        <f>H38/H$8</f>
        <v>9.5603817379399277E-3</v>
      </c>
      <c r="L38" s="81"/>
    </row>
    <row r="39" spans="1:12" x14ac:dyDescent="0.25">
      <c r="A39" s="164" t="s">
        <v>102</v>
      </c>
      <c r="B39" s="165" t="s">
        <v>102</v>
      </c>
      <c r="C39" s="166">
        <v>0</v>
      </c>
      <c r="D39" s="166">
        <v>34781</v>
      </c>
      <c r="E39" s="166">
        <v>45742</v>
      </c>
      <c r="F39" s="166">
        <v>36382</v>
      </c>
      <c r="G39" s="166">
        <v>39454</v>
      </c>
      <c r="H39" s="166">
        <v>44372</v>
      </c>
      <c r="I39" s="167">
        <f>IFERROR(H39/G39-1,"-")</f>
        <v>0.12465149287778177</v>
      </c>
      <c r="J39" s="166">
        <f t="shared" si="10"/>
        <v>4918</v>
      </c>
      <c r="K39" s="167">
        <f>H39/H$8</f>
        <v>1.3914105827731253E-2</v>
      </c>
      <c r="L39" s="81"/>
    </row>
    <row r="40" spans="1:12" x14ac:dyDescent="0.25">
      <c r="A40" s="164"/>
      <c r="B40" s="161" t="s">
        <v>109</v>
      </c>
      <c r="C40" s="162">
        <v>0</v>
      </c>
      <c r="D40" s="162">
        <v>191769</v>
      </c>
      <c r="E40" s="162">
        <v>785928</v>
      </c>
      <c r="F40" s="162">
        <v>805133</v>
      </c>
      <c r="G40" s="162">
        <v>823259</v>
      </c>
      <c r="H40" s="162">
        <v>856269</v>
      </c>
      <c r="I40" s="163">
        <f>IFERROR(H40/G40-1,"-")</f>
        <v>4.0096737478727773E-2</v>
      </c>
      <c r="J40" s="162">
        <f t="shared" si="10"/>
        <v>33010</v>
      </c>
      <c r="K40" s="163">
        <f>H40/H$8</f>
        <v>0.26850756069155352</v>
      </c>
      <c r="L40" s="81"/>
    </row>
    <row r="41" spans="1:12" s="57" customFormat="1" x14ac:dyDescent="0.25">
      <c r="A41" s="164"/>
      <c r="B41" s="165" t="s">
        <v>112</v>
      </c>
      <c r="C41" s="166">
        <v>0</v>
      </c>
      <c r="D41" s="166">
        <v>31484</v>
      </c>
      <c r="E41" s="166">
        <v>453306</v>
      </c>
      <c r="F41" s="166">
        <v>480731</v>
      </c>
      <c r="G41" s="166">
        <v>490081</v>
      </c>
      <c r="H41" s="166">
        <v>494240</v>
      </c>
      <c r="I41" s="167">
        <f t="shared" ref="I41:I48" si="11">IFERROR(H41/G41-1,"-")</f>
        <v>8.4863522560556515E-3</v>
      </c>
      <c r="J41" s="166">
        <f t="shared" si="10"/>
        <v>4159</v>
      </c>
      <c r="K41" s="167">
        <f t="shared" ref="K41:K48" si="12">H41/H$8</f>
        <v>0.15498304480974251</v>
      </c>
      <c r="L41" s="168"/>
    </row>
    <row r="42" spans="1:12" s="57" customFormat="1" x14ac:dyDescent="0.25">
      <c r="A42" s="164"/>
      <c r="B42" s="165" t="s">
        <v>115</v>
      </c>
      <c r="C42" s="166">
        <v>0</v>
      </c>
      <c r="D42" s="166">
        <v>11927</v>
      </c>
      <c r="E42" s="166">
        <v>25892</v>
      </c>
      <c r="F42" s="166">
        <v>21000</v>
      </c>
      <c r="G42" s="166">
        <v>21458</v>
      </c>
      <c r="H42" s="166">
        <v>24909</v>
      </c>
      <c r="I42" s="167">
        <f t="shared" si="11"/>
        <v>0.16082579923571627</v>
      </c>
      <c r="J42" s="166">
        <f t="shared" si="10"/>
        <v>3451</v>
      </c>
      <c r="K42" s="167">
        <f t="shared" si="12"/>
        <v>7.8109272077652074E-3</v>
      </c>
      <c r="L42" s="168"/>
    </row>
    <row r="43" spans="1:12" x14ac:dyDescent="0.25">
      <c r="A43" s="164"/>
      <c r="B43" s="165" t="s">
        <v>118</v>
      </c>
      <c r="C43" s="166">
        <v>0</v>
      </c>
      <c r="D43" s="166">
        <v>14469</v>
      </c>
      <c r="E43" s="166">
        <v>14696</v>
      </c>
      <c r="F43" s="166">
        <v>16801</v>
      </c>
      <c r="G43" s="166">
        <v>21516</v>
      </c>
      <c r="H43" s="166">
        <v>22605</v>
      </c>
      <c r="I43" s="167">
        <f t="shared" si="11"/>
        <v>5.0613496932515378E-2</v>
      </c>
      <c r="J43" s="166">
        <f t="shared" si="10"/>
        <v>1089</v>
      </c>
      <c r="K43" s="167">
        <f t="shared" si="12"/>
        <v>7.0884423112743391E-3</v>
      </c>
      <c r="L43" s="81"/>
    </row>
    <row r="44" spans="1:12" x14ac:dyDescent="0.25">
      <c r="A44" s="164"/>
      <c r="B44" s="165" t="s">
        <v>125</v>
      </c>
      <c r="C44" s="166">
        <v>0</v>
      </c>
      <c r="D44" s="166">
        <v>24677</v>
      </c>
      <c r="E44" s="166">
        <v>47180</v>
      </c>
      <c r="F44" s="166">
        <v>46479</v>
      </c>
      <c r="G44" s="166">
        <v>44935</v>
      </c>
      <c r="H44" s="166">
        <v>44416</v>
      </c>
      <c r="I44" s="167">
        <f t="shared" si="11"/>
        <v>-1.15500166907756E-2</v>
      </c>
      <c r="J44" s="166">
        <f t="shared" si="10"/>
        <v>-519</v>
      </c>
      <c r="K44" s="167">
        <f t="shared" si="12"/>
        <v>1.3927903282351739E-2</v>
      </c>
      <c r="L44" s="81"/>
    </row>
    <row r="45" spans="1:12" x14ac:dyDescent="0.25">
      <c r="A45" s="164"/>
      <c r="B45" s="165" t="s">
        <v>121</v>
      </c>
      <c r="C45" s="166">
        <v>0</v>
      </c>
      <c r="D45" s="166">
        <v>17267</v>
      </c>
      <c r="E45" s="166">
        <v>30251</v>
      </c>
      <c r="F45" s="166">
        <v>33464</v>
      </c>
      <c r="G45" s="166">
        <v>32743</v>
      </c>
      <c r="H45" s="166">
        <v>30172</v>
      </c>
      <c r="I45" s="167">
        <f t="shared" si="11"/>
        <v>-7.8520599822862858E-2</v>
      </c>
      <c r="J45" s="166">
        <f t="shared" si="10"/>
        <v>-2571</v>
      </c>
      <c r="K45" s="167">
        <f t="shared" si="12"/>
        <v>9.4612909274837138E-3</v>
      </c>
      <c r="L45" s="81"/>
    </row>
    <row r="46" spans="1:12" x14ac:dyDescent="0.25">
      <c r="A46" s="164"/>
      <c r="B46" s="165" t="s">
        <v>130</v>
      </c>
      <c r="C46" s="166">
        <v>0</v>
      </c>
      <c r="D46" s="166">
        <v>6238</v>
      </c>
      <c r="E46" s="166">
        <v>7344</v>
      </c>
      <c r="F46" s="166">
        <v>3899</v>
      </c>
      <c r="G46" s="166">
        <v>4602</v>
      </c>
      <c r="H46" s="166">
        <v>4708</v>
      </c>
      <c r="I46" s="167">
        <f t="shared" si="11"/>
        <v>2.303346371142978E-2</v>
      </c>
      <c r="J46" s="166">
        <f t="shared" si="10"/>
        <v>106</v>
      </c>
      <c r="K46" s="167">
        <f t="shared" si="12"/>
        <v>1.4763276443919306E-3</v>
      </c>
      <c r="L46" s="81"/>
    </row>
    <row r="47" spans="1:12" x14ac:dyDescent="0.25">
      <c r="A47" s="164" t="s">
        <v>146</v>
      </c>
      <c r="B47" s="165" t="s">
        <v>133</v>
      </c>
      <c r="C47" s="166">
        <v>0</v>
      </c>
      <c r="D47" s="166">
        <v>473</v>
      </c>
      <c r="E47" s="166">
        <v>1278</v>
      </c>
      <c r="F47" s="166">
        <v>2935</v>
      </c>
      <c r="G47" s="166">
        <v>781</v>
      </c>
      <c r="H47" s="166">
        <v>970</v>
      </c>
      <c r="I47" s="167">
        <f t="shared" si="11"/>
        <v>0.24199743918053773</v>
      </c>
      <c r="J47" s="166">
        <f t="shared" si="10"/>
        <v>189</v>
      </c>
      <c r="K47" s="167">
        <f t="shared" si="12"/>
        <v>3.0417115867888118E-4</v>
      </c>
      <c r="L47" s="81"/>
    </row>
    <row r="48" spans="1:12" x14ac:dyDescent="0.25">
      <c r="A48" s="164" t="s">
        <v>147</v>
      </c>
      <c r="B48" s="170" t="s">
        <v>147</v>
      </c>
      <c r="C48" s="171">
        <f t="shared" ref="C48" si="13">C40-SUM(C41:C47)</f>
        <v>0</v>
      </c>
      <c r="D48" s="171">
        <f t="shared" ref="D48:H48" si="14">D40-SUM(D41:D47)</f>
        <v>85234</v>
      </c>
      <c r="E48" s="171">
        <f t="shared" si="14"/>
        <v>205981</v>
      </c>
      <c r="F48" s="171">
        <f t="shared" si="14"/>
        <v>199824</v>
      </c>
      <c r="G48" s="171">
        <f t="shared" si="14"/>
        <v>207143</v>
      </c>
      <c r="H48" s="171">
        <f t="shared" si="14"/>
        <v>234249</v>
      </c>
      <c r="I48" s="172">
        <f t="shared" si="11"/>
        <v>0.13085646147830232</v>
      </c>
      <c r="J48" s="171">
        <f>H48-G48</f>
        <v>27106</v>
      </c>
      <c r="K48" s="172">
        <f t="shared" si="12"/>
        <v>7.3455453349865196E-2</v>
      </c>
      <c r="L48" s="81"/>
    </row>
    <row r="49" spans="1:12" s="148" customFormat="1" x14ac:dyDescent="0.25">
      <c r="A49" s="164"/>
      <c r="B49" s="157" t="s">
        <v>48</v>
      </c>
      <c r="C49" s="155"/>
      <c r="D49" s="155"/>
      <c r="E49" s="155"/>
      <c r="F49" s="155"/>
      <c r="G49" s="155"/>
      <c r="H49" s="155"/>
      <c r="I49" s="155"/>
      <c r="J49" s="155"/>
      <c r="K49" s="155"/>
    </row>
    <row r="50" spans="1:12" x14ac:dyDescent="0.25">
      <c r="A50" s="164"/>
      <c r="B50" s="158" t="s">
        <v>70</v>
      </c>
      <c r="C50" s="178">
        <v>0</v>
      </c>
      <c r="D50" s="178">
        <v>8689</v>
      </c>
      <c r="E50" s="178">
        <v>11471</v>
      </c>
      <c r="F50" s="178">
        <v>10514</v>
      </c>
      <c r="G50" s="178">
        <v>12513</v>
      </c>
      <c r="H50" s="178">
        <v>13153</v>
      </c>
      <c r="I50" s="179">
        <f>IFERROR(H50/G50-1,"-")</f>
        <v>5.11468073203869E-2</v>
      </c>
      <c r="J50" s="178">
        <f>H50-G50</f>
        <v>640</v>
      </c>
      <c r="K50" s="179">
        <f>H50/H$8</f>
        <v>4.124498195982808E-3</v>
      </c>
      <c r="L50" s="81"/>
    </row>
    <row r="51" spans="1:12" x14ac:dyDescent="0.25">
      <c r="A51" s="164" t="s">
        <v>98</v>
      </c>
      <c r="B51" s="161" t="s">
        <v>99</v>
      </c>
      <c r="C51" s="162">
        <v>0</v>
      </c>
      <c r="D51" s="162">
        <v>2615</v>
      </c>
      <c r="E51" s="162">
        <v>1203</v>
      </c>
      <c r="F51" s="162">
        <v>2644</v>
      </c>
      <c r="G51" s="162">
        <v>2110</v>
      </c>
      <c r="H51" s="162">
        <v>1671</v>
      </c>
      <c r="I51" s="163">
        <f>IFERROR(H51/G51-1,"-")</f>
        <v>-0.20805687203791468</v>
      </c>
      <c r="J51" s="162">
        <f t="shared" ref="J51:J61" si="15">H51-G51</f>
        <v>-439</v>
      </c>
      <c r="K51" s="163">
        <f>H51/H$8</f>
        <v>5.239896970643407E-4</v>
      </c>
      <c r="L51" s="81"/>
    </row>
    <row r="52" spans="1:12" x14ac:dyDescent="0.25">
      <c r="A52" s="164" t="s">
        <v>105</v>
      </c>
      <c r="B52" s="165" t="s">
        <v>105</v>
      </c>
      <c r="C52" s="166">
        <v>0</v>
      </c>
      <c r="D52" s="166">
        <v>1088</v>
      </c>
      <c r="E52" s="166">
        <v>464</v>
      </c>
      <c r="F52" s="166">
        <v>1787</v>
      </c>
      <c r="G52" s="166">
        <v>1324</v>
      </c>
      <c r="H52" s="166">
        <v>115</v>
      </c>
      <c r="I52" s="167">
        <f>IFERROR(H52/G52-1,"-")</f>
        <v>-0.9131419939577039</v>
      </c>
      <c r="J52" s="166">
        <f t="shared" si="15"/>
        <v>-1209</v>
      </c>
      <c r="K52" s="167">
        <f>H52/H$8</f>
        <v>3.6061529121723025E-5</v>
      </c>
      <c r="L52" s="81"/>
    </row>
    <row r="53" spans="1:12" x14ac:dyDescent="0.25">
      <c r="A53" s="164" t="s">
        <v>102</v>
      </c>
      <c r="B53" s="165" t="s">
        <v>102</v>
      </c>
      <c r="C53" s="166">
        <v>0</v>
      </c>
      <c r="D53" s="166">
        <v>1527</v>
      </c>
      <c r="E53" s="166">
        <v>739</v>
      </c>
      <c r="F53" s="166">
        <v>857</v>
      </c>
      <c r="G53" s="166">
        <v>786</v>
      </c>
      <c r="H53" s="166">
        <v>1556</v>
      </c>
      <c r="I53" s="167">
        <f>IFERROR(H53/G53-1,"-")</f>
        <v>0.97964376590330793</v>
      </c>
      <c r="J53" s="166">
        <f t="shared" si="15"/>
        <v>770</v>
      </c>
      <c r="K53" s="167">
        <f>H53/H$8</f>
        <v>4.8792816794261765E-4</v>
      </c>
      <c r="L53" s="81"/>
    </row>
    <row r="54" spans="1:12" x14ac:dyDescent="0.25">
      <c r="A54" s="164"/>
      <c r="B54" s="161" t="s">
        <v>109</v>
      </c>
      <c r="C54" s="162">
        <v>0</v>
      </c>
      <c r="D54" s="162">
        <v>6074</v>
      </c>
      <c r="E54" s="162">
        <v>10268</v>
      </c>
      <c r="F54" s="162">
        <v>7870</v>
      </c>
      <c r="G54" s="162">
        <v>10403</v>
      </c>
      <c r="H54" s="162">
        <v>11482</v>
      </c>
      <c r="I54" s="163">
        <f>IFERROR(H54/G54-1,"-")</f>
        <v>0.10372008074593864</v>
      </c>
      <c r="J54" s="162">
        <f t="shared" si="15"/>
        <v>1079</v>
      </c>
      <c r="K54" s="163">
        <f>H54/H$8</f>
        <v>3.6005084989184678E-3</v>
      </c>
      <c r="L54" s="81"/>
    </row>
    <row r="55" spans="1:12" s="57" customFormat="1" x14ac:dyDescent="0.25">
      <c r="A55" s="164"/>
      <c r="B55" s="165" t="s">
        <v>112</v>
      </c>
      <c r="C55" s="166">
        <v>0</v>
      </c>
      <c r="D55" s="166">
        <v>304</v>
      </c>
      <c r="E55" s="166">
        <v>5584</v>
      </c>
      <c r="F55" s="166">
        <v>3580</v>
      </c>
      <c r="G55" s="166">
        <v>4630</v>
      </c>
      <c r="H55" s="166">
        <v>5550</v>
      </c>
      <c r="I55" s="167">
        <f t="shared" ref="I55:I62" si="16">IFERROR(H55/G55-1,"-")</f>
        <v>0.19870410367170632</v>
      </c>
      <c r="J55" s="166">
        <f t="shared" si="15"/>
        <v>920</v>
      </c>
      <c r="K55" s="167">
        <f t="shared" ref="K55:K62" si="17">H55/H$8</f>
        <v>1.7403607532657634E-3</v>
      </c>
      <c r="L55" s="168"/>
    </row>
    <row r="56" spans="1:12" s="57" customFormat="1" x14ac:dyDescent="0.25">
      <c r="A56" s="164"/>
      <c r="B56" s="165" t="s">
        <v>115</v>
      </c>
      <c r="C56" s="166">
        <v>0</v>
      </c>
      <c r="D56" s="166">
        <v>2519</v>
      </c>
      <c r="E56" s="166">
        <v>1894</v>
      </c>
      <c r="F56" s="166">
        <v>1550</v>
      </c>
      <c r="G56" s="166">
        <v>2203</v>
      </c>
      <c r="H56" s="166">
        <v>2039</v>
      </c>
      <c r="I56" s="167">
        <f t="shared" si="16"/>
        <v>-7.4443940081706739E-2</v>
      </c>
      <c r="J56" s="166">
        <f t="shared" si="15"/>
        <v>-164</v>
      </c>
      <c r="K56" s="167">
        <f t="shared" si="17"/>
        <v>6.393865902538544E-4</v>
      </c>
      <c r="L56" s="168"/>
    </row>
    <row r="57" spans="1:12" x14ac:dyDescent="0.25">
      <c r="A57" s="164"/>
      <c r="B57" s="165" t="s">
        <v>118</v>
      </c>
      <c r="C57" s="166">
        <v>0</v>
      </c>
      <c r="D57" s="166">
        <v>244</v>
      </c>
      <c r="E57" s="166">
        <v>423</v>
      </c>
      <c r="F57" s="166">
        <v>332</v>
      </c>
      <c r="G57" s="166">
        <v>181</v>
      </c>
      <c r="H57" s="166">
        <v>545</v>
      </c>
      <c r="I57" s="167">
        <f t="shared" si="16"/>
        <v>2.0110497237569063</v>
      </c>
      <c r="J57" s="166">
        <f t="shared" si="15"/>
        <v>364</v>
      </c>
      <c r="K57" s="167">
        <f t="shared" si="17"/>
        <v>1.7090029018555696E-4</v>
      </c>
      <c r="L57" s="81"/>
    </row>
    <row r="58" spans="1:12" x14ac:dyDescent="0.25">
      <c r="A58" s="164"/>
      <c r="B58" s="165" t="s">
        <v>125</v>
      </c>
      <c r="C58" s="166">
        <v>0</v>
      </c>
      <c r="D58" s="166">
        <v>162</v>
      </c>
      <c r="E58" s="166">
        <v>377</v>
      </c>
      <c r="F58" s="166">
        <v>118</v>
      </c>
      <c r="G58" s="166">
        <v>232</v>
      </c>
      <c r="H58" s="166">
        <v>202</v>
      </c>
      <c r="I58" s="167">
        <f t="shared" si="16"/>
        <v>-0.12931034482758619</v>
      </c>
      <c r="J58" s="166">
        <f t="shared" si="15"/>
        <v>-30</v>
      </c>
      <c r="K58" s="167">
        <f t="shared" si="17"/>
        <v>6.3342859848591746E-5</v>
      </c>
      <c r="L58" s="81"/>
    </row>
    <row r="59" spans="1:12" x14ac:dyDescent="0.25">
      <c r="A59" s="164"/>
      <c r="B59" s="165" t="s">
        <v>121</v>
      </c>
      <c r="C59" s="166">
        <v>0</v>
      </c>
      <c r="D59" s="166">
        <v>209</v>
      </c>
      <c r="E59" s="166">
        <v>93</v>
      </c>
      <c r="F59" s="166">
        <v>117</v>
      </c>
      <c r="G59" s="166">
        <v>10</v>
      </c>
      <c r="H59" s="166">
        <v>185</v>
      </c>
      <c r="I59" s="167">
        <f t="shared" si="16"/>
        <v>17.5</v>
      </c>
      <c r="J59" s="166">
        <f t="shared" si="15"/>
        <v>175</v>
      </c>
      <c r="K59" s="167">
        <f t="shared" si="17"/>
        <v>5.8012025108858778E-5</v>
      </c>
      <c r="L59" s="81"/>
    </row>
    <row r="60" spans="1:12" x14ac:dyDescent="0.25">
      <c r="A60" s="164"/>
      <c r="B60" s="165" t="s">
        <v>130</v>
      </c>
      <c r="C60" s="166">
        <v>0</v>
      </c>
      <c r="D60" s="166">
        <v>61</v>
      </c>
      <c r="E60" s="166">
        <v>63</v>
      </c>
      <c r="F60" s="166">
        <v>14</v>
      </c>
      <c r="G60" s="166">
        <v>48</v>
      </c>
      <c r="H60" s="166">
        <v>28</v>
      </c>
      <c r="I60" s="167">
        <f t="shared" si="16"/>
        <v>-0.41666666666666663</v>
      </c>
      <c r="J60" s="166">
        <f t="shared" si="15"/>
        <v>-20</v>
      </c>
      <c r="K60" s="167">
        <f t="shared" si="17"/>
        <v>8.7801983948543023E-6</v>
      </c>
      <c r="L60" s="81"/>
    </row>
    <row r="61" spans="1:12" x14ac:dyDescent="0.25">
      <c r="A61" s="164" t="s">
        <v>146</v>
      </c>
      <c r="B61" s="165" t="s">
        <v>133</v>
      </c>
      <c r="C61" s="166">
        <v>0</v>
      </c>
      <c r="D61" s="166">
        <v>17</v>
      </c>
      <c r="E61" s="166">
        <v>11</v>
      </c>
      <c r="F61" s="166">
        <v>0</v>
      </c>
      <c r="G61" s="166">
        <v>0</v>
      </c>
      <c r="H61" s="166">
        <v>61</v>
      </c>
      <c r="I61" s="167" t="str">
        <f t="shared" si="16"/>
        <v>-</v>
      </c>
      <c r="J61" s="166">
        <f t="shared" si="15"/>
        <v>61</v>
      </c>
      <c r="K61" s="167">
        <f t="shared" si="17"/>
        <v>1.9128289360218302E-5</v>
      </c>
      <c r="L61" s="81"/>
    </row>
    <row r="62" spans="1:12" x14ac:dyDescent="0.25">
      <c r="A62" s="164" t="s">
        <v>147</v>
      </c>
      <c r="B62" s="170" t="s">
        <v>147</v>
      </c>
      <c r="C62" s="171">
        <f t="shared" ref="C62" si="18">C54-SUM(C55:C61)</f>
        <v>0</v>
      </c>
      <c r="D62" s="171">
        <f t="shared" ref="D62:H62" si="19">D54-SUM(D55:D61)</f>
        <v>2558</v>
      </c>
      <c r="E62" s="171">
        <f t="shared" si="19"/>
        <v>1823</v>
      </c>
      <c r="F62" s="171">
        <f t="shared" si="19"/>
        <v>2159</v>
      </c>
      <c r="G62" s="171">
        <f t="shared" si="19"/>
        <v>3099</v>
      </c>
      <c r="H62" s="171">
        <f t="shared" si="19"/>
        <v>2872</v>
      </c>
      <c r="I62" s="172">
        <f t="shared" si="16"/>
        <v>-7.3249435301710242E-2</v>
      </c>
      <c r="J62" s="171">
        <f>H62-G62</f>
        <v>-227</v>
      </c>
      <c r="K62" s="172">
        <f t="shared" si="17"/>
        <v>9.0059749250076982E-4</v>
      </c>
      <c r="L62" s="81"/>
    </row>
    <row r="63" spans="1:12" s="148" customFormat="1" x14ac:dyDescent="0.25">
      <c r="A63" s="164"/>
      <c r="B63" s="157" t="s">
        <v>49</v>
      </c>
      <c r="C63" s="155"/>
      <c r="D63" s="155"/>
      <c r="E63" s="155"/>
      <c r="F63" s="155"/>
      <c r="G63" s="155"/>
      <c r="H63" s="155"/>
      <c r="I63" s="155"/>
      <c r="J63" s="155"/>
      <c r="K63" s="155"/>
    </row>
    <row r="64" spans="1:12" x14ac:dyDescent="0.25">
      <c r="A64" s="164"/>
      <c r="B64" s="158" t="s">
        <v>70</v>
      </c>
      <c r="C64" s="178">
        <v>0</v>
      </c>
      <c r="D64" s="178">
        <v>6598</v>
      </c>
      <c r="E64" s="178">
        <v>137368</v>
      </c>
      <c r="F64" s="178">
        <v>132622</v>
      </c>
      <c r="G64" s="178">
        <v>99510</v>
      </c>
      <c r="H64" s="178">
        <v>107220</v>
      </c>
      <c r="I64" s="179">
        <f>IFERROR(H64/G64-1,"-")</f>
        <v>7.7479650286403468E-2</v>
      </c>
      <c r="J64" s="178">
        <f>H64-G64</f>
        <v>7710</v>
      </c>
      <c r="K64" s="179">
        <f>H64/H$8</f>
        <v>3.3621888282009939E-2</v>
      </c>
      <c r="L64" s="81"/>
    </row>
    <row r="65" spans="1:12" x14ac:dyDescent="0.25">
      <c r="A65" s="164" t="s">
        <v>98</v>
      </c>
      <c r="B65" s="161" t="s">
        <v>99</v>
      </c>
      <c r="C65" s="162">
        <v>0</v>
      </c>
      <c r="D65" s="162">
        <v>4812</v>
      </c>
      <c r="E65" s="162">
        <v>40192</v>
      </c>
      <c r="F65" s="162">
        <v>44490</v>
      </c>
      <c r="G65" s="162">
        <v>20634</v>
      </c>
      <c r="H65" s="162">
        <v>30091</v>
      </c>
      <c r="I65" s="163">
        <f>IFERROR(H65/G65-1,"-")</f>
        <v>0.45832121740816123</v>
      </c>
      <c r="J65" s="162">
        <f t="shared" ref="J65:J75" si="20">H65-G65</f>
        <v>9457</v>
      </c>
      <c r="K65" s="163">
        <f>H65/H$8</f>
        <v>9.4358910678414565E-3</v>
      </c>
      <c r="L65" s="81"/>
    </row>
    <row r="66" spans="1:12" x14ac:dyDescent="0.25">
      <c r="A66" s="164" t="s">
        <v>105</v>
      </c>
      <c r="B66" s="165" t="s">
        <v>105</v>
      </c>
      <c r="C66" s="166">
        <v>0</v>
      </c>
      <c r="D66" s="166">
        <v>4478</v>
      </c>
      <c r="E66" s="166">
        <v>33113</v>
      </c>
      <c r="F66" s="166">
        <v>28069</v>
      </c>
      <c r="G66" s="166">
        <v>7059</v>
      </c>
      <c r="H66" s="166">
        <v>7169</v>
      </c>
      <c r="I66" s="167">
        <f>IFERROR(H66/G66-1,"-")</f>
        <v>1.5582943759739232E-2</v>
      </c>
      <c r="J66" s="166">
        <f t="shared" si="20"/>
        <v>110</v>
      </c>
      <c r="K66" s="167">
        <f>H66/H$8</f>
        <v>2.2480443675968031E-3</v>
      </c>
      <c r="L66" s="81"/>
    </row>
    <row r="67" spans="1:12" x14ac:dyDescent="0.25">
      <c r="A67" s="164" t="s">
        <v>102</v>
      </c>
      <c r="B67" s="165" t="s">
        <v>102</v>
      </c>
      <c r="C67" s="166">
        <v>0</v>
      </c>
      <c r="D67" s="166">
        <v>334</v>
      </c>
      <c r="E67" s="166">
        <v>7079</v>
      </c>
      <c r="F67" s="166">
        <v>16421</v>
      </c>
      <c r="G67" s="166">
        <v>13575</v>
      </c>
      <c r="H67" s="166">
        <v>22922</v>
      </c>
      <c r="I67" s="167">
        <f>IFERROR(H67/G67-1,"-")</f>
        <v>0.68854511970534071</v>
      </c>
      <c r="J67" s="166">
        <f t="shared" si="20"/>
        <v>9347</v>
      </c>
      <c r="K67" s="167">
        <f>H67/H$8</f>
        <v>7.1878467002446543E-3</v>
      </c>
      <c r="L67" s="81"/>
    </row>
    <row r="68" spans="1:12" x14ac:dyDescent="0.25">
      <c r="A68" s="164"/>
      <c r="B68" s="161" t="s">
        <v>109</v>
      </c>
      <c r="C68" s="162">
        <v>0</v>
      </c>
      <c r="D68" s="162">
        <v>1786</v>
      </c>
      <c r="E68" s="162">
        <v>97176</v>
      </c>
      <c r="F68" s="162">
        <v>88132</v>
      </c>
      <c r="G68" s="162">
        <v>78876</v>
      </c>
      <c r="H68" s="162">
        <v>77129</v>
      </c>
      <c r="I68" s="163">
        <f>IFERROR(H68/G68-1,"-")</f>
        <v>-2.2148689081596395E-2</v>
      </c>
      <c r="J68" s="162">
        <f t="shared" si="20"/>
        <v>-1747</v>
      </c>
      <c r="K68" s="163">
        <f>H68/H$8</f>
        <v>2.4185997214168482E-2</v>
      </c>
      <c r="L68" s="81"/>
    </row>
    <row r="69" spans="1:12" s="57" customFormat="1" x14ac:dyDescent="0.25">
      <c r="A69" s="164"/>
      <c r="B69" s="165" t="s">
        <v>112</v>
      </c>
      <c r="C69" s="166">
        <v>0</v>
      </c>
      <c r="D69" s="166">
        <v>0</v>
      </c>
      <c r="E69" s="166">
        <v>55357</v>
      </c>
      <c r="F69" s="166">
        <v>37244</v>
      </c>
      <c r="G69" s="166">
        <v>46489</v>
      </c>
      <c r="H69" s="166">
        <v>42784</v>
      </c>
      <c r="I69" s="167">
        <f t="shared" ref="I69:I76" si="21">IFERROR(H69/G69-1,"-")</f>
        <v>-7.9696272236443044E-2</v>
      </c>
      <c r="J69" s="166">
        <f t="shared" si="20"/>
        <v>-3705</v>
      </c>
      <c r="K69" s="167">
        <f t="shared" ref="K69:K76" si="22">H69/H$8</f>
        <v>1.3416143147337373E-2</v>
      </c>
      <c r="L69" s="168"/>
    </row>
    <row r="70" spans="1:12" s="57" customFormat="1" x14ac:dyDescent="0.25">
      <c r="A70" s="164"/>
      <c r="B70" s="165" t="s">
        <v>115</v>
      </c>
      <c r="C70" s="166">
        <v>0</v>
      </c>
      <c r="D70" s="166">
        <v>256</v>
      </c>
      <c r="E70" s="166">
        <v>1577</v>
      </c>
      <c r="F70" s="166">
        <v>4584</v>
      </c>
      <c r="G70" s="166">
        <v>4680</v>
      </c>
      <c r="H70" s="166">
        <v>4528</v>
      </c>
      <c r="I70" s="167">
        <f t="shared" si="21"/>
        <v>-3.2478632478632474E-2</v>
      </c>
      <c r="J70" s="166">
        <f t="shared" si="20"/>
        <v>-152</v>
      </c>
      <c r="K70" s="167">
        <f t="shared" si="22"/>
        <v>1.4198835118535815E-3</v>
      </c>
      <c r="L70" s="168"/>
    </row>
    <row r="71" spans="1:12" x14ac:dyDescent="0.25">
      <c r="A71" s="164"/>
      <c r="B71" s="165" t="s">
        <v>118</v>
      </c>
      <c r="C71" s="166">
        <v>0</v>
      </c>
      <c r="D71" s="166">
        <v>759</v>
      </c>
      <c r="E71" s="166">
        <v>12259</v>
      </c>
      <c r="F71" s="166">
        <v>12028</v>
      </c>
      <c r="G71" s="166">
        <v>5749</v>
      </c>
      <c r="H71" s="166">
        <v>5796</v>
      </c>
      <c r="I71" s="167">
        <f t="shared" si="21"/>
        <v>8.1753348408419857E-3</v>
      </c>
      <c r="J71" s="166">
        <f t="shared" si="20"/>
        <v>47</v>
      </c>
      <c r="K71" s="167">
        <f t="shared" si="22"/>
        <v>1.8175010677348405E-3</v>
      </c>
      <c r="L71" s="81"/>
    </row>
    <row r="72" spans="1:12" x14ac:dyDescent="0.25">
      <c r="A72" s="164"/>
      <c r="B72" s="165" t="s">
        <v>125</v>
      </c>
      <c r="C72" s="166">
        <v>0</v>
      </c>
      <c r="D72" s="166">
        <v>48</v>
      </c>
      <c r="E72" s="166">
        <v>2346</v>
      </c>
      <c r="F72" s="166">
        <v>3564</v>
      </c>
      <c r="G72" s="166">
        <v>1956</v>
      </c>
      <c r="H72" s="166">
        <v>3849</v>
      </c>
      <c r="I72" s="167">
        <f t="shared" si="21"/>
        <v>0.96779141104294486</v>
      </c>
      <c r="J72" s="166">
        <f t="shared" si="20"/>
        <v>1893</v>
      </c>
      <c r="K72" s="167">
        <f t="shared" si="22"/>
        <v>1.2069637007783645E-3</v>
      </c>
      <c r="L72" s="81"/>
    </row>
    <row r="73" spans="1:12" x14ac:dyDescent="0.25">
      <c r="A73" s="164"/>
      <c r="B73" s="165" t="s">
        <v>121</v>
      </c>
      <c r="C73" s="166">
        <v>0</v>
      </c>
      <c r="D73" s="166">
        <v>272</v>
      </c>
      <c r="E73" s="166">
        <v>4173</v>
      </c>
      <c r="F73" s="166">
        <v>4232</v>
      </c>
      <c r="G73" s="166">
        <v>3193</v>
      </c>
      <c r="H73" s="166">
        <v>1492</v>
      </c>
      <c r="I73" s="167">
        <f t="shared" si="21"/>
        <v>-0.53272784215471347</v>
      </c>
      <c r="J73" s="166">
        <f t="shared" si="20"/>
        <v>-1701</v>
      </c>
      <c r="K73" s="167">
        <f t="shared" si="22"/>
        <v>4.6785914304009354E-4</v>
      </c>
      <c r="L73" s="81"/>
    </row>
    <row r="74" spans="1:12" x14ac:dyDescent="0.25">
      <c r="A74" s="164"/>
      <c r="B74" s="165" t="s">
        <v>130</v>
      </c>
      <c r="C74" s="166">
        <v>0</v>
      </c>
      <c r="D74" s="166">
        <v>0</v>
      </c>
      <c r="E74" s="166">
        <v>91</v>
      </c>
      <c r="F74" s="166">
        <v>224</v>
      </c>
      <c r="G74" s="166">
        <v>80</v>
      </c>
      <c r="H74" s="166">
        <v>745</v>
      </c>
      <c r="I74" s="167">
        <f t="shared" si="21"/>
        <v>8.3125</v>
      </c>
      <c r="J74" s="166">
        <f t="shared" si="20"/>
        <v>665</v>
      </c>
      <c r="K74" s="167">
        <f t="shared" si="22"/>
        <v>2.3361599300594481E-4</v>
      </c>
      <c r="L74" s="81"/>
    </row>
    <row r="75" spans="1:12" x14ac:dyDescent="0.25">
      <c r="A75" s="164" t="s">
        <v>146</v>
      </c>
      <c r="B75" s="165" t="s">
        <v>133</v>
      </c>
      <c r="C75" s="166">
        <v>0</v>
      </c>
      <c r="D75" s="166">
        <v>0</v>
      </c>
      <c r="E75" s="166">
        <v>31</v>
      </c>
      <c r="F75" s="166">
        <v>238</v>
      </c>
      <c r="G75" s="166">
        <v>0</v>
      </c>
      <c r="H75" s="166">
        <v>476</v>
      </c>
      <c r="I75" s="167" t="str">
        <f t="shared" si="21"/>
        <v>-</v>
      </c>
      <c r="J75" s="166">
        <f t="shared" si="20"/>
        <v>476</v>
      </c>
      <c r="K75" s="167">
        <f t="shared" si="22"/>
        <v>1.4926337271252313E-4</v>
      </c>
      <c r="L75" s="81"/>
    </row>
    <row r="76" spans="1:12" x14ac:dyDescent="0.25">
      <c r="A76" s="164" t="s">
        <v>147</v>
      </c>
      <c r="B76" s="170" t="s">
        <v>147</v>
      </c>
      <c r="C76" s="171">
        <f t="shared" ref="C76" si="23">C68-SUM(C69:C75)</f>
        <v>0</v>
      </c>
      <c r="D76" s="171">
        <f t="shared" ref="D76:H76" si="24">D68-SUM(D69:D75)</f>
        <v>451</v>
      </c>
      <c r="E76" s="171">
        <f t="shared" si="24"/>
        <v>21342</v>
      </c>
      <c r="F76" s="171">
        <f t="shared" si="24"/>
        <v>26018</v>
      </c>
      <c r="G76" s="171">
        <f t="shared" si="24"/>
        <v>16729</v>
      </c>
      <c r="H76" s="171">
        <f t="shared" si="24"/>
        <v>17459</v>
      </c>
      <c r="I76" s="172">
        <f t="shared" si="21"/>
        <v>4.3636798374080854E-2</v>
      </c>
      <c r="J76" s="171">
        <f>H76-G76</f>
        <v>730</v>
      </c>
      <c r="K76" s="172">
        <f t="shared" si="22"/>
        <v>5.4747672777057596E-3</v>
      </c>
      <c r="L76" s="81"/>
    </row>
    <row r="77" spans="1:12" s="148" customFormat="1" x14ac:dyDescent="0.25">
      <c r="A77" s="164"/>
      <c r="B77" s="157" t="s">
        <v>50</v>
      </c>
      <c r="C77" s="155"/>
      <c r="D77" s="155"/>
      <c r="E77" s="155"/>
      <c r="F77" s="155"/>
      <c r="G77" s="155"/>
      <c r="H77" s="155"/>
      <c r="I77" s="155"/>
      <c r="J77" s="155"/>
      <c r="K77" s="155"/>
    </row>
    <row r="78" spans="1:12" x14ac:dyDescent="0.25">
      <c r="A78" s="164"/>
      <c r="B78" s="158" t="s">
        <v>70</v>
      </c>
      <c r="C78" s="178">
        <v>0</v>
      </c>
      <c r="D78" s="178">
        <v>225677</v>
      </c>
      <c r="E78" s="178">
        <v>417659</v>
      </c>
      <c r="F78" s="178">
        <v>454413</v>
      </c>
      <c r="G78" s="178">
        <v>532065</v>
      </c>
      <c r="H78" s="178">
        <v>528377</v>
      </c>
      <c r="I78" s="179">
        <f>IFERROR(H78/G78-1,"-")</f>
        <v>-6.9314839352334623E-3</v>
      </c>
      <c r="J78" s="178">
        <f>H78-G78</f>
        <v>-3688</v>
      </c>
      <c r="K78" s="179">
        <f>H78/H$8</f>
        <v>0.1656876745456404</v>
      </c>
      <c r="L78" s="81"/>
    </row>
    <row r="79" spans="1:12" x14ac:dyDescent="0.25">
      <c r="A79" s="164" t="s">
        <v>98</v>
      </c>
      <c r="B79" s="161" t="s">
        <v>99</v>
      </c>
      <c r="C79" s="162">
        <v>0</v>
      </c>
      <c r="D79" s="162">
        <v>128184</v>
      </c>
      <c r="E79" s="162">
        <v>201715</v>
      </c>
      <c r="F79" s="162">
        <v>201058</v>
      </c>
      <c r="G79" s="162">
        <v>207746</v>
      </c>
      <c r="H79" s="162">
        <v>230795</v>
      </c>
      <c r="I79" s="163">
        <f>IFERROR(H79/G79-1,"-")</f>
        <v>0.11094798455806609</v>
      </c>
      <c r="J79" s="162">
        <f t="shared" ref="J79:J89" si="25">H79-G79</f>
        <v>23049</v>
      </c>
      <c r="K79" s="163">
        <f>H79/H$8</f>
        <v>7.2372353162157094E-2</v>
      </c>
      <c r="L79" s="81"/>
    </row>
    <row r="80" spans="1:12" x14ac:dyDescent="0.25">
      <c r="A80" s="164" t="s">
        <v>105</v>
      </c>
      <c r="B80" s="165" t="s">
        <v>105</v>
      </c>
      <c r="C80" s="166">
        <v>0</v>
      </c>
      <c r="D80" s="166">
        <v>30117</v>
      </c>
      <c r="E80" s="166">
        <v>45512</v>
      </c>
      <c r="F80" s="166">
        <v>39459</v>
      </c>
      <c r="G80" s="166">
        <v>44651</v>
      </c>
      <c r="H80" s="166">
        <v>34478</v>
      </c>
      <c r="I80" s="167">
        <f>IFERROR(H80/G80-1,"-")</f>
        <v>-0.22783364314349064</v>
      </c>
      <c r="J80" s="166">
        <f t="shared" si="25"/>
        <v>-10173</v>
      </c>
      <c r="K80" s="167">
        <f>H80/H$8</f>
        <v>1.0811560009206665E-2</v>
      </c>
      <c r="L80" s="81"/>
    </row>
    <row r="81" spans="1:12" x14ac:dyDescent="0.25">
      <c r="A81" s="164" t="s">
        <v>102</v>
      </c>
      <c r="B81" s="165" t="s">
        <v>102</v>
      </c>
      <c r="C81" s="166">
        <v>0</v>
      </c>
      <c r="D81" s="166">
        <v>98067</v>
      </c>
      <c r="E81" s="166">
        <v>156203</v>
      </c>
      <c r="F81" s="166">
        <v>161599</v>
      </c>
      <c r="G81" s="166">
        <v>163095</v>
      </c>
      <c r="H81" s="166">
        <v>196317</v>
      </c>
      <c r="I81" s="167">
        <f>IFERROR(H81/G81-1,"-")</f>
        <v>0.2036972316747907</v>
      </c>
      <c r="J81" s="166">
        <f t="shared" si="25"/>
        <v>33222</v>
      </c>
      <c r="K81" s="167">
        <f>H81/H$8</f>
        <v>6.1560793152950426E-2</v>
      </c>
      <c r="L81" s="81"/>
    </row>
    <row r="82" spans="1:12" x14ac:dyDescent="0.25">
      <c r="A82" s="164"/>
      <c r="B82" s="161" t="s">
        <v>109</v>
      </c>
      <c r="C82" s="162">
        <v>0</v>
      </c>
      <c r="D82" s="162">
        <v>97493</v>
      </c>
      <c r="E82" s="162">
        <v>215944</v>
      </c>
      <c r="F82" s="162">
        <v>253355</v>
      </c>
      <c r="G82" s="162">
        <v>324319</v>
      </c>
      <c r="H82" s="162">
        <v>297582</v>
      </c>
      <c r="I82" s="163">
        <f>IFERROR(H82/G82-1,"-")</f>
        <v>-8.2440436730502942E-2</v>
      </c>
      <c r="J82" s="162">
        <f t="shared" si="25"/>
        <v>-26737</v>
      </c>
      <c r="K82" s="163">
        <f>H82/H$8</f>
        <v>9.3315321383483321E-2</v>
      </c>
      <c r="L82" s="81"/>
    </row>
    <row r="83" spans="1:12" s="57" customFormat="1" x14ac:dyDescent="0.25">
      <c r="A83" s="164"/>
      <c r="B83" s="165" t="s">
        <v>112</v>
      </c>
      <c r="C83" s="166">
        <v>0</v>
      </c>
      <c r="D83" s="166">
        <v>6240</v>
      </c>
      <c r="E83" s="166">
        <v>54259</v>
      </c>
      <c r="F83" s="166">
        <v>61706</v>
      </c>
      <c r="G83" s="166">
        <v>73992</v>
      </c>
      <c r="H83" s="166">
        <v>82757</v>
      </c>
      <c r="I83" s="167">
        <f t="shared" ref="I83:I90" si="26">IFERROR(H83/G83-1,"-")</f>
        <v>0.11845875229754577</v>
      </c>
      <c r="J83" s="166">
        <f t="shared" si="25"/>
        <v>8765</v>
      </c>
      <c r="K83" s="167">
        <f t="shared" ref="K83:K90" si="27">H83/H$8</f>
        <v>2.5950817091534194E-2</v>
      </c>
      <c r="L83" s="168"/>
    </row>
    <row r="84" spans="1:12" s="57" customFormat="1" x14ac:dyDescent="0.25">
      <c r="A84" s="164"/>
      <c r="B84" s="165" t="s">
        <v>115</v>
      </c>
      <c r="C84" s="166">
        <v>0</v>
      </c>
      <c r="D84" s="166">
        <v>31188</v>
      </c>
      <c r="E84" s="166">
        <v>65143</v>
      </c>
      <c r="F84" s="166">
        <v>61051</v>
      </c>
      <c r="G84" s="166">
        <v>76623</v>
      </c>
      <c r="H84" s="166">
        <v>58649</v>
      </c>
      <c r="I84" s="167">
        <f t="shared" si="26"/>
        <v>-0.2345770852094019</v>
      </c>
      <c r="J84" s="166">
        <f t="shared" si="25"/>
        <v>-17974</v>
      </c>
      <c r="K84" s="167">
        <f t="shared" si="27"/>
        <v>1.8391066273564641E-2</v>
      </c>
      <c r="L84" s="168"/>
    </row>
    <row r="85" spans="1:12" x14ac:dyDescent="0.25">
      <c r="A85" s="164"/>
      <c r="B85" s="165" t="s">
        <v>118</v>
      </c>
      <c r="C85" s="166">
        <v>0</v>
      </c>
      <c r="D85" s="166">
        <v>11639</v>
      </c>
      <c r="E85" s="166">
        <v>15423</v>
      </c>
      <c r="F85" s="166">
        <v>21776</v>
      </c>
      <c r="G85" s="166">
        <v>38922</v>
      </c>
      <c r="H85" s="166">
        <v>36519</v>
      </c>
      <c r="I85" s="167">
        <f t="shared" si="26"/>
        <v>-6.173886234006476E-2</v>
      </c>
      <c r="J85" s="166">
        <f t="shared" si="25"/>
        <v>-2403</v>
      </c>
      <c r="K85" s="167">
        <f t="shared" si="27"/>
        <v>1.1451573756488724E-2</v>
      </c>
      <c r="L85" s="81"/>
    </row>
    <row r="86" spans="1:12" x14ac:dyDescent="0.25">
      <c r="A86" s="164"/>
      <c r="B86" s="165" t="s">
        <v>125</v>
      </c>
      <c r="C86" s="166">
        <v>0</v>
      </c>
      <c r="D86" s="166">
        <v>3777</v>
      </c>
      <c r="E86" s="166">
        <v>7258</v>
      </c>
      <c r="F86" s="166">
        <v>9426</v>
      </c>
      <c r="G86" s="166">
        <v>17870</v>
      </c>
      <c r="H86" s="166">
        <v>12608</v>
      </c>
      <c r="I86" s="167">
        <f t="shared" si="26"/>
        <v>-0.29445998880805824</v>
      </c>
      <c r="J86" s="166">
        <f t="shared" si="25"/>
        <v>-5262</v>
      </c>
      <c r="K86" s="167">
        <f t="shared" si="27"/>
        <v>3.9535979057972511E-3</v>
      </c>
      <c r="L86" s="81"/>
    </row>
    <row r="87" spans="1:12" x14ac:dyDescent="0.25">
      <c r="A87" s="164"/>
      <c r="B87" s="165" t="s">
        <v>121</v>
      </c>
      <c r="C87" s="166">
        <v>0</v>
      </c>
      <c r="D87" s="166">
        <v>2335</v>
      </c>
      <c r="E87" s="166">
        <v>3144</v>
      </c>
      <c r="F87" s="166">
        <v>5343</v>
      </c>
      <c r="G87" s="166">
        <v>8924</v>
      </c>
      <c r="H87" s="166">
        <v>6536</v>
      </c>
      <c r="I87" s="167">
        <f t="shared" si="26"/>
        <v>-0.26759300761990135</v>
      </c>
      <c r="J87" s="166">
        <f t="shared" si="25"/>
        <v>-2388</v>
      </c>
      <c r="K87" s="167">
        <f t="shared" si="27"/>
        <v>2.0495491681702758E-3</v>
      </c>
      <c r="L87" s="81"/>
    </row>
    <row r="88" spans="1:12" x14ac:dyDescent="0.25">
      <c r="A88" s="164"/>
      <c r="B88" s="165" t="s">
        <v>130</v>
      </c>
      <c r="C88" s="166">
        <v>0</v>
      </c>
      <c r="D88" s="166">
        <v>915</v>
      </c>
      <c r="E88" s="166">
        <v>2777</v>
      </c>
      <c r="F88" s="166">
        <v>1227</v>
      </c>
      <c r="G88" s="166">
        <v>1623</v>
      </c>
      <c r="H88" s="166">
        <v>3070</v>
      </c>
      <c r="I88" s="167">
        <f t="shared" si="26"/>
        <v>0.8915588416512632</v>
      </c>
      <c r="J88" s="166">
        <f t="shared" si="25"/>
        <v>1447</v>
      </c>
      <c r="K88" s="167">
        <f t="shared" si="27"/>
        <v>9.626860382929538E-4</v>
      </c>
      <c r="L88" s="81"/>
    </row>
    <row r="89" spans="1:12" x14ac:dyDescent="0.25">
      <c r="A89" s="164" t="s">
        <v>146</v>
      </c>
      <c r="B89" s="165" t="s">
        <v>133</v>
      </c>
      <c r="C89" s="166">
        <v>0</v>
      </c>
      <c r="D89" s="166">
        <v>212</v>
      </c>
      <c r="E89" s="166">
        <v>1013</v>
      </c>
      <c r="F89" s="166">
        <v>1082</v>
      </c>
      <c r="G89" s="166">
        <v>428</v>
      </c>
      <c r="H89" s="166">
        <v>386</v>
      </c>
      <c r="I89" s="167">
        <f t="shared" si="26"/>
        <v>-9.8130841121495282E-2</v>
      </c>
      <c r="J89" s="166">
        <f t="shared" si="25"/>
        <v>-42</v>
      </c>
      <c r="K89" s="167">
        <f t="shared" si="27"/>
        <v>1.210413064433486E-4</v>
      </c>
      <c r="L89" s="81"/>
    </row>
    <row r="90" spans="1:12" x14ac:dyDescent="0.25">
      <c r="A90" s="164" t="s">
        <v>147</v>
      </c>
      <c r="B90" s="170" t="s">
        <v>147</v>
      </c>
      <c r="C90" s="171">
        <f t="shared" ref="C90" si="28">C82-SUM(C83:C89)</f>
        <v>0</v>
      </c>
      <c r="D90" s="171">
        <f t="shared" ref="D90:H90" si="29">D82-SUM(D83:D89)</f>
        <v>41187</v>
      </c>
      <c r="E90" s="171">
        <f t="shared" si="29"/>
        <v>66927</v>
      </c>
      <c r="F90" s="171">
        <f t="shared" si="29"/>
        <v>91744</v>
      </c>
      <c r="G90" s="171">
        <f t="shared" si="29"/>
        <v>105937</v>
      </c>
      <c r="H90" s="171">
        <f t="shared" si="29"/>
        <v>97057</v>
      </c>
      <c r="I90" s="172">
        <f t="shared" si="26"/>
        <v>-8.3823404476245367E-2</v>
      </c>
      <c r="J90" s="171">
        <f>H90-G90</f>
        <v>-8880</v>
      </c>
      <c r="K90" s="172">
        <f t="shared" si="27"/>
        <v>3.0434989843191929E-2</v>
      </c>
      <c r="L90" s="81"/>
    </row>
    <row r="91" spans="1:12" s="148" customFormat="1" x14ac:dyDescent="0.25">
      <c r="A91" s="164"/>
      <c r="B91" s="157" t="s">
        <v>51</v>
      </c>
      <c r="C91" s="155"/>
      <c r="D91" s="155"/>
      <c r="E91" s="155"/>
      <c r="F91" s="155"/>
      <c r="G91" s="155"/>
      <c r="H91" s="155"/>
      <c r="I91" s="155"/>
      <c r="J91" s="155"/>
      <c r="K91" s="155"/>
    </row>
    <row r="92" spans="1:12" x14ac:dyDescent="0.25">
      <c r="A92" s="164"/>
      <c r="B92" s="158" t="s">
        <v>70</v>
      </c>
      <c r="C92" s="178">
        <v>0</v>
      </c>
      <c r="D92" s="178">
        <v>5672</v>
      </c>
      <c r="E92" s="178">
        <v>10710</v>
      </c>
      <c r="F92" s="178">
        <v>9594</v>
      </c>
      <c r="G92" s="178">
        <v>10140</v>
      </c>
      <c r="H92" s="178">
        <v>9995</v>
      </c>
      <c r="I92" s="179">
        <f>IFERROR(H92/G92-1,"-")</f>
        <v>-1.429980276134124E-2</v>
      </c>
      <c r="J92" s="178">
        <f>H92-G92</f>
        <v>-145</v>
      </c>
      <c r="K92" s="179">
        <f>H92/H$8</f>
        <v>3.1342172484488838E-3</v>
      </c>
      <c r="L92" s="81"/>
    </row>
    <row r="93" spans="1:12" x14ac:dyDescent="0.25">
      <c r="A93" s="164" t="s">
        <v>98</v>
      </c>
      <c r="B93" s="161" t="s">
        <v>99</v>
      </c>
      <c r="C93" s="162">
        <v>0</v>
      </c>
      <c r="D93" s="162">
        <v>3172</v>
      </c>
      <c r="E93" s="162">
        <v>6763</v>
      </c>
      <c r="F93" s="162">
        <v>6308</v>
      </c>
      <c r="G93" s="162">
        <v>6741</v>
      </c>
      <c r="H93" s="162">
        <v>6401</v>
      </c>
      <c r="I93" s="163">
        <f>IFERROR(H93/G93-1,"-")</f>
        <v>-5.0437620531078475E-2</v>
      </c>
      <c r="J93" s="162">
        <f t="shared" ref="J93:J103" si="30">H93-G93</f>
        <v>-340</v>
      </c>
      <c r="K93" s="163">
        <f>H93/H$8</f>
        <v>2.0072160687665138E-3</v>
      </c>
      <c r="L93" s="81"/>
    </row>
    <row r="94" spans="1:12" x14ac:dyDescent="0.25">
      <c r="A94" s="164" t="s">
        <v>105</v>
      </c>
      <c r="B94" s="165" t="s">
        <v>105</v>
      </c>
      <c r="C94" s="166">
        <v>0</v>
      </c>
      <c r="D94" s="166">
        <v>1191</v>
      </c>
      <c r="E94" s="166">
        <v>2851</v>
      </c>
      <c r="F94" s="166">
        <v>2003</v>
      </c>
      <c r="G94" s="166">
        <v>2667</v>
      </c>
      <c r="H94" s="166">
        <v>2062</v>
      </c>
      <c r="I94" s="167">
        <f>IFERROR(H94/G94-1,"-")</f>
        <v>-0.22684664416947886</v>
      </c>
      <c r="J94" s="166">
        <f t="shared" si="30"/>
        <v>-605</v>
      </c>
      <c r="K94" s="167">
        <f>H94/H$8</f>
        <v>6.4659889607819891E-4</v>
      </c>
      <c r="L94" s="81"/>
    </row>
    <row r="95" spans="1:12" x14ac:dyDescent="0.25">
      <c r="A95" s="164" t="s">
        <v>102</v>
      </c>
      <c r="B95" s="165" t="s">
        <v>102</v>
      </c>
      <c r="C95" s="166">
        <v>0</v>
      </c>
      <c r="D95" s="166">
        <v>1981</v>
      </c>
      <c r="E95" s="166">
        <v>3912</v>
      </c>
      <c r="F95" s="166">
        <v>4305</v>
      </c>
      <c r="G95" s="166">
        <v>4074</v>
      </c>
      <c r="H95" s="166">
        <v>4339</v>
      </c>
      <c r="I95" s="167">
        <f>IFERROR(H95/G95-1,"-")</f>
        <v>6.5046637211585656E-2</v>
      </c>
      <c r="J95" s="166">
        <f t="shared" si="30"/>
        <v>265</v>
      </c>
      <c r="K95" s="167">
        <f>H95/H$8</f>
        <v>1.3606171726883148E-3</v>
      </c>
      <c r="L95" s="81"/>
    </row>
    <row r="96" spans="1:12" x14ac:dyDescent="0.25">
      <c r="A96" s="164"/>
      <c r="B96" s="161" t="s">
        <v>109</v>
      </c>
      <c r="C96" s="162">
        <v>0</v>
      </c>
      <c r="D96" s="162">
        <v>2500</v>
      </c>
      <c r="E96" s="162">
        <v>3947</v>
      </c>
      <c r="F96" s="162">
        <v>3286</v>
      </c>
      <c r="G96" s="162">
        <v>3399</v>
      </c>
      <c r="H96" s="162">
        <v>3594</v>
      </c>
      <c r="I96" s="163">
        <f>IFERROR(H96/G96-1,"-")</f>
        <v>5.7369814651368145E-2</v>
      </c>
      <c r="J96" s="162">
        <f t="shared" si="30"/>
        <v>195</v>
      </c>
      <c r="K96" s="163">
        <f>H96/H$8</f>
        <v>1.12700117968237E-3</v>
      </c>
      <c r="L96" s="81"/>
    </row>
    <row r="97" spans="1:12" s="57" customFormat="1" x14ac:dyDescent="0.25">
      <c r="A97" s="164"/>
      <c r="B97" s="165" t="s">
        <v>112</v>
      </c>
      <c r="C97" s="166">
        <v>0</v>
      </c>
      <c r="D97" s="166">
        <v>184</v>
      </c>
      <c r="E97" s="166">
        <v>456</v>
      </c>
      <c r="F97" s="166">
        <v>444</v>
      </c>
      <c r="G97" s="166">
        <v>401</v>
      </c>
      <c r="H97" s="166">
        <v>401</v>
      </c>
      <c r="I97" s="167">
        <f t="shared" ref="I97:I104" si="31">IFERROR(H97/G97-1,"-")</f>
        <v>0</v>
      </c>
      <c r="J97" s="166">
        <f t="shared" si="30"/>
        <v>0</v>
      </c>
      <c r="K97" s="167">
        <f t="shared" ref="K97:K104" si="32">H97/H$8</f>
        <v>1.2574498415487769E-4</v>
      </c>
      <c r="L97" s="168"/>
    </row>
    <row r="98" spans="1:12" s="57" customFormat="1" x14ac:dyDescent="0.25">
      <c r="A98" s="164"/>
      <c r="B98" s="165" t="s">
        <v>115</v>
      </c>
      <c r="C98" s="166">
        <v>0</v>
      </c>
      <c r="D98" s="166">
        <v>856</v>
      </c>
      <c r="E98" s="166">
        <v>945</v>
      </c>
      <c r="F98" s="166">
        <v>427</v>
      </c>
      <c r="G98" s="166">
        <v>454</v>
      </c>
      <c r="H98" s="166">
        <v>390</v>
      </c>
      <c r="I98" s="167">
        <f t="shared" si="31"/>
        <v>-0.1409691629955947</v>
      </c>
      <c r="J98" s="166">
        <f t="shared" si="30"/>
        <v>-64</v>
      </c>
      <c r="K98" s="167">
        <f t="shared" si="32"/>
        <v>1.2229562049975636E-4</v>
      </c>
      <c r="L98" s="168"/>
    </row>
    <row r="99" spans="1:12" x14ac:dyDescent="0.25">
      <c r="A99" s="164"/>
      <c r="B99" s="165" t="s">
        <v>118</v>
      </c>
      <c r="C99" s="166">
        <v>0</v>
      </c>
      <c r="D99" s="166">
        <v>421</v>
      </c>
      <c r="E99" s="166">
        <v>580</v>
      </c>
      <c r="F99" s="166">
        <v>379</v>
      </c>
      <c r="G99" s="166">
        <v>596</v>
      </c>
      <c r="H99" s="166">
        <v>405</v>
      </c>
      <c r="I99" s="167">
        <f t="shared" si="31"/>
        <v>-0.32046979865771807</v>
      </c>
      <c r="J99" s="166">
        <f t="shared" si="30"/>
        <v>-191</v>
      </c>
      <c r="K99" s="167">
        <f t="shared" si="32"/>
        <v>1.2699929821128543E-4</v>
      </c>
      <c r="L99" s="81"/>
    </row>
    <row r="100" spans="1:12" x14ac:dyDescent="0.25">
      <c r="A100" s="164"/>
      <c r="B100" s="165" t="s">
        <v>125</v>
      </c>
      <c r="C100" s="166">
        <v>0</v>
      </c>
      <c r="D100" s="166">
        <v>37</v>
      </c>
      <c r="E100" s="166">
        <v>155</v>
      </c>
      <c r="F100" s="166">
        <v>176</v>
      </c>
      <c r="G100" s="166">
        <v>134</v>
      </c>
      <c r="H100" s="166">
        <v>130</v>
      </c>
      <c r="I100" s="167">
        <f t="shared" si="31"/>
        <v>-2.9850746268656692E-2</v>
      </c>
      <c r="J100" s="166">
        <f t="shared" si="30"/>
        <v>-4</v>
      </c>
      <c r="K100" s="167">
        <f t="shared" si="32"/>
        <v>4.0765206833252118E-5</v>
      </c>
      <c r="L100" s="81"/>
    </row>
    <row r="101" spans="1:12" x14ac:dyDescent="0.25">
      <c r="A101" s="164"/>
      <c r="B101" s="165" t="s">
        <v>121</v>
      </c>
      <c r="C101" s="166">
        <v>0</v>
      </c>
      <c r="D101" s="166">
        <v>108</v>
      </c>
      <c r="E101" s="166">
        <v>209</v>
      </c>
      <c r="F101" s="166">
        <v>111</v>
      </c>
      <c r="G101" s="166">
        <v>59</v>
      </c>
      <c r="H101" s="166">
        <v>178</v>
      </c>
      <c r="I101" s="167">
        <f t="shared" si="31"/>
        <v>2.0169491525423728</v>
      </c>
      <c r="J101" s="166">
        <f t="shared" si="30"/>
        <v>119</v>
      </c>
      <c r="K101" s="167">
        <f t="shared" si="32"/>
        <v>5.5816975510145206E-5</v>
      </c>
      <c r="L101" s="81"/>
    </row>
    <row r="102" spans="1:12" x14ac:dyDescent="0.25">
      <c r="A102" s="164"/>
      <c r="B102" s="165" t="s">
        <v>130</v>
      </c>
      <c r="C102" s="166">
        <v>0</v>
      </c>
      <c r="D102" s="166">
        <v>2</v>
      </c>
      <c r="E102" s="166">
        <v>17</v>
      </c>
      <c r="F102" s="166">
        <v>35</v>
      </c>
      <c r="G102" s="166">
        <v>45</v>
      </c>
      <c r="H102" s="166">
        <v>45</v>
      </c>
      <c r="I102" s="167">
        <f t="shared" si="31"/>
        <v>0</v>
      </c>
      <c r="J102" s="166">
        <f t="shared" si="30"/>
        <v>0</v>
      </c>
      <c r="K102" s="167">
        <f t="shared" si="32"/>
        <v>1.4111033134587272E-5</v>
      </c>
      <c r="L102" s="81"/>
    </row>
    <row r="103" spans="1:12" x14ac:dyDescent="0.25">
      <c r="A103" s="164" t="s">
        <v>146</v>
      </c>
      <c r="B103" s="165" t="s">
        <v>133</v>
      </c>
      <c r="C103" s="166">
        <v>0</v>
      </c>
      <c r="D103" s="166">
        <v>7</v>
      </c>
      <c r="E103" s="166">
        <v>10</v>
      </c>
      <c r="F103" s="166">
        <v>29</v>
      </c>
      <c r="G103" s="166">
        <v>2</v>
      </c>
      <c r="H103" s="166">
        <v>20</v>
      </c>
      <c r="I103" s="167">
        <f t="shared" si="31"/>
        <v>9</v>
      </c>
      <c r="J103" s="166">
        <f t="shared" si="30"/>
        <v>18</v>
      </c>
      <c r="K103" s="167">
        <f t="shared" si="32"/>
        <v>6.2715702820387871E-6</v>
      </c>
      <c r="L103" s="81"/>
    </row>
    <row r="104" spans="1:12" x14ac:dyDescent="0.25">
      <c r="A104" s="164" t="s">
        <v>147</v>
      </c>
      <c r="B104" s="170" t="s">
        <v>147</v>
      </c>
      <c r="C104" s="171">
        <f t="shared" ref="C104" si="33">C96-SUM(C97:C103)</f>
        <v>0</v>
      </c>
      <c r="D104" s="171">
        <f t="shared" ref="D104:H104" si="34">D96-SUM(D97:D103)</f>
        <v>885</v>
      </c>
      <c r="E104" s="171">
        <f t="shared" si="34"/>
        <v>1575</v>
      </c>
      <c r="F104" s="171">
        <f t="shared" si="34"/>
        <v>1685</v>
      </c>
      <c r="G104" s="171">
        <f t="shared" si="34"/>
        <v>1708</v>
      </c>
      <c r="H104" s="171">
        <f t="shared" si="34"/>
        <v>2025</v>
      </c>
      <c r="I104" s="172">
        <f t="shared" si="31"/>
        <v>0.18559718969555039</v>
      </c>
      <c r="J104" s="171">
        <f>H104-G104</f>
        <v>317</v>
      </c>
      <c r="K104" s="172">
        <f t="shared" si="32"/>
        <v>6.3499649105642716E-4</v>
      </c>
      <c r="L104" s="81"/>
    </row>
    <row r="105" spans="1:12" s="148" customFormat="1" x14ac:dyDescent="0.25">
      <c r="A105" s="164"/>
      <c r="B105" s="157" t="s">
        <v>52</v>
      </c>
      <c r="C105" s="155"/>
      <c r="D105" s="155"/>
      <c r="E105" s="155"/>
      <c r="F105" s="155"/>
      <c r="G105" s="155"/>
      <c r="H105" s="155"/>
      <c r="I105" s="155"/>
      <c r="J105" s="155"/>
      <c r="K105" s="155"/>
    </row>
    <row r="106" spans="1:12" x14ac:dyDescent="0.25">
      <c r="A106" s="164"/>
      <c r="B106" s="158" t="s">
        <v>70</v>
      </c>
      <c r="C106" s="178">
        <v>0</v>
      </c>
      <c r="D106" s="178">
        <v>75700</v>
      </c>
      <c r="E106" s="178">
        <v>99960</v>
      </c>
      <c r="F106" s="178">
        <v>125973</v>
      </c>
      <c r="G106" s="178">
        <v>138511</v>
      </c>
      <c r="H106" s="178">
        <v>152631</v>
      </c>
      <c r="I106" s="179">
        <f>IFERROR(H106/G106-1,"-")</f>
        <v>0.10194136205788706</v>
      </c>
      <c r="J106" s="178">
        <f>H106-G106</f>
        <v>14120</v>
      </c>
      <c r="K106" s="179">
        <f>H106/H$8</f>
        <v>4.7861802185893108E-2</v>
      </c>
      <c r="L106" s="81"/>
    </row>
    <row r="107" spans="1:12" x14ac:dyDescent="0.25">
      <c r="A107" s="164" t="s">
        <v>98</v>
      </c>
      <c r="B107" s="161" t="s">
        <v>99</v>
      </c>
      <c r="C107" s="162">
        <v>0</v>
      </c>
      <c r="D107" s="162">
        <v>28666</v>
      </c>
      <c r="E107" s="162">
        <v>19252</v>
      </c>
      <c r="F107" s="162">
        <v>27286</v>
      </c>
      <c r="G107" s="162">
        <v>25644</v>
      </c>
      <c r="H107" s="162">
        <v>35596</v>
      </c>
      <c r="I107" s="163">
        <f>IFERROR(H107/G107-1,"-")</f>
        <v>0.38808298237404459</v>
      </c>
      <c r="J107" s="162">
        <f t="shared" ref="J107:J117" si="35">H107-G107</f>
        <v>9952</v>
      </c>
      <c r="K107" s="163">
        <f>H107/H$8</f>
        <v>1.1162140787972633E-2</v>
      </c>
      <c r="L107" s="81"/>
    </row>
    <row r="108" spans="1:12" x14ac:dyDescent="0.25">
      <c r="A108" s="164" t="s">
        <v>105</v>
      </c>
      <c r="B108" s="165" t="s">
        <v>105</v>
      </c>
      <c r="C108" s="166">
        <v>0</v>
      </c>
      <c r="D108" s="166">
        <v>10078</v>
      </c>
      <c r="E108" s="166">
        <v>3159</v>
      </c>
      <c r="F108" s="166">
        <v>7801</v>
      </c>
      <c r="G108" s="166">
        <v>8722</v>
      </c>
      <c r="H108" s="166">
        <v>17929</v>
      </c>
      <c r="I108" s="167">
        <f>IFERROR(H108/G108-1,"-")</f>
        <v>1.0556065122678286</v>
      </c>
      <c r="J108" s="166">
        <f t="shared" si="35"/>
        <v>9207</v>
      </c>
      <c r="K108" s="167">
        <f>H108/H$8</f>
        <v>5.6221491793336711E-3</v>
      </c>
      <c r="L108" s="81"/>
    </row>
    <row r="109" spans="1:12" x14ac:dyDescent="0.25">
      <c r="A109" s="164" t="s">
        <v>102</v>
      </c>
      <c r="B109" s="165" t="s">
        <v>102</v>
      </c>
      <c r="C109" s="166">
        <v>0</v>
      </c>
      <c r="D109" s="166">
        <v>18588</v>
      </c>
      <c r="E109" s="166">
        <v>16093</v>
      </c>
      <c r="F109" s="166">
        <v>19485</v>
      </c>
      <c r="G109" s="166">
        <v>16922</v>
      </c>
      <c r="H109" s="166">
        <v>17667</v>
      </c>
      <c r="I109" s="167">
        <f>IFERROR(H109/G109-1,"-")</f>
        <v>4.4025528897293498E-2</v>
      </c>
      <c r="J109" s="166">
        <f t="shared" si="35"/>
        <v>745</v>
      </c>
      <c r="K109" s="167">
        <f>H109/H$8</f>
        <v>5.5399916086389623E-3</v>
      </c>
      <c r="L109" s="81"/>
    </row>
    <row r="110" spans="1:12" x14ac:dyDescent="0.25">
      <c r="A110" s="164"/>
      <c r="B110" s="161" t="s">
        <v>109</v>
      </c>
      <c r="C110" s="162">
        <v>0</v>
      </c>
      <c r="D110" s="162">
        <v>47034</v>
      </c>
      <c r="E110" s="162">
        <v>80708</v>
      </c>
      <c r="F110" s="162">
        <v>98687</v>
      </c>
      <c r="G110" s="162">
        <v>112867</v>
      </c>
      <c r="H110" s="162">
        <v>117035</v>
      </c>
      <c r="I110" s="163">
        <f>IFERROR(H110/G110-1,"-")</f>
        <v>3.6928420175959209E-2</v>
      </c>
      <c r="J110" s="162">
        <f t="shared" si="35"/>
        <v>4168</v>
      </c>
      <c r="K110" s="163">
        <f>H110/H$8</f>
        <v>3.6699661397920476E-2</v>
      </c>
      <c r="L110" s="81"/>
    </row>
    <row r="111" spans="1:12" s="57" customFormat="1" x14ac:dyDescent="0.25">
      <c r="A111" s="164"/>
      <c r="B111" s="165" t="s">
        <v>112</v>
      </c>
      <c r="C111" s="166">
        <v>0</v>
      </c>
      <c r="D111" s="166">
        <v>10333</v>
      </c>
      <c r="E111" s="166">
        <v>46134</v>
      </c>
      <c r="F111" s="166">
        <v>55757</v>
      </c>
      <c r="G111" s="166">
        <v>75808</v>
      </c>
      <c r="H111" s="166">
        <v>78839</v>
      </c>
      <c r="I111" s="167">
        <f t="shared" ref="I111:I118" si="36">IFERROR(H111/G111-1,"-")</f>
        <v>3.9982587589700191E-2</v>
      </c>
      <c r="J111" s="166">
        <f t="shared" si="35"/>
        <v>3031</v>
      </c>
      <c r="K111" s="167">
        <f t="shared" ref="K111:K118" si="37">H111/H$8</f>
        <v>2.4722216473282797E-2</v>
      </c>
      <c r="L111" s="168"/>
    </row>
    <row r="112" spans="1:12" s="57" customFormat="1" x14ac:dyDescent="0.25">
      <c r="A112" s="164"/>
      <c r="B112" s="165" t="s">
        <v>115</v>
      </c>
      <c r="C112" s="166">
        <v>0</v>
      </c>
      <c r="D112" s="166">
        <v>5536</v>
      </c>
      <c r="E112" s="166">
        <v>3214</v>
      </c>
      <c r="F112" s="166">
        <v>2579</v>
      </c>
      <c r="G112" s="166">
        <v>3664</v>
      </c>
      <c r="H112" s="166">
        <v>2419</v>
      </c>
      <c r="I112" s="167">
        <f t="shared" si="36"/>
        <v>-0.33979257641921401</v>
      </c>
      <c r="J112" s="166">
        <f t="shared" si="35"/>
        <v>-1245</v>
      </c>
      <c r="K112" s="167">
        <f t="shared" si="37"/>
        <v>7.5854642561259131E-4</v>
      </c>
      <c r="L112" s="168"/>
    </row>
    <row r="113" spans="1:12" x14ac:dyDescent="0.25">
      <c r="A113" s="164"/>
      <c r="B113" s="165" t="s">
        <v>118</v>
      </c>
      <c r="C113" s="166">
        <v>0</v>
      </c>
      <c r="D113" s="166">
        <v>8515</v>
      </c>
      <c r="E113" s="166">
        <v>3821</v>
      </c>
      <c r="F113" s="166">
        <v>5284</v>
      </c>
      <c r="G113" s="166">
        <v>6802</v>
      </c>
      <c r="H113" s="166">
        <v>6548</v>
      </c>
      <c r="I113" s="167">
        <f t="shared" si="36"/>
        <v>-3.7341958247574247E-2</v>
      </c>
      <c r="J113" s="166">
        <f t="shared" si="35"/>
        <v>-254</v>
      </c>
      <c r="K113" s="167">
        <f t="shared" si="37"/>
        <v>2.0533121103394991E-3</v>
      </c>
      <c r="L113" s="81"/>
    </row>
    <row r="114" spans="1:12" x14ac:dyDescent="0.25">
      <c r="A114" s="164"/>
      <c r="B114" s="165" t="s">
        <v>125</v>
      </c>
      <c r="C114" s="166">
        <v>0</v>
      </c>
      <c r="D114" s="166">
        <v>4008</v>
      </c>
      <c r="E114" s="166">
        <v>2052</v>
      </c>
      <c r="F114" s="166">
        <v>3330</v>
      </c>
      <c r="G114" s="166">
        <v>2447</v>
      </c>
      <c r="H114" s="166">
        <v>6036</v>
      </c>
      <c r="I114" s="167">
        <f t="shared" si="36"/>
        <v>1.46669391091132</v>
      </c>
      <c r="J114" s="166">
        <f t="shared" si="35"/>
        <v>3589</v>
      </c>
      <c r="K114" s="167">
        <f t="shared" si="37"/>
        <v>1.892759911119306E-3</v>
      </c>
      <c r="L114" s="81"/>
    </row>
    <row r="115" spans="1:12" x14ac:dyDescent="0.25">
      <c r="A115" s="164"/>
      <c r="B115" s="165" t="s">
        <v>121</v>
      </c>
      <c r="C115" s="166">
        <v>0</v>
      </c>
      <c r="D115" s="166">
        <v>6248</v>
      </c>
      <c r="E115" s="166">
        <v>5024</v>
      </c>
      <c r="F115" s="166">
        <v>11773</v>
      </c>
      <c r="G115" s="166">
        <v>2649</v>
      </c>
      <c r="H115" s="166">
        <v>4265</v>
      </c>
      <c r="I115" s="167">
        <f t="shared" si="36"/>
        <v>0.61004152510381271</v>
      </c>
      <c r="J115" s="166">
        <f t="shared" si="35"/>
        <v>1616</v>
      </c>
      <c r="K115" s="167">
        <f t="shared" si="37"/>
        <v>1.3374123626447713E-3</v>
      </c>
      <c r="L115" s="81"/>
    </row>
    <row r="116" spans="1:12" x14ac:dyDescent="0.25">
      <c r="A116" s="164"/>
      <c r="B116" s="165" t="s">
        <v>130</v>
      </c>
      <c r="C116" s="166">
        <v>0</v>
      </c>
      <c r="D116" s="166">
        <v>224</v>
      </c>
      <c r="E116" s="166">
        <v>183</v>
      </c>
      <c r="F116" s="166">
        <v>1581</v>
      </c>
      <c r="G116" s="166">
        <v>207</v>
      </c>
      <c r="H116" s="166">
        <v>310</v>
      </c>
      <c r="I116" s="167">
        <f t="shared" si="36"/>
        <v>0.49758454106280192</v>
      </c>
      <c r="J116" s="166">
        <f t="shared" si="35"/>
        <v>103</v>
      </c>
      <c r="K116" s="167">
        <f t="shared" si="37"/>
        <v>9.7209339371601199E-5</v>
      </c>
      <c r="L116" s="81"/>
    </row>
    <row r="117" spans="1:12" x14ac:dyDescent="0.25">
      <c r="A117" s="164" t="s">
        <v>146</v>
      </c>
      <c r="B117" s="165" t="s">
        <v>133</v>
      </c>
      <c r="C117" s="166">
        <v>0</v>
      </c>
      <c r="D117" s="166">
        <v>1</v>
      </c>
      <c r="E117" s="166">
        <v>26</v>
      </c>
      <c r="F117" s="166">
        <v>81</v>
      </c>
      <c r="G117" s="166">
        <v>384</v>
      </c>
      <c r="H117" s="166">
        <v>103</v>
      </c>
      <c r="I117" s="167">
        <f t="shared" si="36"/>
        <v>-0.73177083333333326</v>
      </c>
      <c r="J117" s="166">
        <f t="shared" si="35"/>
        <v>-281</v>
      </c>
      <c r="K117" s="167">
        <f t="shared" si="37"/>
        <v>3.2298586952499755E-5</v>
      </c>
      <c r="L117" s="81"/>
    </row>
    <row r="118" spans="1:12" x14ac:dyDescent="0.25">
      <c r="A118" s="164" t="s">
        <v>147</v>
      </c>
      <c r="B118" s="170" t="s">
        <v>147</v>
      </c>
      <c r="C118" s="171">
        <f t="shared" ref="C118" si="38">C110-SUM(C111:C117)</f>
        <v>0</v>
      </c>
      <c r="D118" s="171">
        <f t="shared" ref="D118:H118" si="39">D110-SUM(D111:D117)</f>
        <v>12169</v>
      </c>
      <c r="E118" s="171">
        <f t="shared" si="39"/>
        <v>20254</v>
      </c>
      <c r="F118" s="171">
        <f t="shared" si="39"/>
        <v>18302</v>
      </c>
      <c r="G118" s="171">
        <f t="shared" si="39"/>
        <v>20906</v>
      </c>
      <c r="H118" s="171">
        <f t="shared" si="39"/>
        <v>18515</v>
      </c>
      <c r="I118" s="172">
        <f t="shared" si="36"/>
        <v>-0.11436908064670426</v>
      </c>
      <c r="J118" s="171">
        <f>H118-G118</f>
        <v>-2391</v>
      </c>
      <c r="K118" s="172">
        <f t="shared" si="37"/>
        <v>5.8059061885974072E-3</v>
      </c>
      <c r="L118" s="81"/>
    </row>
    <row r="119" spans="1:12" s="148" customFormat="1" x14ac:dyDescent="0.25">
      <c r="A119" s="164"/>
      <c r="B119" s="157" t="s">
        <v>53</v>
      </c>
      <c r="C119" s="155"/>
      <c r="D119" s="155"/>
      <c r="E119" s="155"/>
      <c r="F119" s="155"/>
      <c r="G119" s="155"/>
      <c r="H119" s="155"/>
      <c r="I119" s="155"/>
      <c r="J119" s="155"/>
      <c r="K119" s="155"/>
    </row>
    <row r="120" spans="1:12" x14ac:dyDescent="0.25">
      <c r="A120" s="164"/>
      <c r="B120" s="158" t="s">
        <v>70</v>
      </c>
      <c r="C120" s="178">
        <v>0</v>
      </c>
      <c r="D120" s="178">
        <v>31224</v>
      </c>
      <c r="E120" s="178">
        <v>43286</v>
      </c>
      <c r="F120" s="178">
        <v>40407</v>
      </c>
      <c r="G120" s="178">
        <v>45242</v>
      </c>
      <c r="H120" s="178">
        <v>49837</v>
      </c>
      <c r="I120" s="179">
        <f>IFERROR(H120/G120-1,"-")</f>
        <v>0.10156491755448482</v>
      </c>
      <c r="J120" s="178">
        <f>H120-G120</f>
        <v>4595</v>
      </c>
      <c r="K120" s="179">
        <f>H120/H$8</f>
        <v>1.5627812407298353E-2</v>
      </c>
      <c r="L120" s="81"/>
    </row>
    <row r="121" spans="1:12" x14ac:dyDescent="0.25">
      <c r="A121" s="164" t="s">
        <v>98</v>
      </c>
      <c r="B121" s="161" t="s">
        <v>99</v>
      </c>
      <c r="C121" s="162">
        <v>0</v>
      </c>
      <c r="D121" s="162">
        <v>20547</v>
      </c>
      <c r="E121" s="162">
        <v>25584</v>
      </c>
      <c r="F121" s="162">
        <v>25078</v>
      </c>
      <c r="G121" s="162">
        <v>30089</v>
      </c>
      <c r="H121" s="162">
        <v>32508</v>
      </c>
      <c r="I121" s="163">
        <f>IFERROR(H121/G121-1,"-")</f>
        <v>8.0394828674930974E-2</v>
      </c>
      <c r="J121" s="162">
        <f t="shared" ref="J121:J131" si="40">H121-G121</f>
        <v>2419</v>
      </c>
      <c r="K121" s="163">
        <f>H121/H$8</f>
        <v>1.0193810336425845E-2</v>
      </c>
      <c r="L121" s="81"/>
    </row>
    <row r="122" spans="1:12" x14ac:dyDescent="0.25">
      <c r="A122" s="164" t="s">
        <v>105</v>
      </c>
      <c r="B122" s="165" t="s">
        <v>105</v>
      </c>
      <c r="C122" s="166">
        <v>0</v>
      </c>
      <c r="D122" s="166">
        <v>8691</v>
      </c>
      <c r="E122" s="166">
        <v>13253</v>
      </c>
      <c r="F122" s="166">
        <v>8612</v>
      </c>
      <c r="G122" s="166">
        <v>17033</v>
      </c>
      <c r="H122" s="166">
        <v>18427</v>
      </c>
      <c r="I122" s="167">
        <f>IFERROR(H122/G122-1,"-")</f>
        <v>8.1841131920389776E-2</v>
      </c>
      <c r="J122" s="166">
        <f t="shared" si="40"/>
        <v>1394</v>
      </c>
      <c r="K122" s="167">
        <f>H122/H$8</f>
        <v>5.7783112793564368E-3</v>
      </c>
      <c r="L122" s="81"/>
    </row>
    <row r="123" spans="1:12" x14ac:dyDescent="0.25">
      <c r="A123" s="164" t="s">
        <v>102</v>
      </c>
      <c r="B123" s="165" t="s">
        <v>102</v>
      </c>
      <c r="C123" s="166">
        <v>0</v>
      </c>
      <c r="D123" s="166">
        <v>11856</v>
      </c>
      <c r="E123" s="166">
        <v>12331</v>
      </c>
      <c r="F123" s="166">
        <v>16466</v>
      </c>
      <c r="G123" s="166">
        <v>13056</v>
      </c>
      <c r="H123" s="166">
        <v>14081</v>
      </c>
      <c r="I123" s="167">
        <f>IFERROR(H123/G123-1,"-")</f>
        <v>7.8507965686274606E-2</v>
      </c>
      <c r="J123" s="166">
        <f t="shared" si="40"/>
        <v>1025</v>
      </c>
      <c r="K123" s="167">
        <f>H123/H$8</f>
        <v>4.415499057069408E-3</v>
      </c>
      <c r="L123" s="81"/>
    </row>
    <row r="124" spans="1:12" x14ac:dyDescent="0.25">
      <c r="A124" s="164"/>
      <c r="B124" s="161" t="s">
        <v>109</v>
      </c>
      <c r="C124" s="162">
        <v>0</v>
      </c>
      <c r="D124" s="162">
        <v>10677</v>
      </c>
      <c r="E124" s="162">
        <v>17702</v>
      </c>
      <c r="F124" s="162">
        <v>15329</v>
      </c>
      <c r="G124" s="162">
        <v>15153</v>
      </c>
      <c r="H124" s="162">
        <v>17329</v>
      </c>
      <c r="I124" s="163">
        <f>IFERROR(H124/G124-1,"-")</f>
        <v>0.14360192701115282</v>
      </c>
      <c r="J124" s="162">
        <f t="shared" si="40"/>
        <v>2176</v>
      </c>
      <c r="K124" s="163">
        <f>H124/H$8</f>
        <v>5.4340020708725069E-3</v>
      </c>
      <c r="L124" s="81"/>
    </row>
    <row r="125" spans="1:12" s="57" customFormat="1" x14ac:dyDescent="0.25">
      <c r="A125" s="164"/>
      <c r="B125" s="165" t="s">
        <v>112</v>
      </c>
      <c r="C125" s="166">
        <v>0</v>
      </c>
      <c r="D125" s="166">
        <v>433</v>
      </c>
      <c r="E125" s="166">
        <v>2896</v>
      </c>
      <c r="F125" s="166">
        <v>1965</v>
      </c>
      <c r="G125" s="166">
        <v>1886</v>
      </c>
      <c r="H125" s="166">
        <v>1824</v>
      </c>
      <c r="I125" s="167">
        <f t="shared" ref="I125:I132" si="41">IFERROR(H125/G125-1,"-")</f>
        <v>-3.2873806998939603E-2</v>
      </c>
      <c r="J125" s="166">
        <f t="shared" si="40"/>
        <v>-62</v>
      </c>
      <c r="K125" s="167">
        <f t="shared" ref="K125:K132" si="42">H125/H$8</f>
        <v>5.7196720972193735E-4</v>
      </c>
      <c r="L125" s="168"/>
    </row>
    <row r="126" spans="1:12" s="57" customFormat="1" x14ac:dyDescent="0.25">
      <c r="A126" s="164"/>
      <c r="B126" s="165" t="s">
        <v>115</v>
      </c>
      <c r="C126" s="166">
        <v>0</v>
      </c>
      <c r="D126" s="166">
        <v>1279</v>
      </c>
      <c r="E126" s="166">
        <v>2041</v>
      </c>
      <c r="F126" s="166">
        <v>1913</v>
      </c>
      <c r="G126" s="166">
        <v>1547</v>
      </c>
      <c r="H126" s="166">
        <v>1778</v>
      </c>
      <c r="I126" s="167">
        <f t="shared" si="41"/>
        <v>0.14932126696832571</v>
      </c>
      <c r="J126" s="166">
        <f t="shared" si="40"/>
        <v>231</v>
      </c>
      <c r="K126" s="167">
        <f t="shared" si="42"/>
        <v>5.5754259807324822E-4</v>
      </c>
      <c r="L126" s="168"/>
    </row>
    <row r="127" spans="1:12" x14ac:dyDescent="0.25">
      <c r="A127" s="164"/>
      <c r="B127" s="165" t="s">
        <v>118</v>
      </c>
      <c r="C127" s="166">
        <v>0</v>
      </c>
      <c r="D127" s="166">
        <v>1461</v>
      </c>
      <c r="E127" s="166">
        <v>1231</v>
      </c>
      <c r="F127" s="166">
        <v>1543</v>
      </c>
      <c r="G127" s="166">
        <v>1293</v>
      </c>
      <c r="H127" s="166">
        <v>2132</v>
      </c>
      <c r="I127" s="167">
        <f t="shared" si="41"/>
        <v>0.64887857695282292</v>
      </c>
      <c r="J127" s="166">
        <f t="shared" si="40"/>
        <v>839</v>
      </c>
      <c r="K127" s="167">
        <f t="shared" si="42"/>
        <v>6.6854939206533468E-4</v>
      </c>
      <c r="L127" s="81"/>
    </row>
    <row r="128" spans="1:12" x14ac:dyDescent="0.25">
      <c r="A128" s="164"/>
      <c r="B128" s="165" t="s">
        <v>125</v>
      </c>
      <c r="C128" s="166">
        <v>0</v>
      </c>
      <c r="D128" s="166">
        <v>428</v>
      </c>
      <c r="E128" s="166">
        <v>244</v>
      </c>
      <c r="F128" s="166">
        <v>569</v>
      </c>
      <c r="G128" s="166">
        <v>431</v>
      </c>
      <c r="H128" s="166">
        <v>835</v>
      </c>
      <c r="I128" s="167">
        <f t="shared" si="41"/>
        <v>0.93735498839907194</v>
      </c>
      <c r="J128" s="166">
        <f t="shared" si="40"/>
        <v>404</v>
      </c>
      <c r="K128" s="167">
        <f t="shared" si="42"/>
        <v>2.6183805927511934E-4</v>
      </c>
      <c r="L128" s="81"/>
    </row>
    <row r="129" spans="1:12" x14ac:dyDescent="0.25">
      <c r="A129" s="164"/>
      <c r="B129" s="165" t="s">
        <v>121</v>
      </c>
      <c r="C129" s="166">
        <v>0</v>
      </c>
      <c r="D129" s="166">
        <v>213</v>
      </c>
      <c r="E129" s="166">
        <v>406</v>
      </c>
      <c r="F129" s="166">
        <v>344</v>
      </c>
      <c r="G129" s="166">
        <v>325</v>
      </c>
      <c r="H129" s="166">
        <v>634</v>
      </c>
      <c r="I129" s="167">
        <f t="shared" si="41"/>
        <v>0.95076923076923081</v>
      </c>
      <c r="J129" s="166">
        <f t="shared" si="40"/>
        <v>309</v>
      </c>
      <c r="K129" s="167">
        <f t="shared" si="42"/>
        <v>1.9880877794062956E-4</v>
      </c>
      <c r="L129" s="81"/>
    </row>
    <row r="130" spans="1:12" x14ac:dyDescent="0.25">
      <c r="A130" s="164"/>
      <c r="B130" s="165" t="s">
        <v>130</v>
      </c>
      <c r="C130" s="166">
        <v>0</v>
      </c>
      <c r="D130" s="166">
        <v>109</v>
      </c>
      <c r="E130" s="166">
        <v>118</v>
      </c>
      <c r="F130" s="166">
        <v>144</v>
      </c>
      <c r="G130" s="166">
        <v>319</v>
      </c>
      <c r="H130" s="166">
        <v>102</v>
      </c>
      <c r="I130" s="167">
        <f t="shared" si="41"/>
        <v>-0.68025078369905956</v>
      </c>
      <c r="J130" s="166">
        <f t="shared" si="40"/>
        <v>-217</v>
      </c>
      <c r="K130" s="167">
        <f t="shared" si="42"/>
        <v>3.1985008438397814E-5</v>
      </c>
      <c r="L130" s="81"/>
    </row>
    <row r="131" spans="1:12" x14ac:dyDescent="0.25">
      <c r="A131" s="164" t="s">
        <v>146</v>
      </c>
      <c r="B131" s="165" t="s">
        <v>133</v>
      </c>
      <c r="C131" s="166">
        <v>0</v>
      </c>
      <c r="D131" s="166">
        <v>94</v>
      </c>
      <c r="E131" s="166">
        <v>64</v>
      </c>
      <c r="F131" s="166">
        <v>141</v>
      </c>
      <c r="G131" s="166">
        <v>175</v>
      </c>
      <c r="H131" s="166">
        <v>197</v>
      </c>
      <c r="I131" s="167">
        <f t="shared" si="41"/>
        <v>0.12571428571428567</v>
      </c>
      <c r="J131" s="166">
        <f t="shared" si="40"/>
        <v>22</v>
      </c>
      <c r="K131" s="167">
        <f t="shared" si="42"/>
        <v>6.1774967278082049E-5</v>
      </c>
      <c r="L131" s="81"/>
    </row>
    <row r="132" spans="1:12" x14ac:dyDescent="0.25">
      <c r="A132" s="164" t="s">
        <v>147</v>
      </c>
      <c r="B132" s="170" t="s">
        <v>147</v>
      </c>
      <c r="C132" s="171">
        <f t="shared" ref="C132" si="43">C124-SUM(C125:C131)</f>
        <v>0</v>
      </c>
      <c r="D132" s="171">
        <f t="shared" ref="D132:H132" si="44">D124-SUM(D125:D131)</f>
        <v>6660</v>
      </c>
      <c r="E132" s="171">
        <f t="shared" si="44"/>
        <v>10702</v>
      </c>
      <c r="F132" s="171">
        <f t="shared" si="44"/>
        <v>8710</v>
      </c>
      <c r="G132" s="171">
        <f t="shared" si="44"/>
        <v>9177</v>
      </c>
      <c r="H132" s="171">
        <f t="shared" si="44"/>
        <v>9827</v>
      </c>
      <c r="I132" s="172">
        <f t="shared" si="41"/>
        <v>7.0829247030619991E-2</v>
      </c>
      <c r="J132" s="171">
        <f>H132-G132</f>
        <v>650</v>
      </c>
      <c r="K132" s="172">
        <f t="shared" si="42"/>
        <v>3.0815360580797582E-3</v>
      </c>
      <c r="L132" s="81"/>
    </row>
    <row r="133" spans="1:12" s="148" customFormat="1" x14ac:dyDescent="0.25">
      <c r="A133" s="164"/>
      <c r="B133" s="157" t="s">
        <v>54</v>
      </c>
      <c r="C133" s="155"/>
      <c r="D133" s="155"/>
      <c r="E133" s="155"/>
      <c r="F133" s="155"/>
      <c r="G133" s="155"/>
      <c r="H133" s="155"/>
      <c r="I133" s="155"/>
      <c r="J133" s="155"/>
      <c r="K133" s="155"/>
    </row>
    <row r="134" spans="1:12" x14ac:dyDescent="0.25">
      <c r="A134" s="164"/>
      <c r="B134" s="158" t="s">
        <v>70</v>
      </c>
      <c r="C134" s="178">
        <v>0</v>
      </c>
      <c r="D134" s="178">
        <v>61086</v>
      </c>
      <c r="E134" s="178">
        <v>159520</v>
      </c>
      <c r="F134" s="178">
        <v>166431</v>
      </c>
      <c r="G134" s="178">
        <v>173767</v>
      </c>
      <c r="H134" s="178">
        <v>184020</v>
      </c>
      <c r="I134" s="179">
        <f>IFERROR(H134/G134-1,"-")</f>
        <v>5.9004298859967719E-2</v>
      </c>
      <c r="J134" s="178">
        <f>H134-G134</f>
        <v>10253</v>
      </c>
      <c r="K134" s="179">
        <f>H134/H$8</f>
        <v>5.770471816503888E-2</v>
      </c>
      <c r="L134" s="81"/>
    </row>
    <row r="135" spans="1:12" x14ac:dyDescent="0.25">
      <c r="A135" s="164" t="s">
        <v>98</v>
      </c>
      <c r="B135" s="161" t="s">
        <v>99</v>
      </c>
      <c r="C135" s="162">
        <v>0</v>
      </c>
      <c r="D135" s="162">
        <v>18335</v>
      </c>
      <c r="E135" s="162">
        <v>16871</v>
      </c>
      <c r="F135" s="162">
        <v>16350</v>
      </c>
      <c r="G135" s="162">
        <v>15147</v>
      </c>
      <c r="H135" s="162">
        <v>18728</v>
      </c>
      <c r="I135" s="163">
        <f>IFERROR(H135/G135-1,"-")</f>
        <v>0.23641645210272655</v>
      </c>
      <c r="J135" s="162">
        <f t="shared" ref="J135:J145" si="45">H135-G135</f>
        <v>3581</v>
      </c>
      <c r="K135" s="163">
        <f>H135/H$8</f>
        <v>5.8726984121011206E-3</v>
      </c>
      <c r="L135" s="81"/>
    </row>
    <row r="136" spans="1:12" x14ac:dyDescent="0.25">
      <c r="A136" s="164" t="s">
        <v>105</v>
      </c>
      <c r="B136" s="165" t="s">
        <v>105</v>
      </c>
      <c r="C136" s="166">
        <v>0</v>
      </c>
      <c r="D136" s="166">
        <v>6972</v>
      </c>
      <c r="E136" s="166">
        <v>8428</v>
      </c>
      <c r="F136" s="166">
        <v>8185</v>
      </c>
      <c r="G136" s="166">
        <v>7798</v>
      </c>
      <c r="H136" s="166">
        <v>11142</v>
      </c>
      <c r="I136" s="167">
        <f>IFERROR(H136/G136-1,"-")</f>
        <v>0.42882790459092068</v>
      </c>
      <c r="J136" s="166">
        <f t="shared" si="45"/>
        <v>3344</v>
      </c>
      <c r="K136" s="167">
        <f>H136/H$8</f>
        <v>3.4938918041238082E-3</v>
      </c>
      <c r="L136" s="81"/>
    </row>
    <row r="137" spans="1:12" x14ac:dyDescent="0.25">
      <c r="A137" s="164" t="s">
        <v>102</v>
      </c>
      <c r="B137" s="165" t="s">
        <v>102</v>
      </c>
      <c r="C137" s="166">
        <v>0</v>
      </c>
      <c r="D137" s="166">
        <v>11363</v>
      </c>
      <c r="E137" s="166">
        <v>8443</v>
      </c>
      <c r="F137" s="166">
        <v>8165</v>
      </c>
      <c r="G137" s="166">
        <v>7349</v>
      </c>
      <c r="H137" s="166">
        <v>7586</v>
      </c>
      <c r="I137" s="167">
        <f>IFERROR(H137/G137-1,"-")</f>
        <v>3.2249285617090839E-2</v>
      </c>
      <c r="J137" s="166">
        <f t="shared" si="45"/>
        <v>237</v>
      </c>
      <c r="K137" s="167">
        <f>H137/H$8</f>
        <v>2.378806607977312E-3</v>
      </c>
      <c r="L137" s="81"/>
    </row>
    <row r="138" spans="1:12" x14ac:dyDescent="0.25">
      <c r="A138" s="164"/>
      <c r="B138" s="161" t="s">
        <v>109</v>
      </c>
      <c r="C138" s="162">
        <v>0</v>
      </c>
      <c r="D138" s="162">
        <v>42751</v>
      </c>
      <c r="E138" s="162">
        <v>142649</v>
      </c>
      <c r="F138" s="162">
        <v>150081</v>
      </c>
      <c r="G138" s="162">
        <v>158620</v>
      </c>
      <c r="H138" s="162">
        <v>165292</v>
      </c>
      <c r="I138" s="163">
        <f>IFERROR(H138/G138-1,"-")</f>
        <v>4.2062791577354597E-2</v>
      </c>
      <c r="J138" s="162">
        <f t="shared" si="45"/>
        <v>6672</v>
      </c>
      <c r="K138" s="163">
        <f>H138/H$8</f>
        <v>5.1832019752937761E-2</v>
      </c>
      <c r="L138" s="81"/>
    </row>
    <row r="139" spans="1:12" s="57" customFormat="1" x14ac:dyDescent="0.25">
      <c r="A139" s="164"/>
      <c r="B139" s="165" t="s">
        <v>112</v>
      </c>
      <c r="C139" s="166">
        <v>0</v>
      </c>
      <c r="D139" s="166">
        <v>4225</v>
      </c>
      <c r="E139" s="166">
        <v>64510</v>
      </c>
      <c r="F139" s="166">
        <v>67918</v>
      </c>
      <c r="G139" s="166">
        <v>76495</v>
      </c>
      <c r="H139" s="166">
        <v>70312</v>
      </c>
      <c r="I139" s="167">
        <f t="shared" ref="I139:I146" si="46">IFERROR(H139/G139-1,"-")</f>
        <v>-8.0828812340675849E-2</v>
      </c>
      <c r="J139" s="166">
        <f t="shared" si="45"/>
        <v>-6183</v>
      </c>
      <c r="K139" s="167">
        <f t="shared" ref="K139:K146" si="47">H139/H$8</f>
        <v>2.2048332483535559E-2</v>
      </c>
      <c r="L139" s="168"/>
    </row>
    <row r="140" spans="1:12" s="57" customFormat="1" x14ac:dyDescent="0.25">
      <c r="A140" s="164"/>
      <c r="B140" s="165" t="s">
        <v>115</v>
      </c>
      <c r="C140" s="166">
        <v>0</v>
      </c>
      <c r="D140" s="166">
        <v>4992</v>
      </c>
      <c r="E140" s="166">
        <v>9290</v>
      </c>
      <c r="F140" s="166">
        <v>13679</v>
      </c>
      <c r="G140" s="166">
        <v>11369</v>
      </c>
      <c r="H140" s="166">
        <v>18856</v>
      </c>
      <c r="I140" s="167">
        <f t="shared" si="46"/>
        <v>0.65854516668132645</v>
      </c>
      <c r="J140" s="166">
        <f t="shared" si="45"/>
        <v>7487</v>
      </c>
      <c r="K140" s="167">
        <f t="shared" si="47"/>
        <v>5.9128364619061681E-3</v>
      </c>
      <c r="L140" s="168"/>
    </row>
    <row r="141" spans="1:12" x14ac:dyDescent="0.25">
      <c r="A141" s="164"/>
      <c r="B141" s="165" t="s">
        <v>118</v>
      </c>
      <c r="C141" s="166">
        <v>0</v>
      </c>
      <c r="D141" s="166">
        <v>7315</v>
      </c>
      <c r="E141" s="166">
        <v>15174</v>
      </c>
      <c r="F141" s="166">
        <v>13315</v>
      </c>
      <c r="G141" s="166">
        <v>14161</v>
      </c>
      <c r="H141" s="166">
        <v>15848</v>
      </c>
      <c r="I141" s="167">
        <f t="shared" si="46"/>
        <v>0.11913000494315362</v>
      </c>
      <c r="J141" s="166">
        <f t="shared" si="45"/>
        <v>1687</v>
      </c>
      <c r="K141" s="167">
        <f t="shared" si="47"/>
        <v>4.9695922914875347E-3</v>
      </c>
      <c r="L141" s="81"/>
    </row>
    <row r="142" spans="1:12" x14ac:dyDescent="0.25">
      <c r="A142" s="164"/>
      <c r="B142" s="165" t="s">
        <v>125</v>
      </c>
      <c r="C142" s="166">
        <v>0</v>
      </c>
      <c r="D142" s="166">
        <v>768</v>
      </c>
      <c r="E142" s="166">
        <v>6948</v>
      </c>
      <c r="F142" s="166">
        <v>8333</v>
      </c>
      <c r="G142" s="166">
        <v>5284</v>
      </c>
      <c r="H142" s="166">
        <v>5826</v>
      </c>
      <c r="I142" s="167">
        <f t="shared" si="46"/>
        <v>0.1025738077214231</v>
      </c>
      <c r="J142" s="166">
        <f t="shared" si="45"/>
        <v>542</v>
      </c>
      <c r="K142" s="167">
        <f t="shared" si="47"/>
        <v>1.8269084231578986E-3</v>
      </c>
      <c r="L142" s="81"/>
    </row>
    <row r="143" spans="1:12" x14ac:dyDescent="0.25">
      <c r="A143" s="164"/>
      <c r="B143" s="165" t="s">
        <v>121</v>
      </c>
      <c r="C143" s="166">
        <v>0</v>
      </c>
      <c r="D143" s="166">
        <v>1857</v>
      </c>
      <c r="E143" s="166">
        <v>4163</v>
      </c>
      <c r="F143" s="166">
        <v>4579</v>
      </c>
      <c r="G143" s="166">
        <v>4658</v>
      </c>
      <c r="H143" s="166">
        <v>5117</v>
      </c>
      <c r="I143" s="167">
        <f t="shared" si="46"/>
        <v>9.8540145985401395E-2</v>
      </c>
      <c r="J143" s="166">
        <f t="shared" si="45"/>
        <v>459</v>
      </c>
      <c r="K143" s="167">
        <f t="shared" si="47"/>
        <v>1.6045812566596238E-3</v>
      </c>
      <c r="L143" s="81"/>
    </row>
    <row r="144" spans="1:12" x14ac:dyDescent="0.25">
      <c r="A144" s="164"/>
      <c r="B144" s="165" t="s">
        <v>130</v>
      </c>
      <c r="C144" s="166">
        <v>0</v>
      </c>
      <c r="D144" s="166">
        <v>222</v>
      </c>
      <c r="E144" s="166">
        <v>683</v>
      </c>
      <c r="F144" s="166">
        <v>35</v>
      </c>
      <c r="G144" s="166">
        <v>144</v>
      </c>
      <c r="H144" s="166">
        <v>262</v>
      </c>
      <c r="I144" s="167">
        <f t="shared" si="46"/>
        <v>0.81944444444444442</v>
      </c>
      <c r="J144" s="166">
        <f t="shared" si="45"/>
        <v>118</v>
      </c>
      <c r="K144" s="167">
        <f t="shared" si="47"/>
        <v>8.2157570694708118E-5</v>
      </c>
      <c r="L144" s="81"/>
    </row>
    <row r="145" spans="1:12" x14ac:dyDescent="0.25">
      <c r="A145" s="164" t="s">
        <v>146</v>
      </c>
      <c r="B145" s="165" t="s">
        <v>133</v>
      </c>
      <c r="C145" s="166">
        <v>0</v>
      </c>
      <c r="D145" s="166">
        <v>24</v>
      </c>
      <c r="E145" s="166">
        <v>101</v>
      </c>
      <c r="F145" s="166">
        <v>112</v>
      </c>
      <c r="G145" s="166">
        <v>146</v>
      </c>
      <c r="H145" s="166">
        <v>112</v>
      </c>
      <c r="I145" s="167">
        <f t="shared" si="46"/>
        <v>-0.23287671232876717</v>
      </c>
      <c r="J145" s="166">
        <f t="shared" si="45"/>
        <v>-34</v>
      </c>
      <c r="K145" s="167">
        <f t="shared" si="47"/>
        <v>3.5120793579417209E-5</v>
      </c>
      <c r="L145" s="81"/>
    </row>
    <row r="146" spans="1:12" x14ac:dyDescent="0.25">
      <c r="A146" s="164" t="s">
        <v>147</v>
      </c>
      <c r="B146" s="170" t="s">
        <v>147</v>
      </c>
      <c r="C146" s="171">
        <f t="shared" ref="C146" si="48">C138-SUM(C139:C145)</f>
        <v>0</v>
      </c>
      <c r="D146" s="171">
        <f t="shared" ref="D146:H146" si="49">D138-SUM(D139:D145)</f>
        <v>23348</v>
      </c>
      <c r="E146" s="171">
        <f t="shared" si="49"/>
        <v>41780</v>
      </c>
      <c r="F146" s="171">
        <f t="shared" si="49"/>
        <v>42110</v>
      </c>
      <c r="G146" s="171">
        <f t="shared" si="49"/>
        <v>46363</v>
      </c>
      <c r="H146" s="171">
        <f t="shared" si="49"/>
        <v>48959</v>
      </c>
      <c r="I146" s="172">
        <f t="shared" si="46"/>
        <v>5.5992925393093529E-2</v>
      </c>
      <c r="J146" s="171">
        <f>H146-G146</f>
        <v>2596</v>
      </c>
      <c r="K146" s="172">
        <f t="shared" si="47"/>
        <v>1.5352490471916849E-2</v>
      </c>
      <c r="L146" s="81"/>
    </row>
    <row r="147" spans="1:12" s="148" customFormat="1" x14ac:dyDescent="0.25">
      <c r="A147" s="164"/>
      <c r="B147" s="157" t="s">
        <v>55</v>
      </c>
      <c r="C147" s="155"/>
      <c r="D147" s="155"/>
      <c r="E147" s="155"/>
      <c r="F147" s="155"/>
      <c r="G147" s="155"/>
      <c r="H147" s="155"/>
      <c r="I147" s="155"/>
      <c r="J147" s="155"/>
      <c r="K147" s="155"/>
    </row>
    <row r="148" spans="1:12" x14ac:dyDescent="0.25">
      <c r="A148" s="164"/>
      <c r="B148" s="158" t="s">
        <v>70</v>
      </c>
      <c r="C148" s="178">
        <v>0</v>
      </c>
      <c r="D148" s="178">
        <v>21369</v>
      </c>
      <c r="E148" s="178">
        <v>47872</v>
      </c>
      <c r="F148" s="178">
        <v>57578</v>
      </c>
      <c r="G148" s="178">
        <v>62500</v>
      </c>
      <c r="H148" s="178">
        <v>56076</v>
      </c>
      <c r="I148" s="179">
        <f>IFERROR(H148/G148-1,"-")</f>
        <v>-0.10278399999999999</v>
      </c>
      <c r="J148" s="178">
        <f>H148-G148</f>
        <v>-6424</v>
      </c>
      <c r="K148" s="179">
        <f>H148/H$8</f>
        <v>1.7584228756780351E-2</v>
      </c>
      <c r="L148" s="81"/>
    </row>
    <row r="149" spans="1:12" x14ac:dyDescent="0.25">
      <c r="A149" s="164" t="s">
        <v>98</v>
      </c>
      <c r="B149" s="161" t="s">
        <v>99</v>
      </c>
      <c r="C149" s="162">
        <v>0</v>
      </c>
      <c r="D149" s="162">
        <v>9652</v>
      </c>
      <c r="E149" s="162">
        <v>20521</v>
      </c>
      <c r="F149" s="162">
        <v>26239</v>
      </c>
      <c r="G149" s="162">
        <v>29235</v>
      </c>
      <c r="H149" s="162">
        <v>21073</v>
      </c>
      <c r="I149" s="163">
        <f>IFERROR(H149/G149-1,"-")</f>
        <v>-0.27918590730289039</v>
      </c>
      <c r="J149" s="162">
        <f t="shared" ref="J149:J159" si="50">H149-G149</f>
        <v>-8162</v>
      </c>
      <c r="K149" s="163">
        <f>H149/H$8</f>
        <v>6.6080400276701682E-3</v>
      </c>
      <c r="L149" s="81"/>
    </row>
    <row r="150" spans="1:12" x14ac:dyDescent="0.25">
      <c r="A150" s="164" t="s">
        <v>105</v>
      </c>
      <c r="B150" s="165" t="s">
        <v>105</v>
      </c>
      <c r="C150" s="166">
        <v>0</v>
      </c>
      <c r="D150" s="166">
        <v>5766</v>
      </c>
      <c r="E150" s="166">
        <v>14285</v>
      </c>
      <c r="F150" s="166">
        <v>19913</v>
      </c>
      <c r="G150" s="166">
        <v>21646</v>
      </c>
      <c r="H150" s="166">
        <v>11792</v>
      </c>
      <c r="I150" s="167">
        <f>IFERROR(H150/G150-1,"-")</f>
        <v>-0.45523422341310171</v>
      </c>
      <c r="J150" s="166">
        <f t="shared" si="50"/>
        <v>-9854</v>
      </c>
      <c r="K150" s="167">
        <f>H150/H$8</f>
        <v>3.697717838290069E-3</v>
      </c>
      <c r="L150" s="81"/>
    </row>
    <row r="151" spans="1:12" x14ac:dyDescent="0.25">
      <c r="A151" s="164" t="s">
        <v>102</v>
      </c>
      <c r="B151" s="165" t="s">
        <v>102</v>
      </c>
      <c r="C151" s="166">
        <v>0</v>
      </c>
      <c r="D151" s="166">
        <v>3886</v>
      </c>
      <c r="E151" s="166">
        <v>6236</v>
      </c>
      <c r="F151" s="166">
        <v>6326</v>
      </c>
      <c r="G151" s="166">
        <v>7589</v>
      </c>
      <c r="H151" s="166">
        <v>9281</v>
      </c>
      <c r="I151" s="167">
        <f>IFERROR(H151/G151-1,"-")</f>
        <v>0.22295427592568196</v>
      </c>
      <c r="J151" s="166">
        <f t="shared" si="50"/>
        <v>1692</v>
      </c>
      <c r="K151" s="167">
        <f>H151/H$8</f>
        <v>2.9103221893800992E-3</v>
      </c>
      <c r="L151" s="81"/>
    </row>
    <row r="152" spans="1:12" x14ac:dyDescent="0.25">
      <c r="A152" s="164"/>
      <c r="B152" s="161" t="s">
        <v>109</v>
      </c>
      <c r="C152" s="162">
        <v>0</v>
      </c>
      <c r="D152" s="162">
        <v>11717</v>
      </c>
      <c r="E152" s="162">
        <v>27351</v>
      </c>
      <c r="F152" s="162">
        <v>31339</v>
      </c>
      <c r="G152" s="162">
        <v>33265</v>
      </c>
      <c r="H152" s="162">
        <v>35003</v>
      </c>
      <c r="I152" s="163">
        <f>IFERROR(H152/G152-1,"-")</f>
        <v>5.2247106568465318E-2</v>
      </c>
      <c r="J152" s="162">
        <f t="shared" si="50"/>
        <v>1738</v>
      </c>
      <c r="K152" s="163">
        <f>H152/H$8</f>
        <v>1.0976188729110183E-2</v>
      </c>
      <c r="L152" s="81"/>
    </row>
    <row r="153" spans="1:12" s="57" customFormat="1" x14ac:dyDescent="0.25">
      <c r="A153" s="164"/>
      <c r="B153" s="165" t="s">
        <v>112</v>
      </c>
      <c r="C153" s="166">
        <v>0</v>
      </c>
      <c r="D153" s="166">
        <v>600</v>
      </c>
      <c r="E153" s="166">
        <v>12218</v>
      </c>
      <c r="F153" s="166">
        <v>11169</v>
      </c>
      <c r="G153" s="166">
        <v>12850</v>
      </c>
      <c r="H153" s="166">
        <v>8503</v>
      </c>
      <c r="I153" s="167">
        <f t="shared" ref="I153:I160" si="51">IFERROR(H153/G153-1,"-")</f>
        <v>-0.33828793774319066</v>
      </c>
      <c r="J153" s="166">
        <f t="shared" si="50"/>
        <v>-4347</v>
      </c>
      <c r="K153" s="167">
        <f t="shared" ref="K153:K160" si="52">H153/H$8</f>
        <v>2.6663581054087904E-3</v>
      </c>
      <c r="L153" s="168"/>
    </row>
    <row r="154" spans="1:12" s="57" customFormat="1" x14ac:dyDescent="0.25">
      <c r="A154" s="164"/>
      <c r="B154" s="165" t="s">
        <v>115</v>
      </c>
      <c r="C154" s="166">
        <v>0</v>
      </c>
      <c r="D154" s="166">
        <v>3235</v>
      </c>
      <c r="E154" s="166">
        <v>4079</v>
      </c>
      <c r="F154" s="166">
        <v>4790</v>
      </c>
      <c r="G154" s="166">
        <v>3377</v>
      </c>
      <c r="H154" s="166">
        <v>3578</v>
      </c>
      <c r="I154" s="167">
        <f t="shared" si="51"/>
        <v>5.9520284275984547E-2</v>
      </c>
      <c r="J154" s="166">
        <f t="shared" si="50"/>
        <v>201</v>
      </c>
      <c r="K154" s="167">
        <f t="shared" si="52"/>
        <v>1.121983923456739E-3</v>
      </c>
      <c r="L154" s="168"/>
    </row>
    <row r="155" spans="1:12" x14ac:dyDescent="0.25">
      <c r="A155" s="164"/>
      <c r="B155" s="165" t="s">
        <v>118</v>
      </c>
      <c r="C155" s="166">
        <v>0</v>
      </c>
      <c r="D155" s="166">
        <v>2495</v>
      </c>
      <c r="E155" s="166">
        <v>3136</v>
      </c>
      <c r="F155" s="166">
        <v>6457</v>
      </c>
      <c r="G155" s="166">
        <v>5677</v>
      </c>
      <c r="H155" s="166">
        <v>14833</v>
      </c>
      <c r="I155" s="167">
        <f t="shared" si="51"/>
        <v>1.6128236744759556</v>
      </c>
      <c r="J155" s="166">
        <f t="shared" si="50"/>
        <v>9156</v>
      </c>
      <c r="K155" s="167">
        <f t="shared" si="52"/>
        <v>4.6513100996740664E-3</v>
      </c>
      <c r="L155" s="81"/>
    </row>
    <row r="156" spans="1:12" x14ac:dyDescent="0.25">
      <c r="A156" s="164"/>
      <c r="B156" s="165" t="s">
        <v>125</v>
      </c>
      <c r="C156" s="166">
        <v>0</v>
      </c>
      <c r="D156" s="166">
        <v>145</v>
      </c>
      <c r="E156" s="166">
        <v>1077</v>
      </c>
      <c r="F156" s="166">
        <v>568</v>
      </c>
      <c r="G156" s="166">
        <v>1154</v>
      </c>
      <c r="H156" s="166">
        <v>638</v>
      </c>
      <c r="I156" s="167">
        <f t="shared" si="51"/>
        <v>-0.44714038128249567</v>
      </c>
      <c r="J156" s="166">
        <f t="shared" si="50"/>
        <v>-516</v>
      </c>
      <c r="K156" s="167">
        <f t="shared" si="52"/>
        <v>2.0006309199703732E-4</v>
      </c>
      <c r="L156" s="81"/>
    </row>
    <row r="157" spans="1:12" x14ac:dyDescent="0.25">
      <c r="A157" s="164"/>
      <c r="B157" s="165" t="s">
        <v>121</v>
      </c>
      <c r="C157" s="166">
        <v>0</v>
      </c>
      <c r="D157" s="166">
        <v>1258</v>
      </c>
      <c r="E157" s="166">
        <v>3742</v>
      </c>
      <c r="F157" s="166">
        <v>2402</v>
      </c>
      <c r="G157" s="166">
        <v>3321</v>
      </c>
      <c r="H157" s="166">
        <v>1714</v>
      </c>
      <c r="I157" s="167">
        <f t="shared" si="51"/>
        <v>-0.48389039445950011</v>
      </c>
      <c r="J157" s="166">
        <f t="shared" si="50"/>
        <v>-1607</v>
      </c>
      <c r="K157" s="167">
        <f t="shared" si="52"/>
        <v>5.3747357317072411E-4</v>
      </c>
      <c r="L157" s="81"/>
    </row>
    <row r="158" spans="1:12" x14ac:dyDescent="0.25">
      <c r="A158" s="164"/>
      <c r="B158" s="165" t="s">
        <v>130</v>
      </c>
      <c r="C158" s="166">
        <v>0</v>
      </c>
      <c r="D158" s="166">
        <v>39</v>
      </c>
      <c r="E158" s="166">
        <v>91</v>
      </c>
      <c r="F158" s="166">
        <v>58</v>
      </c>
      <c r="G158" s="166">
        <v>16</v>
      </c>
      <c r="H158" s="166">
        <v>55</v>
      </c>
      <c r="I158" s="167">
        <f t="shared" si="51"/>
        <v>2.4375</v>
      </c>
      <c r="J158" s="166">
        <f t="shared" si="50"/>
        <v>39</v>
      </c>
      <c r="K158" s="167">
        <f t="shared" si="52"/>
        <v>1.7246818275606664E-5</v>
      </c>
      <c r="L158" s="81"/>
    </row>
    <row r="159" spans="1:12" x14ac:dyDescent="0.25">
      <c r="A159" s="164" t="s">
        <v>146</v>
      </c>
      <c r="B159" s="165" t="s">
        <v>133</v>
      </c>
      <c r="C159" s="166">
        <v>0</v>
      </c>
      <c r="D159" s="166">
        <v>10</v>
      </c>
      <c r="E159" s="166">
        <v>58</v>
      </c>
      <c r="F159" s="166">
        <v>96</v>
      </c>
      <c r="G159" s="166">
        <v>20</v>
      </c>
      <c r="H159" s="166">
        <v>70</v>
      </c>
      <c r="I159" s="167">
        <f t="shared" si="51"/>
        <v>2.5</v>
      </c>
      <c r="J159" s="166">
        <f t="shared" si="50"/>
        <v>50</v>
      </c>
      <c r="K159" s="167">
        <f t="shared" si="52"/>
        <v>2.1950495987135757E-5</v>
      </c>
      <c r="L159" s="81"/>
    </row>
    <row r="160" spans="1:12" x14ac:dyDescent="0.25">
      <c r="A160" s="164" t="s">
        <v>147</v>
      </c>
      <c r="B160" s="170" t="s">
        <v>147</v>
      </c>
      <c r="C160" s="171">
        <f t="shared" ref="C160" si="53">C152-SUM(C153:C159)</f>
        <v>0</v>
      </c>
      <c r="D160" s="171">
        <f t="shared" ref="D160:H160" si="54">D152-SUM(D153:D159)</f>
        <v>3935</v>
      </c>
      <c r="E160" s="171">
        <f t="shared" si="54"/>
        <v>2950</v>
      </c>
      <c r="F160" s="171">
        <f t="shared" si="54"/>
        <v>5799</v>
      </c>
      <c r="G160" s="171">
        <f t="shared" si="54"/>
        <v>6850</v>
      </c>
      <c r="H160" s="171">
        <f t="shared" si="54"/>
        <v>5612</v>
      </c>
      <c r="I160" s="172">
        <f t="shared" si="51"/>
        <v>-0.18072992700729928</v>
      </c>
      <c r="J160" s="171">
        <f>H160-G160</f>
        <v>-1238</v>
      </c>
      <c r="K160" s="172">
        <f t="shared" si="52"/>
        <v>1.7598026211400836E-3</v>
      </c>
      <c r="L160" s="81"/>
    </row>
    <row r="161" spans="1:14" ht="6" customHeight="1" x14ac:dyDescent="0.25">
      <c r="A161" s="164"/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</row>
    <row r="162" spans="1:14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</sheetData>
  <mergeCells count="1">
    <mergeCell ref="B4:K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E02243-9AD0-46AF-9762-119F26DCA226}">
  <sheetPr>
    <tabColor rgb="FFF29140"/>
    <pageSetUpPr fitToPage="1"/>
  </sheetPr>
  <dimension ref="A1:N162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3" spans="1:12" ht="42" customHeight="1" thickBot="1" x14ac:dyDescent="0.3">
      <c r="B3" s="283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83"/>
      <c r="D3" s="283"/>
      <c r="E3" s="283"/>
      <c r="F3" s="283"/>
      <c r="G3" s="283"/>
      <c r="H3" s="283"/>
      <c r="I3" s="283"/>
      <c r="J3" s="283"/>
      <c r="K3" s="283"/>
    </row>
    <row r="4" spans="1:12" ht="6" customHeight="1" x14ac:dyDescent="0.25"/>
    <row r="5" spans="1:12" ht="15.75" x14ac:dyDescent="0.25">
      <c r="B5" s="147"/>
      <c r="C5" s="313" t="s">
        <v>45</v>
      </c>
      <c r="D5" s="314"/>
      <c r="E5" s="314"/>
      <c r="F5" s="314"/>
      <c r="G5" s="314"/>
      <c r="H5" s="314"/>
      <c r="I5" s="314"/>
      <c r="J5" s="314"/>
      <c r="K5" s="314"/>
    </row>
    <row r="6" spans="1:12" s="148" customFormat="1" ht="72" customHeight="1" x14ac:dyDescent="0.25">
      <c r="B6" s="149"/>
      <c r="C6" s="174" t="s">
        <v>265</v>
      </c>
      <c r="D6" s="174" t="s">
        <v>266</v>
      </c>
      <c r="E6" s="174" t="s">
        <v>267</v>
      </c>
      <c r="F6" s="174" t="s">
        <v>268</v>
      </c>
      <c r="G6" s="174" t="s">
        <v>269</v>
      </c>
      <c r="H6" s="174" t="s">
        <v>270</v>
      </c>
      <c r="I6" s="175" t="str">
        <f>CONCATENATE("var. ",RIGHT(H6,2),"/",RIGHT(G6,2))</f>
        <v>var. 25/24</v>
      </c>
      <c r="J6" s="174" t="str">
        <f>CONCATENATE("dif. ",RIGHT(H6,2),"/",RIGHT(G6,2))</f>
        <v>dif. 25/24</v>
      </c>
      <c r="K6" s="175" t="str">
        <f>CONCATENATE("Cuota s/ total lugares de residencia ",RIGHT(H6,4))</f>
        <v>Cuota s/ total lugares de residencia 2025</v>
      </c>
    </row>
    <row r="7" spans="1:12" s="148" customFormat="1" x14ac:dyDescent="0.25">
      <c r="B7" s="154" t="s">
        <v>45</v>
      </c>
      <c r="C7" s="155"/>
      <c r="D7" s="155"/>
      <c r="E7" s="155"/>
      <c r="F7" s="155"/>
      <c r="G7" s="155"/>
      <c r="H7" s="155"/>
      <c r="I7" s="155"/>
      <c r="J7" s="155"/>
      <c r="K7" s="155"/>
    </row>
    <row r="8" spans="1:12" x14ac:dyDescent="0.25">
      <c r="A8" s="1"/>
      <c r="B8" s="158" t="s">
        <v>70</v>
      </c>
      <c r="C8" s="178">
        <v>7667751</v>
      </c>
      <c r="D8" s="178">
        <v>3612090</v>
      </c>
      <c r="E8" s="178">
        <v>17324543</v>
      </c>
      <c r="F8" s="178">
        <v>19534206</v>
      </c>
      <c r="G8" s="178">
        <v>20749699</v>
      </c>
      <c r="H8" s="178">
        <v>20172892</v>
      </c>
      <c r="I8" s="179">
        <f>IFERROR(H8/G8-1,"-")</f>
        <v>-2.7798330954102002E-2</v>
      </c>
      <c r="J8" s="178">
        <f>H8-G8</f>
        <v>-576807</v>
      </c>
      <c r="K8" s="179">
        <f>H8/H$8</f>
        <v>1</v>
      </c>
      <c r="L8" s="81"/>
    </row>
    <row r="9" spans="1:12" x14ac:dyDescent="0.25">
      <c r="A9" s="1" t="s">
        <v>98</v>
      </c>
      <c r="B9" s="161" t="s">
        <v>99</v>
      </c>
      <c r="C9" s="162">
        <v>776152</v>
      </c>
      <c r="D9" s="162">
        <v>1194512</v>
      </c>
      <c r="E9" s="162">
        <v>2291418</v>
      </c>
      <c r="F9" s="162">
        <v>2423328</v>
      </c>
      <c r="G9" s="162">
        <v>2382955</v>
      </c>
      <c r="H9" s="162">
        <v>2357922</v>
      </c>
      <c r="I9" s="163">
        <f>IFERROR(H9/G9-1,"-")</f>
        <v>-1.0505024224125137E-2</v>
      </c>
      <c r="J9" s="162">
        <f t="shared" ref="J9:J19" si="0">H9-G9</f>
        <v>-25033</v>
      </c>
      <c r="K9" s="163">
        <f>H9/H$8</f>
        <v>0.11688567013594282</v>
      </c>
      <c r="L9" s="81"/>
    </row>
    <row r="10" spans="1:12" x14ac:dyDescent="0.25">
      <c r="A10" s="164" t="s">
        <v>105</v>
      </c>
      <c r="B10" s="165" t="s">
        <v>105</v>
      </c>
      <c r="C10" s="166">
        <v>217068</v>
      </c>
      <c r="D10" s="166">
        <v>576324</v>
      </c>
      <c r="E10" s="166">
        <v>688568</v>
      </c>
      <c r="F10" s="166">
        <v>754956</v>
      </c>
      <c r="G10" s="166">
        <v>769944</v>
      </c>
      <c r="H10" s="166">
        <v>667618</v>
      </c>
      <c r="I10" s="167">
        <f>IFERROR(H10/G10-1,"-")</f>
        <v>-0.13290057458724269</v>
      </c>
      <c r="J10" s="166">
        <f t="shared" si="0"/>
        <v>-102326</v>
      </c>
      <c r="K10" s="167">
        <f>H10/H$8</f>
        <v>3.3094808617425801E-2</v>
      </c>
      <c r="L10" s="81"/>
    </row>
    <row r="11" spans="1:12" x14ac:dyDescent="0.25">
      <c r="A11" s="164" t="s">
        <v>102</v>
      </c>
      <c r="B11" s="165" t="s">
        <v>102</v>
      </c>
      <c r="C11" s="166">
        <v>559084</v>
      </c>
      <c r="D11" s="166">
        <v>618188</v>
      </c>
      <c r="E11" s="166">
        <v>1602850</v>
      </c>
      <c r="F11" s="166">
        <v>1668372</v>
      </c>
      <c r="G11" s="166">
        <v>1613011</v>
      </c>
      <c r="H11" s="166">
        <v>1690304</v>
      </c>
      <c r="I11" s="167">
        <f>IFERROR(H11/G11-1,"-")</f>
        <v>4.7918458088630489E-2</v>
      </c>
      <c r="J11" s="166">
        <f t="shared" si="0"/>
        <v>77293</v>
      </c>
      <c r="K11" s="167">
        <f>H11/H$8</f>
        <v>8.3790861518517029E-2</v>
      </c>
      <c r="L11" s="81"/>
    </row>
    <row r="12" spans="1:12" x14ac:dyDescent="0.25">
      <c r="A12" s="1"/>
      <c r="B12" s="161" t="s">
        <v>109</v>
      </c>
      <c r="C12" s="162">
        <v>6891599</v>
      </c>
      <c r="D12" s="162">
        <v>2417578</v>
      </c>
      <c r="E12" s="162">
        <v>15033125</v>
      </c>
      <c r="F12" s="162">
        <v>17110878</v>
      </c>
      <c r="G12" s="162">
        <v>18366744</v>
      </c>
      <c r="H12" s="162">
        <v>17814970</v>
      </c>
      <c r="I12" s="163">
        <f>IFERROR(H12/G12-1,"-")</f>
        <v>-3.0042015068103556E-2</v>
      </c>
      <c r="J12" s="162">
        <f t="shared" si="0"/>
        <v>-551774</v>
      </c>
      <c r="K12" s="163">
        <f>H12/H$8</f>
        <v>0.88311432986405713</v>
      </c>
      <c r="L12" s="81"/>
    </row>
    <row r="13" spans="1:12" s="57" customFormat="1" x14ac:dyDescent="0.25">
      <c r="A13" s="164"/>
      <c r="B13" s="165" t="s">
        <v>112</v>
      </c>
      <c r="C13" s="166">
        <v>2759405</v>
      </c>
      <c r="D13" s="166">
        <v>238114</v>
      </c>
      <c r="E13" s="166">
        <v>6881896</v>
      </c>
      <c r="F13" s="166">
        <v>7724509</v>
      </c>
      <c r="G13" s="166">
        <v>8372564</v>
      </c>
      <c r="H13" s="166">
        <v>8171657</v>
      </c>
      <c r="I13" s="167">
        <f t="shared" ref="I13:I20" si="1">IFERROR(H13/G13-1,"-")</f>
        <v>-2.3995875098715258E-2</v>
      </c>
      <c r="J13" s="166">
        <f t="shared" si="0"/>
        <v>-200907</v>
      </c>
      <c r="K13" s="167">
        <f t="shared" ref="K13:K20" si="2">H13/H$8</f>
        <v>0.40508108604358761</v>
      </c>
      <c r="L13" s="168"/>
    </row>
    <row r="14" spans="1:12" s="57" customFormat="1" x14ac:dyDescent="0.25">
      <c r="A14" s="164"/>
      <c r="B14" s="165" t="s">
        <v>115</v>
      </c>
      <c r="C14" s="166">
        <v>1043329</v>
      </c>
      <c r="D14" s="166">
        <v>434041</v>
      </c>
      <c r="E14" s="166">
        <v>1736932</v>
      </c>
      <c r="F14" s="166">
        <v>2026546</v>
      </c>
      <c r="G14" s="166">
        <v>2156987</v>
      </c>
      <c r="H14" s="166">
        <v>2032736</v>
      </c>
      <c r="I14" s="167">
        <f t="shared" si="1"/>
        <v>-5.7603963306222972E-2</v>
      </c>
      <c r="J14" s="166">
        <f t="shared" si="0"/>
        <v>-124251</v>
      </c>
      <c r="K14" s="167">
        <f t="shared" si="2"/>
        <v>0.10076572065125813</v>
      </c>
      <c r="L14" s="168"/>
    </row>
    <row r="15" spans="1:12" x14ac:dyDescent="0.25">
      <c r="A15" s="164"/>
      <c r="B15" s="165" t="s">
        <v>118</v>
      </c>
      <c r="C15" s="166">
        <v>267443</v>
      </c>
      <c r="D15" s="166">
        <v>328795</v>
      </c>
      <c r="E15" s="166">
        <v>703222</v>
      </c>
      <c r="F15" s="166">
        <v>855474</v>
      </c>
      <c r="G15" s="166">
        <v>930863</v>
      </c>
      <c r="H15" s="166">
        <v>888423</v>
      </c>
      <c r="I15" s="167">
        <f t="shared" si="1"/>
        <v>-4.5592101093286597E-2</v>
      </c>
      <c r="J15" s="166">
        <f t="shared" si="0"/>
        <v>-42440</v>
      </c>
      <c r="K15" s="167">
        <f t="shared" si="2"/>
        <v>4.4040438029410954E-2</v>
      </c>
      <c r="L15" s="81"/>
    </row>
    <row r="16" spans="1:12" x14ac:dyDescent="0.25">
      <c r="A16" s="164"/>
      <c r="B16" s="165" t="s">
        <v>125</v>
      </c>
      <c r="C16" s="166">
        <v>237148</v>
      </c>
      <c r="D16" s="166">
        <v>130153</v>
      </c>
      <c r="E16" s="166">
        <v>748849</v>
      </c>
      <c r="F16" s="166">
        <v>715255</v>
      </c>
      <c r="G16" s="166">
        <v>770832</v>
      </c>
      <c r="H16" s="166">
        <v>719544</v>
      </c>
      <c r="I16" s="167">
        <f t="shared" si="1"/>
        <v>-6.6535898872906118E-2</v>
      </c>
      <c r="J16" s="166">
        <f t="shared" si="0"/>
        <v>-51288</v>
      </c>
      <c r="K16" s="167">
        <f t="shared" si="2"/>
        <v>3.5668856998788273E-2</v>
      </c>
      <c r="L16" s="81"/>
    </row>
    <row r="17" spans="1:12" x14ac:dyDescent="0.25">
      <c r="A17" s="164"/>
      <c r="B17" s="165" t="s">
        <v>121</v>
      </c>
      <c r="C17" s="166">
        <v>277641</v>
      </c>
      <c r="D17" s="166">
        <v>180488</v>
      </c>
      <c r="E17" s="166">
        <v>657750</v>
      </c>
      <c r="F17" s="166">
        <v>665059</v>
      </c>
      <c r="G17" s="166">
        <v>693453</v>
      </c>
      <c r="H17" s="166">
        <v>634647</v>
      </c>
      <c r="I17" s="167">
        <f t="shared" si="1"/>
        <v>-8.4801709704911521E-2</v>
      </c>
      <c r="J17" s="166">
        <f t="shared" si="0"/>
        <v>-58806</v>
      </c>
      <c r="K17" s="167">
        <f t="shared" si="2"/>
        <v>3.1460387533924238E-2</v>
      </c>
      <c r="L17" s="81"/>
    </row>
    <row r="18" spans="1:12" x14ac:dyDescent="0.25">
      <c r="A18" s="164"/>
      <c r="B18" s="165" t="s">
        <v>130</v>
      </c>
      <c r="C18" s="166">
        <v>239596</v>
      </c>
      <c r="D18" s="166">
        <v>13183</v>
      </c>
      <c r="E18" s="166">
        <v>280279</v>
      </c>
      <c r="F18" s="166">
        <v>345648</v>
      </c>
      <c r="G18" s="166">
        <v>328075</v>
      </c>
      <c r="H18" s="166">
        <v>318726</v>
      </c>
      <c r="I18" s="167">
        <f t="shared" si="1"/>
        <v>-2.8496532804998864E-2</v>
      </c>
      <c r="J18" s="166">
        <f t="shared" si="0"/>
        <v>-9349</v>
      </c>
      <c r="K18" s="167">
        <f t="shared" si="2"/>
        <v>1.5799717759853175E-2</v>
      </c>
      <c r="L18" s="81"/>
    </row>
    <row r="19" spans="1:12" x14ac:dyDescent="0.25">
      <c r="A19" s="164" t="s">
        <v>146</v>
      </c>
      <c r="B19" s="165" t="s">
        <v>133</v>
      </c>
      <c r="C19" s="166">
        <v>338441</v>
      </c>
      <c r="D19" s="166">
        <v>22784</v>
      </c>
      <c r="E19" s="166">
        <v>211989</v>
      </c>
      <c r="F19" s="166">
        <v>311489</v>
      </c>
      <c r="G19" s="166">
        <v>327943</v>
      </c>
      <c r="H19" s="166">
        <v>279977</v>
      </c>
      <c r="I19" s="167">
        <f t="shared" si="1"/>
        <v>-0.14626322257221525</v>
      </c>
      <c r="J19" s="166">
        <f t="shared" si="0"/>
        <v>-47966</v>
      </c>
      <c r="K19" s="167">
        <f t="shared" si="2"/>
        <v>1.3878872697082798E-2</v>
      </c>
      <c r="L19" s="81"/>
    </row>
    <row r="20" spans="1:12" x14ac:dyDescent="0.25">
      <c r="A20" s="164" t="s">
        <v>147</v>
      </c>
      <c r="B20" s="170" t="s">
        <v>147</v>
      </c>
      <c r="C20" s="171">
        <f t="shared" ref="C20" si="3">C12-SUM(C13:C19)</f>
        <v>1728596</v>
      </c>
      <c r="D20" s="171">
        <f t="shared" ref="D20:H20" si="4">D12-SUM(D13:D19)</f>
        <v>1070020</v>
      </c>
      <c r="E20" s="171">
        <f t="shared" si="4"/>
        <v>3812208</v>
      </c>
      <c r="F20" s="171">
        <f t="shared" si="4"/>
        <v>4466898</v>
      </c>
      <c r="G20" s="171">
        <f t="shared" si="4"/>
        <v>4786027</v>
      </c>
      <c r="H20" s="171">
        <f t="shared" si="4"/>
        <v>4769260</v>
      </c>
      <c r="I20" s="172">
        <f t="shared" si="1"/>
        <v>-3.5033233201567926E-3</v>
      </c>
      <c r="J20" s="171">
        <f>H20-G20</f>
        <v>-16767</v>
      </c>
      <c r="K20" s="172">
        <f t="shared" si="2"/>
        <v>0.236419250150152</v>
      </c>
      <c r="L20" s="81"/>
    </row>
    <row r="21" spans="1:12" s="148" customFormat="1" x14ac:dyDescent="0.25">
      <c r="A21" s="164"/>
      <c r="B21" s="157" t="s">
        <v>46</v>
      </c>
      <c r="C21" s="155"/>
      <c r="D21" s="155"/>
      <c r="E21" s="155"/>
      <c r="F21" s="155"/>
      <c r="G21" s="155"/>
      <c r="H21" s="155"/>
      <c r="I21" s="155"/>
      <c r="J21" s="155"/>
      <c r="K21" s="155"/>
    </row>
    <row r="22" spans="1:12" x14ac:dyDescent="0.25">
      <c r="A22" s="164"/>
      <c r="B22" s="158" t="s">
        <v>70</v>
      </c>
      <c r="C22" s="178">
        <v>2766306</v>
      </c>
      <c r="D22" s="178">
        <v>1495386</v>
      </c>
      <c r="E22" s="178">
        <v>7078492</v>
      </c>
      <c r="F22" s="178">
        <v>7702716</v>
      </c>
      <c r="G22" s="178">
        <v>7945412</v>
      </c>
      <c r="H22" s="178">
        <v>7529941</v>
      </c>
      <c r="I22" s="179">
        <f>IFERROR(H22/G22-1,"-")</f>
        <v>-5.229068045810592E-2</v>
      </c>
      <c r="J22" s="178">
        <f>H22-G22</f>
        <v>-415471</v>
      </c>
      <c r="K22" s="179">
        <f>H22/H$8</f>
        <v>0.37327027775690269</v>
      </c>
      <c r="L22" s="81"/>
    </row>
    <row r="23" spans="1:12" x14ac:dyDescent="0.25">
      <c r="A23" s="164" t="s">
        <v>98</v>
      </c>
      <c r="B23" s="161" t="s">
        <v>99</v>
      </c>
      <c r="C23" s="162">
        <v>95533</v>
      </c>
      <c r="D23" s="162">
        <v>435022</v>
      </c>
      <c r="E23" s="162">
        <v>491577</v>
      </c>
      <c r="F23" s="162">
        <v>444235</v>
      </c>
      <c r="G23" s="162">
        <v>394994</v>
      </c>
      <c r="H23" s="162">
        <v>344886</v>
      </c>
      <c r="I23" s="163">
        <f>IFERROR(H23/G23-1,"-")</f>
        <v>-0.12685762315376947</v>
      </c>
      <c r="J23" s="162">
        <f t="shared" ref="J23:J33" si="5">H23-G23</f>
        <v>-50108</v>
      </c>
      <c r="K23" s="163">
        <f>H23/H$8</f>
        <v>1.7096507530997538E-2</v>
      </c>
      <c r="L23" s="81"/>
    </row>
    <row r="24" spans="1:12" x14ac:dyDescent="0.25">
      <c r="A24" s="164" t="s">
        <v>105</v>
      </c>
      <c r="B24" s="165" t="s">
        <v>105</v>
      </c>
      <c r="C24" s="166">
        <v>36093</v>
      </c>
      <c r="D24" s="166">
        <v>195582</v>
      </c>
      <c r="E24" s="166">
        <v>153193</v>
      </c>
      <c r="F24" s="166">
        <v>144752</v>
      </c>
      <c r="G24" s="166">
        <v>124187</v>
      </c>
      <c r="H24" s="166">
        <v>110376</v>
      </c>
      <c r="I24" s="167">
        <f>IFERROR(H24/G24-1,"-")</f>
        <v>-0.11121131841497101</v>
      </c>
      <c r="J24" s="166">
        <f t="shared" si="5"/>
        <v>-13811</v>
      </c>
      <c r="K24" s="167">
        <f>H24/H$8</f>
        <v>5.4715010619201254E-3</v>
      </c>
      <c r="L24" s="81"/>
    </row>
    <row r="25" spans="1:12" x14ac:dyDescent="0.25">
      <c r="A25" s="164" t="s">
        <v>102</v>
      </c>
      <c r="B25" s="165" t="s">
        <v>102</v>
      </c>
      <c r="C25" s="166">
        <v>59440</v>
      </c>
      <c r="D25" s="166">
        <v>239440</v>
      </c>
      <c r="E25" s="166">
        <v>338384</v>
      </c>
      <c r="F25" s="166">
        <v>299483</v>
      </c>
      <c r="G25" s="166">
        <v>270807</v>
      </c>
      <c r="H25" s="166">
        <v>234510</v>
      </c>
      <c r="I25" s="167">
        <f>IFERROR(H25/G25-1,"-")</f>
        <v>-0.13403272441258907</v>
      </c>
      <c r="J25" s="166">
        <f t="shared" si="5"/>
        <v>-36297</v>
      </c>
      <c r="K25" s="167">
        <f>H25/H$8</f>
        <v>1.1625006469077413E-2</v>
      </c>
      <c r="L25" s="81"/>
    </row>
    <row r="26" spans="1:12" x14ac:dyDescent="0.25">
      <c r="A26" s="164"/>
      <c r="B26" s="161" t="s">
        <v>109</v>
      </c>
      <c r="C26" s="162">
        <v>2670773</v>
      </c>
      <c r="D26" s="162">
        <v>1060364</v>
      </c>
      <c r="E26" s="162">
        <v>6586915</v>
      </c>
      <c r="F26" s="162">
        <v>7258481</v>
      </c>
      <c r="G26" s="162">
        <v>7550418</v>
      </c>
      <c r="H26" s="162">
        <v>7185055</v>
      </c>
      <c r="I26" s="163">
        <f>IFERROR(H26/G26-1,"-")</f>
        <v>-4.8389771268292692E-2</v>
      </c>
      <c r="J26" s="162">
        <f t="shared" si="5"/>
        <v>-365363</v>
      </c>
      <c r="K26" s="163">
        <f>H26/H$8</f>
        <v>0.35617377022590513</v>
      </c>
      <c r="L26" s="81"/>
    </row>
    <row r="27" spans="1:12" s="57" customFormat="1" x14ac:dyDescent="0.25">
      <c r="A27" s="164"/>
      <c r="B27" s="165" t="s">
        <v>112</v>
      </c>
      <c r="C27" s="166">
        <v>1178371</v>
      </c>
      <c r="D27" s="166">
        <v>102750</v>
      </c>
      <c r="E27" s="166">
        <v>3219803</v>
      </c>
      <c r="F27" s="166">
        <v>3619038</v>
      </c>
      <c r="G27" s="166">
        <v>3803979</v>
      </c>
      <c r="H27" s="166">
        <v>3658945</v>
      </c>
      <c r="I27" s="167">
        <f t="shared" ref="I27:I34" si="6">IFERROR(H27/G27-1,"-")</f>
        <v>-3.8126919207493004E-2</v>
      </c>
      <c r="J27" s="166">
        <f t="shared" si="5"/>
        <v>-145034</v>
      </c>
      <c r="K27" s="167">
        <f t="shared" ref="K27:K34" si="7">H27/H$8</f>
        <v>0.18137929851604817</v>
      </c>
      <c r="L27" s="168"/>
    </row>
    <row r="28" spans="1:12" s="57" customFormat="1" x14ac:dyDescent="0.25">
      <c r="A28" s="164"/>
      <c r="B28" s="165" t="s">
        <v>115</v>
      </c>
      <c r="C28" s="166">
        <v>362212</v>
      </c>
      <c r="D28" s="166">
        <v>203402</v>
      </c>
      <c r="E28" s="166">
        <v>784046</v>
      </c>
      <c r="F28" s="166">
        <v>848813</v>
      </c>
      <c r="G28" s="166">
        <v>833106</v>
      </c>
      <c r="H28" s="166">
        <v>765983</v>
      </c>
      <c r="I28" s="167">
        <f t="shared" si="6"/>
        <v>-8.0569579381255196E-2</v>
      </c>
      <c r="J28" s="166">
        <f t="shared" si="5"/>
        <v>-67123</v>
      </c>
      <c r="K28" s="167">
        <f t="shared" si="7"/>
        <v>3.7970906699941687E-2</v>
      </c>
      <c r="L28" s="168"/>
    </row>
    <row r="29" spans="1:12" x14ac:dyDescent="0.25">
      <c r="A29" s="164"/>
      <c r="B29" s="165" t="s">
        <v>118</v>
      </c>
      <c r="C29" s="166">
        <v>111783</v>
      </c>
      <c r="D29" s="166">
        <v>139153</v>
      </c>
      <c r="E29" s="166">
        <v>268598</v>
      </c>
      <c r="F29" s="166">
        <v>295625</v>
      </c>
      <c r="G29" s="166">
        <v>295684</v>
      </c>
      <c r="H29" s="166">
        <v>229931</v>
      </c>
      <c r="I29" s="167">
        <f t="shared" si="6"/>
        <v>-0.22237591482799202</v>
      </c>
      <c r="J29" s="166">
        <f t="shared" si="5"/>
        <v>-65753</v>
      </c>
      <c r="K29" s="167">
        <f t="shared" si="7"/>
        <v>1.1398018687652717E-2</v>
      </c>
      <c r="L29" s="81"/>
    </row>
    <row r="30" spans="1:12" x14ac:dyDescent="0.25">
      <c r="A30" s="164"/>
      <c r="B30" s="165" t="s">
        <v>125</v>
      </c>
      <c r="C30" s="166">
        <v>100752</v>
      </c>
      <c r="D30" s="166">
        <v>58063</v>
      </c>
      <c r="E30" s="166">
        <v>352462</v>
      </c>
      <c r="F30" s="166">
        <v>308568</v>
      </c>
      <c r="G30" s="166">
        <v>320361</v>
      </c>
      <c r="H30" s="166">
        <v>306740</v>
      </c>
      <c r="I30" s="167">
        <f t="shared" si="6"/>
        <v>-4.2517659765077487E-2</v>
      </c>
      <c r="J30" s="166">
        <f t="shared" si="5"/>
        <v>-13621</v>
      </c>
      <c r="K30" s="167">
        <f t="shared" si="7"/>
        <v>1.5205554067309734E-2</v>
      </c>
      <c r="L30" s="81"/>
    </row>
    <row r="31" spans="1:12" x14ac:dyDescent="0.25">
      <c r="A31" s="164"/>
      <c r="B31" s="165" t="s">
        <v>121</v>
      </c>
      <c r="C31" s="166">
        <v>139238</v>
      </c>
      <c r="D31" s="166">
        <v>105256</v>
      </c>
      <c r="E31" s="166">
        <v>384091</v>
      </c>
      <c r="F31" s="166">
        <v>351760</v>
      </c>
      <c r="G31" s="166">
        <v>364965</v>
      </c>
      <c r="H31" s="166">
        <v>345856</v>
      </c>
      <c r="I31" s="167">
        <f t="shared" si="6"/>
        <v>-5.2358445330374148E-2</v>
      </c>
      <c r="J31" s="166">
        <f t="shared" si="5"/>
        <v>-19109</v>
      </c>
      <c r="K31" s="167">
        <f t="shared" si="7"/>
        <v>1.7144591861196698E-2</v>
      </c>
      <c r="L31" s="81"/>
    </row>
    <row r="32" spans="1:12" x14ac:dyDescent="0.25">
      <c r="A32" s="164"/>
      <c r="B32" s="165" t="s">
        <v>130</v>
      </c>
      <c r="C32" s="166">
        <v>94416</v>
      </c>
      <c r="D32" s="166">
        <v>2364</v>
      </c>
      <c r="E32" s="166">
        <v>107392</v>
      </c>
      <c r="F32" s="166">
        <v>119814</v>
      </c>
      <c r="G32" s="166">
        <v>116998</v>
      </c>
      <c r="H32" s="166">
        <v>107961</v>
      </c>
      <c r="I32" s="167">
        <f t="shared" si="6"/>
        <v>-7.7240636592078471E-2</v>
      </c>
      <c r="J32" s="166">
        <f t="shared" si="5"/>
        <v>-9037</v>
      </c>
      <c r="K32" s="167">
        <f t="shared" si="7"/>
        <v>5.3517859511665461E-3</v>
      </c>
      <c r="L32" s="81"/>
    </row>
    <row r="33" spans="1:12" x14ac:dyDescent="0.25">
      <c r="A33" s="164" t="s">
        <v>146</v>
      </c>
      <c r="B33" s="165" t="s">
        <v>133</v>
      </c>
      <c r="C33" s="166">
        <v>102903</v>
      </c>
      <c r="D33" s="166">
        <v>3357</v>
      </c>
      <c r="E33" s="166">
        <v>64639</v>
      </c>
      <c r="F33" s="166">
        <v>105292</v>
      </c>
      <c r="G33" s="166">
        <v>100074</v>
      </c>
      <c r="H33" s="166">
        <v>86215</v>
      </c>
      <c r="I33" s="167">
        <f t="shared" si="6"/>
        <v>-0.13848751923576552</v>
      </c>
      <c r="J33" s="166">
        <f t="shared" si="5"/>
        <v>-13859</v>
      </c>
      <c r="K33" s="167">
        <f t="shared" si="7"/>
        <v>4.2738046681655758E-3</v>
      </c>
      <c r="L33" s="81"/>
    </row>
    <row r="34" spans="1:12" x14ac:dyDescent="0.25">
      <c r="A34" s="164" t="s">
        <v>147</v>
      </c>
      <c r="B34" s="170" t="s">
        <v>147</v>
      </c>
      <c r="C34" s="171">
        <f t="shared" ref="C34" si="8">C26-SUM(C27:C33)</f>
        <v>581098</v>
      </c>
      <c r="D34" s="171">
        <f t="shared" ref="D34:H34" si="9">D26-SUM(D27:D33)</f>
        <v>446019</v>
      </c>
      <c r="E34" s="171">
        <f t="shared" si="9"/>
        <v>1405884</v>
      </c>
      <c r="F34" s="171">
        <f t="shared" si="9"/>
        <v>1609571</v>
      </c>
      <c r="G34" s="171">
        <f t="shared" si="9"/>
        <v>1715251</v>
      </c>
      <c r="H34" s="171">
        <f t="shared" si="9"/>
        <v>1683424</v>
      </c>
      <c r="I34" s="172">
        <f t="shared" si="6"/>
        <v>-1.8555301818800829E-2</v>
      </c>
      <c r="J34" s="171">
        <f>H34-G34</f>
        <v>-31827</v>
      </c>
      <c r="K34" s="172">
        <f t="shared" si="7"/>
        <v>8.3449809774424011E-2</v>
      </c>
      <c r="L34" s="81"/>
    </row>
    <row r="35" spans="1:12" s="148" customFormat="1" x14ac:dyDescent="0.25">
      <c r="A35" s="164"/>
      <c r="B35" s="157" t="s">
        <v>47</v>
      </c>
      <c r="C35" s="155"/>
      <c r="D35" s="155"/>
      <c r="E35" s="155"/>
      <c r="F35" s="155"/>
      <c r="G35" s="155"/>
      <c r="H35" s="155"/>
      <c r="I35" s="155"/>
      <c r="J35" s="155"/>
      <c r="K35" s="155"/>
    </row>
    <row r="36" spans="1:12" x14ac:dyDescent="0.25">
      <c r="A36" s="164"/>
      <c r="B36" s="158" t="s">
        <v>70</v>
      </c>
      <c r="C36" s="178">
        <v>2107837</v>
      </c>
      <c r="D36" s="178">
        <v>689636</v>
      </c>
      <c r="E36" s="178">
        <v>4842970</v>
      </c>
      <c r="F36" s="178">
        <v>5449273</v>
      </c>
      <c r="G36" s="178">
        <v>5748289</v>
      </c>
      <c r="H36" s="178">
        <v>5752748</v>
      </c>
      <c r="I36" s="179">
        <f>IFERROR(H36/G36-1,"-")</f>
        <v>7.7570908491209067E-4</v>
      </c>
      <c r="J36" s="178">
        <f>H36-G36</f>
        <v>4459</v>
      </c>
      <c r="K36" s="179">
        <f>H36/H$8</f>
        <v>0.2851722003964528</v>
      </c>
      <c r="L36" s="81"/>
    </row>
    <row r="37" spans="1:12" x14ac:dyDescent="0.25">
      <c r="A37" s="164" t="s">
        <v>98</v>
      </c>
      <c r="B37" s="161" t="s">
        <v>99</v>
      </c>
      <c r="C37" s="162">
        <v>83093</v>
      </c>
      <c r="D37" s="162">
        <v>143223</v>
      </c>
      <c r="E37" s="162">
        <v>274753</v>
      </c>
      <c r="F37" s="162">
        <v>263584</v>
      </c>
      <c r="G37" s="162">
        <v>296997</v>
      </c>
      <c r="H37" s="162">
        <v>306649</v>
      </c>
      <c r="I37" s="163">
        <f>IFERROR(H37/G37-1,"-")</f>
        <v>3.2498644767455565E-2</v>
      </c>
      <c r="J37" s="162">
        <f t="shared" ref="J37:J47" si="10">H37-G37</f>
        <v>9652</v>
      </c>
      <c r="K37" s="163">
        <f>H37/H$8</f>
        <v>1.520104306313641E-2</v>
      </c>
      <c r="L37" s="81"/>
    </row>
    <row r="38" spans="1:12" x14ac:dyDescent="0.25">
      <c r="A38" s="164" t="s">
        <v>105</v>
      </c>
      <c r="B38" s="165" t="s">
        <v>105</v>
      </c>
      <c r="C38" s="166">
        <v>30721</v>
      </c>
      <c r="D38" s="166">
        <v>78227</v>
      </c>
      <c r="E38" s="166">
        <v>92834</v>
      </c>
      <c r="F38" s="166">
        <v>91543</v>
      </c>
      <c r="G38" s="166">
        <v>135442</v>
      </c>
      <c r="H38" s="166">
        <v>117154</v>
      </c>
      <c r="I38" s="167">
        <f>IFERROR(H38/G38-1,"-")</f>
        <v>-0.13502458616972579</v>
      </c>
      <c r="J38" s="166">
        <f t="shared" si="10"/>
        <v>-18288</v>
      </c>
      <c r="K38" s="167">
        <f>H38/H$8</f>
        <v>5.807496515621062E-3</v>
      </c>
      <c r="L38" s="81"/>
    </row>
    <row r="39" spans="1:12" x14ac:dyDescent="0.25">
      <c r="A39" s="164" t="s">
        <v>102</v>
      </c>
      <c r="B39" s="165" t="s">
        <v>102</v>
      </c>
      <c r="C39" s="166">
        <v>52372</v>
      </c>
      <c r="D39" s="166">
        <v>64996</v>
      </c>
      <c r="E39" s="166">
        <v>181919</v>
      </c>
      <c r="F39" s="166">
        <v>172041</v>
      </c>
      <c r="G39" s="166">
        <v>161555</v>
      </c>
      <c r="H39" s="166">
        <v>189495</v>
      </c>
      <c r="I39" s="167">
        <f>IFERROR(H39/G39-1,"-")</f>
        <v>0.17294419857014631</v>
      </c>
      <c r="J39" s="166">
        <f t="shared" si="10"/>
        <v>27940</v>
      </c>
      <c r="K39" s="167">
        <f>H39/H$8</f>
        <v>9.3935465475153482E-3</v>
      </c>
      <c r="L39" s="81"/>
    </row>
    <row r="40" spans="1:12" x14ac:dyDescent="0.25">
      <c r="A40" s="164"/>
      <c r="B40" s="161" t="s">
        <v>109</v>
      </c>
      <c r="C40" s="162">
        <v>2024744</v>
      </c>
      <c r="D40" s="162">
        <v>546413</v>
      </c>
      <c r="E40" s="162">
        <v>4568217</v>
      </c>
      <c r="F40" s="162">
        <v>5185689</v>
      </c>
      <c r="G40" s="162">
        <v>5451292</v>
      </c>
      <c r="H40" s="162">
        <v>5446099</v>
      </c>
      <c r="I40" s="163">
        <f>IFERROR(H40/G40-1,"-")</f>
        <v>-9.5261820500536221E-4</v>
      </c>
      <c r="J40" s="162">
        <f t="shared" si="10"/>
        <v>-5193</v>
      </c>
      <c r="K40" s="163">
        <f>H40/H$8</f>
        <v>0.26997115733331639</v>
      </c>
      <c r="L40" s="81"/>
    </row>
    <row r="41" spans="1:12" s="57" customFormat="1" x14ac:dyDescent="0.25">
      <c r="A41" s="164"/>
      <c r="B41" s="165" t="s">
        <v>112</v>
      </c>
      <c r="C41" s="166">
        <v>902556</v>
      </c>
      <c r="D41" s="166">
        <v>54485</v>
      </c>
      <c r="E41" s="166">
        <v>2290845</v>
      </c>
      <c r="F41" s="166">
        <v>2583879</v>
      </c>
      <c r="G41" s="166">
        <v>2780617</v>
      </c>
      <c r="H41" s="166">
        <v>2778853</v>
      </c>
      <c r="I41" s="167">
        <f t="shared" ref="I41:I48" si="11">IFERROR(H41/G41-1,"-")</f>
        <v>-6.3439157568268012E-4</v>
      </c>
      <c r="J41" s="166">
        <f t="shared" si="10"/>
        <v>-1764</v>
      </c>
      <c r="K41" s="167">
        <f t="shared" ref="K41:K48" si="12">H41/H$8</f>
        <v>0.13775184044013125</v>
      </c>
      <c r="L41" s="168"/>
    </row>
    <row r="42" spans="1:12" s="57" customFormat="1" x14ac:dyDescent="0.25">
      <c r="A42" s="164"/>
      <c r="B42" s="165" t="s">
        <v>115</v>
      </c>
      <c r="C42" s="166">
        <v>105694</v>
      </c>
      <c r="D42" s="166">
        <v>41830</v>
      </c>
      <c r="E42" s="166">
        <v>171032</v>
      </c>
      <c r="F42" s="166">
        <v>201829</v>
      </c>
      <c r="G42" s="166">
        <v>196423</v>
      </c>
      <c r="H42" s="166">
        <v>200990</v>
      </c>
      <c r="I42" s="167">
        <f t="shared" si="11"/>
        <v>2.3250841296589497E-2</v>
      </c>
      <c r="J42" s="166">
        <f t="shared" si="10"/>
        <v>4567</v>
      </c>
      <c r="K42" s="167">
        <f t="shared" si="12"/>
        <v>9.9633706461126157E-3</v>
      </c>
      <c r="L42" s="168"/>
    </row>
    <row r="43" spans="1:12" x14ac:dyDescent="0.25">
      <c r="A43" s="164"/>
      <c r="B43" s="165" t="s">
        <v>118</v>
      </c>
      <c r="C43" s="166">
        <v>43618</v>
      </c>
      <c r="D43" s="166">
        <v>53277</v>
      </c>
      <c r="E43" s="166">
        <v>102882</v>
      </c>
      <c r="F43" s="166">
        <v>136276</v>
      </c>
      <c r="G43" s="166">
        <v>139047</v>
      </c>
      <c r="H43" s="166">
        <v>139403</v>
      </c>
      <c r="I43" s="167">
        <f t="shared" si="11"/>
        <v>2.5602853711335083E-3</v>
      </c>
      <c r="J43" s="166">
        <f t="shared" si="10"/>
        <v>356</v>
      </c>
      <c r="K43" s="167">
        <f t="shared" si="12"/>
        <v>6.9104122502613901E-3</v>
      </c>
      <c r="L43" s="81"/>
    </row>
    <row r="44" spans="1:12" x14ac:dyDescent="0.25">
      <c r="A44" s="164"/>
      <c r="B44" s="165" t="s">
        <v>125</v>
      </c>
      <c r="C44" s="166">
        <v>87975</v>
      </c>
      <c r="D44" s="166">
        <v>46500</v>
      </c>
      <c r="E44" s="166">
        <v>269663</v>
      </c>
      <c r="F44" s="166">
        <v>272422</v>
      </c>
      <c r="G44" s="166">
        <v>277333</v>
      </c>
      <c r="H44" s="166">
        <v>253690</v>
      </c>
      <c r="I44" s="167">
        <f t="shared" si="11"/>
        <v>-8.5251304388586968E-2</v>
      </c>
      <c r="J44" s="166">
        <f t="shared" si="10"/>
        <v>-23643</v>
      </c>
      <c r="K44" s="167">
        <f t="shared" si="12"/>
        <v>1.2575787348685552E-2</v>
      </c>
      <c r="L44" s="81"/>
    </row>
    <row r="45" spans="1:12" x14ac:dyDescent="0.25">
      <c r="A45" s="164"/>
      <c r="B45" s="165" t="s">
        <v>121</v>
      </c>
      <c r="C45" s="166">
        <v>80980</v>
      </c>
      <c r="D45" s="166">
        <v>35024</v>
      </c>
      <c r="E45" s="166">
        <v>174517</v>
      </c>
      <c r="F45" s="166">
        <v>204547</v>
      </c>
      <c r="G45" s="166">
        <v>213212</v>
      </c>
      <c r="H45" s="166">
        <v>185882</v>
      </c>
      <c r="I45" s="167">
        <f t="shared" si="11"/>
        <v>-0.12818227867099408</v>
      </c>
      <c r="J45" s="166">
        <f t="shared" si="10"/>
        <v>-27330</v>
      </c>
      <c r="K45" s="167">
        <f t="shared" si="12"/>
        <v>9.2144448103920838E-3</v>
      </c>
      <c r="L45" s="81"/>
    </row>
    <row r="46" spans="1:12" x14ac:dyDescent="0.25">
      <c r="A46" s="164"/>
      <c r="B46" s="165" t="s">
        <v>130</v>
      </c>
      <c r="C46" s="166">
        <v>85742</v>
      </c>
      <c r="D46" s="166">
        <v>7608</v>
      </c>
      <c r="E46" s="166">
        <v>111329</v>
      </c>
      <c r="F46" s="166">
        <v>123077</v>
      </c>
      <c r="G46" s="166">
        <v>117585</v>
      </c>
      <c r="H46" s="166">
        <v>124603</v>
      </c>
      <c r="I46" s="167">
        <f t="shared" si="11"/>
        <v>5.9684483565080493E-2</v>
      </c>
      <c r="J46" s="166">
        <f t="shared" si="10"/>
        <v>7018</v>
      </c>
      <c r="K46" s="167">
        <f t="shared" si="12"/>
        <v>6.1767544286659539E-3</v>
      </c>
      <c r="L46" s="81"/>
    </row>
    <row r="47" spans="1:12" x14ac:dyDescent="0.25">
      <c r="A47" s="164" t="s">
        <v>146</v>
      </c>
      <c r="B47" s="165" t="s">
        <v>133</v>
      </c>
      <c r="C47" s="166">
        <v>138797</v>
      </c>
      <c r="D47" s="166">
        <v>14627</v>
      </c>
      <c r="E47" s="166">
        <v>99775</v>
      </c>
      <c r="F47" s="166">
        <v>126202</v>
      </c>
      <c r="G47" s="166">
        <v>137212</v>
      </c>
      <c r="H47" s="166">
        <v>118055</v>
      </c>
      <c r="I47" s="167">
        <f t="shared" si="11"/>
        <v>-0.13961606856543163</v>
      </c>
      <c r="J47" s="166">
        <f t="shared" si="10"/>
        <v>-19157</v>
      </c>
      <c r="K47" s="167">
        <f t="shared" si="12"/>
        <v>5.852160414084406E-3</v>
      </c>
      <c r="L47" s="81"/>
    </row>
    <row r="48" spans="1:12" x14ac:dyDescent="0.25">
      <c r="A48" s="164" t="s">
        <v>147</v>
      </c>
      <c r="B48" s="170" t="s">
        <v>147</v>
      </c>
      <c r="C48" s="171">
        <f t="shared" ref="C48" si="13">C40-SUM(C41:C47)</f>
        <v>579382</v>
      </c>
      <c r="D48" s="171">
        <f t="shared" ref="D48:H48" si="14">D40-SUM(D41:D47)</f>
        <v>293062</v>
      </c>
      <c r="E48" s="171">
        <f t="shared" si="14"/>
        <v>1348174</v>
      </c>
      <c r="F48" s="171">
        <f t="shared" si="14"/>
        <v>1537457</v>
      </c>
      <c r="G48" s="171">
        <f t="shared" si="14"/>
        <v>1589863</v>
      </c>
      <c r="H48" s="171">
        <f t="shared" si="14"/>
        <v>1644623</v>
      </c>
      <c r="I48" s="172">
        <f t="shared" si="11"/>
        <v>3.4443219321413254E-2</v>
      </c>
      <c r="J48" s="171">
        <f>H48-G48</f>
        <v>54760</v>
      </c>
      <c r="K48" s="172">
        <f t="shared" si="12"/>
        <v>8.1526386994983172E-2</v>
      </c>
      <c r="L48" s="81"/>
    </row>
    <row r="49" spans="1:12" s="148" customFormat="1" x14ac:dyDescent="0.25">
      <c r="A49" s="164"/>
      <c r="B49" s="157" t="s">
        <v>48</v>
      </c>
      <c r="C49" s="155"/>
      <c r="D49" s="155"/>
      <c r="E49" s="155"/>
      <c r="F49" s="155"/>
      <c r="G49" s="155"/>
      <c r="H49" s="155"/>
      <c r="I49" s="155"/>
      <c r="J49" s="155"/>
      <c r="K49" s="155"/>
    </row>
    <row r="50" spans="1:12" x14ac:dyDescent="0.25">
      <c r="A50" s="164"/>
      <c r="B50" s="158" t="s">
        <v>70</v>
      </c>
      <c r="C50" s="178">
        <v>53738</v>
      </c>
      <c r="D50" s="178">
        <v>30230</v>
      </c>
      <c r="E50" s="178">
        <v>90655</v>
      </c>
      <c r="F50" s="178">
        <v>97937</v>
      </c>
      <c r="G50" s="178">
        <v>107952</v>
      </c>
      <c r="H50" s="178">
        <v>111349</v>
      </c>
      <c r="I50" s="179">
        <f>IFERROR(H50/G50-1,"-")</f>
        <v>3.146768934341182E-2</v>
      </c>
      <c r="J50" s="178">
        <f>H50-G50</f>
        <v>3397</v>
      </c>
      <c r="K50" s="179">
        <f>H50/H$8</f>
        <v>5.5197341065425821E-3</v>
      </c>
      <c r="L50" s="81"/>
    </row>
    <row r="51" spans="1:12" x14ac:dyDescent="0.25">
      <c r="A51" s="164" t="s">
        <v>98</v>
      </c>
      <c r="B51" s="161" t="s">
        <v>99</v>
      </c>
      <c r="C51" s="162">
        <v>2905</v>
      </c>
      <c r="D51" s="162">
        <v>7885</v>
      </c>
      <c r="E51" s="162">
        <v>8218</v>
      </c>
      <c r="F51" s="162">
        <v>25393</v>
      </c>
      <c r="G51" s="162">
        <v>16001</v>
      </c>
      <c r="H51" s="162">
        <v>15491</v>
      </c>
      <c r="I51" s="163">
        <f>IFERROR(H51/G51-1,"-")</f>
        <v>-3.1873007937003983E-2</v>
      </c>
      <c r="J51" s="162">
        <f t="shared" ref="J51:J61" si="15">H51-G51</f>
        <v>-510</v>
      </c>
      <c r="K51" s="163">
        <f>H51/H$8</f>
        <v>7.6791171042803381E-4</v>
      </c>
      <c r="L51" s="81"/>
    </row>
    <row r="52" spans="1:12" x14ac:dyDescent="0.25">
      <c r="A52" s="164" t="s">
        <v>105</v>
      </c>
      <c r="B52" s="165" t="s">
        <v>105</v>
      </c>
      <c r="C52" s="166">
        <v>1316</v>
      </c>
      <c r="D52" s="166">
        <v>3874</v>
      </c>
      <c r="E52" s="166">
        <v>1843</v>
      </c>
      <c r="F52" s="166">
        <v>17313</v>
      </c>
      <c r="G52" s="166">
        <v>8782</v>
      </c>
      <c r="H52" s="166">
        <v>8944</v>
      </c>
      <c r="I52" s="167">
        <f>IFERROR(H52/G52-1,"-")</f>
        <v>1.8446823047141958E-2</v>
      </c>
      <c r="J52" s="166">
        <f t="shared" si="15"/>
        <v>162</v>
      </c>
      <c r="K52" s="167">
        <f>H52/H$8</f>
        <v>4.4336726732091758E-4</v>
      </c>
      <c r="L52" s="81"/>
    </row>
    <row r="53" spans="1:12" x14ac:dyDescent="0.25">
      <c r="A53" s="164" t="s">
        <v>102</v>
      </c>
      <c r="B53" s="165" t="s">
        <v>102</v>
      </c>
      <c r="C53" s="166">
        <v>1589</v>
      </c>
      <c r="D53" s="166">
        <v>4011</v>
      </c>
      <c r="E53" s="166">
        <v>6375</v>
      </c>
      <c r="F53" s="166">
        <v>8080</v>
      </c>
      <c r="G53" s="166">
        <v>7219</v>
      </c>
      <c r="H53" s="166">
        <v>6547</v>
      </c>
      <c r="I53" s="167">
        <f>IFERROR(H53/G53-1,"-")</f>
        <v>-9.3087685274968801E-2</v>
      </c>
      <c r="J53" s="166">
        <f t="shared" si="15"/>
        <v>-672</v>
      </c>
      <c r="K53" s="167">
        <f>H53/H$8</f>
        <v>3.2454444310711623E-4</v>
      </c>
      <c r="L53" s="81"/>
    </row>
    <row r="54" spans="1:12" x14ac:dyDescent="0.25">
      <c r="A54" s="164"/>
      <c r="B54" s="161" t="s">
        <v>109</v>
      </c>
      <c r="C54" s="162">
        <v>50833</v>
      </c>
      <c r="D54" s="162">
        <v>22345</v>
      </c>
      <c r="E54" s="162">
        <v>82437</v>
      </c>
      <c r="F54" s="162">
        <v>72544</v>
      </c>
      <c r="G54" s="162">
        <v>91951</v>
      </c>
      <c r="H54" s="162">
        <v>95858</v>
      </c>
      <c r="I54" s="163">
        <f>IFERROR(H54/G54-1,"-")</f>
        <v>4.2490021859468596E-2</v>
      </c>
      <c r="J54" s="162">
        <f t="shared" si="15"/>
        <v>3907</v>
      </c>
      <c r="K54" s="163">
        <f>H54/H$8</f>
        <v>4.7518223961145484E-3</v>
      </c>
      <c r="L54" s="81"/>
    </row>
    <row r="55" spans="1:12" s="57" customFormat="1" x14ac:dyDescent="0.25">
      <c r="A55" s="164"/>
      <c r="B55" s="165" t="s">
        <v>112</v>
      </c>
      <c r="C55" s="166">
        <v>18908</v>
      </c>
      <c r="D55" s="166">
        <v>970</v>
      </c>
      <c r="E55" s="166">
        <v>38516</v>
      </c>
      <c r="F55" s="166">
        <v>30653</v>
      </c>
      <c r="G55" s="166">
        <v>38778</v>
      </c>
      <c r="H55" s="166">
        <v>40064</v>
      </c>
      <c r="I55" s="167">
        <f t="shared" ref="I55:I62" si="16">IFERROR(H55/G55-1,"-")</f>
        <v>3.3163133735623296E-2</v>
      </c>
      <c r="J55" s="166">
        <f t="shared" si="15"/>
        <v>1286</v>
      </c>
      <c r="K55" s="167">
        <f t="shared" ref="K55:K62" si="17">H55/H$8</f>
        <v>1.9860315516486184E-3</v>
      </c>
      <c r="L55" s="168"/>
    </row>
    <row r="56" spans="1:12" s="57" customFormat="1" x14ac:dyDescent="0.25">
      <c r="A56" s="164"/>
      <c r="B56" s="165" t="s">
        <v>115</v>
      </c>
      <c r="C56" s="166">
        <v>14632</v>
      </c>
      <c r="D56" s="166">
        <v>9395</v>
      </c>
      <c r="E56" s="166">
        <v>19543</v>
      </c>
      <c r="F56" s="166">
        <v>15311</v>
      </c>
      <c r="G56" s="166">
        <v>22194</v>
      </c>
      <c r="H56" s="166">
        <v>21813</v>
      </c>
      <c r="I56" s="167">
        <f t="shared" si="16"/>
        <v>-1.7166801838334633E-2</v>
      </c>
      <c r="J56" s="166">
        <f t="shared" si="15"/>
        <v>-381</v>
      </c>
      <c r="K56" s="167">
        <f t="shared" si="17"/>
        <v>1.081302571787922E-3</v>
      </c>
      <c r="L56" s="168"/>
    </row>
    <row r="57" spans="1:12" x14ac:dyDescent="0.25">
      <c r="A57" s="164"/>
      <c r="B57" s="165" t="s">
        <v>118</v>
      </c>
      <c r="C57" s="166">
        <v>1120</v>
      </c>
      <c r="D57" s="166">
        <v>1717</v>
      </c>
      <c r="E57" s="166">
        <v>3004</v>
      </c>
      <c r="F57" s="166">
        <v>3820</v>
      </c>
      <c r="G57" s="166">
        <v>2949</v>
      </c>
      <c r="H57" s="166">
        <v>3236</v>
      </c>
      <c r="I57" s="167">
        <f t="shared" si="16"/>
        <v>9.7321125805357678E-2</v>
      </c>
      <c r="J57" s="166">
        <f t="shared" si="15"/>
        <v>287</v>
      </c>
      <c r="K57" s="167">
        <f t="shared" si="17"/>
        <v>1.6041329126235347E-4</v>
      </c>
      <c r="L57" s="81"/>
    </row>
    <row r="58" spans="1:12" x14ac:dyDescent="0.25">
      <c r="A58" s="164"/>
      <c r="B58" s="165" t="s">
        <v>125</v>
      </c>
      <c r="C58" s="166">
        <v>588</v>
      </c>
      <c r="D58" s="166">
        <v>733</v>
      </c>
      <c r="E58" s="166">
        <v>1863</v>
      </c>
      <c r="F58" s="166">
        <v>1177</v>
      </c>
      <c r="G58" s="166">
        <v>2539</v>
      </c>
      <c r="H58" s="166">
        <v>2598</v>
      </c>
      <c r="I58" s="167">
        <f t="shared" si="16"/>
        <v>2.3237495076801951E-2</v>
      </c>
      <c r="J58" s="166">
        <f t="shared" si="15"/>
        <v>59</v>
      </c>
      <c r="K58" s="167">
        <f t="shared" si="17"/>
        <v>1.2878669057465831E-4</v>
      </c>
      <c r="L58" s="81"/>
    </row>
    <row r="59" spans="1:12" x14ac:dyDescent="0.25">
      <c r="A59" s="164"/>
      <c r="B59" s="165" t="s">
        <v>121</v>
      </c>
      <c r="C59" s="166">
        <v>725</v>
      </c>
      <c r="D59" s="166">
        <v>502</v>
      </c>
      <c r="E59" s="166">
        <v>1397</v>
      </c>
      <c r="F59" s="166">
        <v>1553</v>
      </c>
      <c r="G59" s="166">
        <v>1479</v>
      </c>
      <c r="H59" s="166">
        <v>1818</v>
      </c>
      <c r="I59" s="167">
        <f t="shared" si="16"/>
        <v>0.22920892494929013</v>
      </c>
      <c r="J59" s="166">
        <f t="shared" si="15"/>
        <v>339</v>
      </c>
      <c r="K59" s="167">
        <f t="shared" si="17"/>
        <v>9.0120940517601542E-5</v>
      </c>
      <c r="L59" s="81"/>
    </row>
    <row r="60" spans="1:12" x14ac:dyDescent="0.25">
      <c r="A60" s="164"/>
      <c r="B60" s="165" t="s">
        <v>130</v>
      </c>
      <c r="C60" s="166">
        <v>713</v>
      </c>
      <c r="D60" s="166">
        <v>194</v>
      </c>
      <c r="E60" s="166">
        <v>264</v>
      </c>
      <c r="F60" s="166">
        <v>526</v>
      </c>
      <c r="G60" s="166">
        <v>405</v>
      </c>
      <c r="H60" s="166">
        <v>624</v>
      </c>
      <c r="I60" s="167">
        <f t="shared" si="16"/>
        <v>0.54074074074074074</v>
      </c>
      <c r="J60" s="166">
        <f t="shared" si="15"/>
        <v>219</v>
      </c>
      <c r="K60" s="167">
        <f t="shared" si="17"/>
        <v>3.0932600045645416E-5</v>
      </c>
      <c r="L60" s="81"/>
    </row>
    <row r="61" spans="1:12" x14ac:dyDescent="0.25">
      <c r="A61" s="164" t="s">
        <v>146</v>
      </c>
      <c r="B61" s="165" t="s">
        <v>133</v>
      </c>
      <c r="C61" s="166">
        <v>1488</v>
      </c>
      <c r="D61" s="166">
        <v>72</v>
      </c>
      <c r="E61" s="166">
        <v>254</v>
      </c>
      <c r="F61" s="166">
        <v>443</v>
      </c>
      <c r="G61" s="166">
        <v>365</v>
      </c>
      <c r="H61" s="166">
        <v>1018</v>
      </c>
      <c r="I61" s="167">
        <f t="shared" si="16"/>
        <v>1.7890410958904108</v>
      </c>
      <c r="J61" s="166">
        <f t="shared" si="15"/>
        <v>653</v>
      </c>
      <c r="K61" s="167">
        <f t="shared" si="17"/>
        <v>5.0463760971902294E-5</v>
      </c>
      <c r="L61" s="81"/>
    </row>
    <row r="62" spans="1:12" x14ac:dyDescent="0.25">
      <c r="A62" s="164" t="s">
        <v>147</v>
      </c>
      <c r="B62" s="170" t="s">
        <v>147</v>
      </c>
      <c r="C62" s="171">
        <f t="shared" ref="C62" si="18">C54-SUM(C55:C61)</f>
        <v>12659</v>
      </c>
      <c r="D62" s="171">
        <f t="shared" ref="D62:H62" si="19">D54-SUM(D55:D61)</f>
        <v>8762</v>
      </c>
      <c r="E62" s="171">
        <f t="shared" si="19"/>
        <v>17596</v>
      </c>
      <c r="F62" s="171">
        <f t="shared" si="19"/>
        <v>19061</v>
      </c>
      <c r="G62" s="171">
        <f t="shared" si="19"/>
        <v>23242</v>
      </c>
      <c r="H62" s="171">
        <f t="shared" si="19"/>
        <v>24687</v>
      </c>
      <c r="I62" s="172">
        <f t="shared" si="16"/>
        <v>6.2171930126495134E-2</v>
      </c>
      <c r="J62" s="171">
        <f>H62-G62</f>
        <v>1445</v>
      </c>
      <c r="K62" s="172">
        <f t="shared" si="17"/>
        <v>1.2237709893058468E-3</v>
      </c>
      <c r="L62" s="81"/>
    </row>
    <row r="63" spans="1:12" s="148" customFormat="1" x14ac:dyDescent="0.25">
      <c r="A63" s="164"/>
      <c r="B63" s="157" t="s">
        <v>49</v>
      </c>
      <c r="C63" s="155"/>
      <c r="D63" s="155"/>
      <c r="E63" s="155"/>
      <c r="F63" s="155"/>
      <c r="G63" s="155"/>
      <c r="H63" s="155"/>
      <c r="I63" s="155"/>
      <c r="J63" s="155"/>
      <c r="K63" s="155"/>
    </row>
    <row r="64" spans="1:12" x14ac:dyDescent="0.25">
      <c r="A64" s="164"/>
      <c r="B64" s="158" t="s">
        <v>70</v>
      </c>
      <c r="C64" s="178">
        <v>148054</v>
      </c>
      <c r="D64" s="178">
        <v>126687</v>
      </c>
      <c r="E64" s="178">
        <v>528576</v>
      </c>
      <c r="F64" s="178">
        <v>651133</v>
      </c>
      <c r="G64" s="178">
        <v>789627</v>
      </c>
      <c r="H64" s="178">
        <v>648050</v>
      </c>
      <c r="I64" s="179">
        <f>IFERROR(H64/G64-1,"-")</f>
        <v>-0.17929604737426663</v>
      </c>
      <c r="J64" s="178">
        <f>H64-G64</f>
        <v>-141577</v>
      </c>
      <c r="K64" s="179">
        <f>H64/H$8</f>
        <v>3.2124794005737999E-2</v>
      </c>
      <c r="L64" s="81"/>
    </row>
    <row r="65" spans="1:12" x14ac:dyDescent="0.25">
      <c r="A65" s="164" t="s">
        <v>98</v>
      </c>
      <c r="B65" s="161" t="s">
        <v>99</v>
      </c>
      <c r="C65" s="162">
        <v>21111</v>
      </c>
      <c r="D65" s="162">
        <v>30458</v>
      </c>
      <c r="E65" s="162">
        <v>93842</v>
      </c>
      <c r="F65" s="162">
        <v>96105</v>
      </c>
      <c r="G65" s="162">
        <v>145276</v>
      </c>
      <c r="H65" s="162">
        <v>105740</v>
      </c>
      <c r="I65" s="163">
        <f>IFERROR(H65/G65-1,"-")</f>
        <v>-0.27214405682975851</v>
      </c>
      <c r="J65" s="162">
        <f t="shared" ref="J65:J75" si="20">H65-G65</f>
        <v>-39536</v>
      </c>
      <c r="K65" s="163">
        <f>H65/H$8</f>
        <v>5.2416877064527983E-3</v>
      </c>
      <c r="L65" s="81"/>
    </row>
    <row r="66" spans="1:12" x14ac:dyDescent="0.25">
      <c r="A66" s="164" t="s">
        <v>105</v>
      </c>
      <c r="B66" s="165" t="s">
        <v>105</v>
      </c>
      <c r="C66" s="166">
        <v>5837</v>
      </c>
      <c r="D66" s="166">
        <v>27996</v>
      </c>
      <c r="E66" s="166">
        <v>68246</v>
      </c>
      <c r="F66" s="166">
        <v>59518</v>
      </c>
      <c r="G66" s="166">
        <v>69239</v>
      </c>
      <c r="H66" s="166">
        <v>26925</v>
      </c>
      <c r="I66" s="167">
        <f>IFERROR(H66/G66-1,"-")</f>
        <v>-0.61112956570718813</v>
      </c>
      <c r="J66" s="166">
        <f t="shared" si="20"/>
        <v>-42314</v>
      </c>
      <c r="K66" s="167">
        <f>H66/H$8</f>
        <v>1.3347119490849403E-3</v>
      </c>
      <c r="L66" s="81"/>
    </row>
    <row r="67" spans="1:12" x14ac:dyDescent="0.25">
      <c r="A67" s="164" t="s">
        <v>102</v>
      </c>
      <c r="B67" s="165" t="s">
        <v>102</v>
      </c>
      <c r="C67" s="166">
        <v>15274</v>
      </c>
      <c r="D67" s="166">
        <v>2462</v>
      </c>
      <c r="E67" s="166">
        <v>25596</v>
      </c>
      <c r="F67" s="166">
        <v>36587</v>
      </c>
      <c r="G67" s="166">
        <v>76037</v>
      </c>
      <c r="H67" s="166">
        <v>78815</v>
      </c>
      <c r="I67" s="167">
        <f>IFERROR(H67/G67-1,"-")</f>
        <v>3.6534844878151507E-2</v>
      </c>
      <c r="J67" s="166">
        <f t="shared" si="20"/>
        <v>2778</v>
      </c>
      <c r="K67" s="167">
        <f>H67/H$8</f>
        <v>3.9069757573678577E-3</v>
      </c>
      <c r="L67" s="81"/>
    </row>
    <row r="68" spans="1:12" x14ac:dyDescent="0.25">
      <c r="A68" s="164"/>
      <c r="B68" s="161" t="s">
        <v>109</v>
      </c>
      <c r="C68" s="162">
        <v>126943</v>
      </c>
      <c r="D68" s="162">
        <v>96229</v>
      </c>
      <c r="E68" s="162">
        <v>434734</v>
      </c>
      <c r="F68" s="162">
        <v>555028</v>
      </c>
      <c r="G68" s="162">
        <v>644351</v>
      </c>
      <c r="H68" s="162">
        <v>542310</v>
      </c>
      <c r="I68" s="163">
        <f>IFERROR(H68/G68-1,"-")</f>
        <v>-0.1583624453131911</v>
      </c>
      <c r="J68" s="162">
        <f t="shared" si="20"/>
        <v>-102041</v>
      </c>
      <c r="K68" s="163">
        <f>H68/H$8</f>
        <v>2.6883106299285198E-2</v>
      </c>
      <c r="L68" s="81"/>
    </row>
    <row r="69" spans="1:12" s="57" customFormat="1" x14ac:dyDescent="0.25">
      <c r="A69" s="164"/>
      <c r="B69" s="165" t="s">
        <v>112</v>
      </c>
      <c r="C69" s="166">
        <v>48594</v>
      </c>
      <c r="D69" s="166">
        <v>11731</v>
      </c>
      <c r="E69" s="166">
        <v>188897</v>
      </c>
      <c r="F69" s="166">
        <v>201050</v>
      </c>
      <c r="G69" s="166">
        <v>255984</v>
      </c>
      <c r="H69" s="166">
        <v>263981</v>
      </c>
      <c r="I69" s="167">
        <f t="shared" ref="I69:I76" si="21">IFERROR(H69/G69-1,"-")</f>
        <v>3.124023376461027E-2</v>
      </c>
      <c r="J69" s="166">
        <f t="shared" si="20"/>
        <v>7997</v>
      </c>
      <c r="K69" s="167">
        <f t="shared" ref="K69:K76" si="22">H69/H$8</f>
        <v>1.3085927392066541E-2</v>
      </c>
      <c r="L69" s="168"/>
    </row>
    <row r="70" spans="1:12" s="57" customFormat="1" x14ac:dyDescent="0.25">
      <c r="A70" s="164"/>
      <c r="B70" s="165" t="s">
        <v>115</v>
      </c>
      <c r="C70" s="166">
        <v>16991</v>
      </c>
      <c r="D70" s="166">
        <v>19328</v>
      </c>
      <c r="E70" s="166">
        <v>39436</v>
      </c>
      <c r="F70" s="166">
        <v>46978</v>
      </c>
      <c r="G70" s="166">
        <v>44928</v>
      </c>
      <c r="H70" s="166">
        <v>44080</v>
      </c>
      <c r="I70" s="167">
        <f t="shared" si="21"/>
        <v>-1.8874643874643882E-2</v>
      </c>
      <c r="J70" s="166">
        <f t="shared" si="20"/>
        <v>-848</v>
      </c>
      <c r="K70" s="167">
        <f t="shared" si="22"/>
        <v>2.1851105929680285E-3</v>
      </c>
      <c r="L70" s="168"/>
    </row>
    <row r="71" spans="1:12" x14ac:dyDescent="0.25">
      <c r="A71" s="164"/>
      <c r="B71" s="165" t="s">
        <v>118</v>
      </c>
      <c r="C71" s="166">
        <v>15594</v>
      </c>
      <c r="D71" s="166">
        <v>7814</v>
      </c>
      <c r="E71" s="166">
        <v>57147</v>
      </c>
      <c r="F71" s="166">
        <v>73127</v>
      </c>
      <c r="G71" s="166">
        <v>76426</v>
      </c>
      <c r="H71" s="166">
        <v>38088</v>
      </c>
      <c r="I71" s="167">
        <f t="shared" si="21"/>
        <v>-0.50163556904718287</v>
      </c>
      <c r="J71" s="166">
        <f t="shared" si="20"/>
        <v>-38338</v>
      </c>
      <c r="K71" s="167">
        <f t="shared" si="22"/>
        <v>1.8880783181707411E-3</v>
      </c>
      <c r="L71" s="81"/>
    </row>
    <row r="72" spans="1:12" x14ac:dyDescent="0.25">
      <c r="A72" s="164"/>
      <c r="B72" s="165" t="s">
        <v>125</v>
      </c>
      <c r="C72" s="166">
        <v>1231</v>
      </c>
      <c r="D72" s="166">
        <v>3662</v>
      </c>
      <c r="E72" s="166">
        <v>13982</v>
      </c>
      <c r="F72" s="166">
        <v>15315</v>
      </c>
      <c r="G72" s="166">
        <v>24986</v>
      </c>
      <c r="H72" s="166">
        <v>21212</v>
      </c>
      <c r="I72" s="167">
        <f t="shared" si="21"/>
        <v>-0.15104458496758189</v>
      </c>
      <c r="J72" s="166">
        <f t="shared" si="20"/>
        <v>-3774</v>
      </c>
      <c r="K72" s="167">
        <f t="shared" si="22"/>
        <v>1.0515101156542157E-3</v>
      </c>
      <c r="L72" s="81"/>
    </row>
    <row r="73" spans="1:12" x14ac:dyDescent="0.25">
      <c r="A73" s="164"/>
      <c r="B73" s="165" t="s">
        <v>121</v>
      </c>
      <c r="C73" s="166">
        <v>2635</v>
      </c>
      <c r="D73" s="166">
        <v>9029</v>
      </c>
      <c r="E73" s="166">
        <v>13550</v>
      </c>
      <c r="F73" s="166">
        <v>13177</v>
      </c>
      <c r="G73" s="166">
        <v>16042</v>
      </c>
      <c r="H73" s="166">
        <v>11556</v>
      </c>
      <c r="I73" s="167">
        <f t="shared" si="21"/>
        <v>-0.27964094252586957</v>
      </c>
      <c r="J73" s="166">
        <f t="shared" si="20"/>
        <v>-4486</v>
      </c>
      <c r="K73" s="167">
        <f t="shared" si="22"/>
        <v>5.728479585376256E-4</v>
      </c>
      <c r="L73" s="81"/>
    </row>
    <row r="74" spans="1:12" x14ac:dyDescent="0.25">
      <c r="A74" s="164"/>
      <c r="B74" s="165" t="s">
        <v>130</v>
      </c>
      <c r="C74" s="166">
        <v>5452</v>
      </c>
      <c r="D74" s="166">
        <v>2</v>
      </c>
      <c r="E74" s="166">
        <v>7736</v>
      </c>
      <c r="F74" s="166">
        <v>23119</v>
      </c>
      <c r="G74" s="166">
        <v>17330</v>
      </c>
      <c r="H74" s="166">
        <v>11571</v>
      </c>
      <c r="I74" s="167">
        <f t="shared" si="21"/>
        <v>-0.33231390652048476</v>
      </c>
      <c r="J74" s="166">
        <f t="shared" si="20"/>
        <v>-5759</v>
      </c>
      <c r="K74" s="167">
        <f t="shared" si="22"/>
        <v>5.7359153065410749E-4</v>
      </c>
      <c r="L74" s="81"/>
    </row>
    <row r="75" spans="1:12" x14ac:dyDescent="0.25">
      <c r="A75" s="164" t="s">
        <v>146</v>
      </c>
      <c r="B75" s="165" t="s">
        <v>133</v>
      </c>
      <c r="C75" s="166">
        <v>4537</v>
      </c>
      <c r="D75" s="166">
        <v>0</v>
      </c>
      <c r="E75" s="166">
        <v>2578</v>
      </c>
      <c r="F75" s="166">
        <v>6882</v>
      </c>
      <c r="G75" s="166">
        <v>11802</v>
      </c>
      <c r="H75" s="166">
        <v>14949</v>
      </c>
      <c r="I75" s="167">
        <f t="shared" si="21"/>
        <v>0.26664972038637513</v>
      </c>
      <c r="J75" s="166">
        <f t="shared" si="20"/>
        <v>3147</v>
      </c>
      <c r="K75" s="167">
        <f t="shared" si="22"/>
        <v>7.4104397128582254E-4</v>
      </c>
      <c r="L75" s="81"/>
    </row>
    <row r="76" spans="1:12" x14ac:dyDescent="0.25">
      <c r="A76" s="164" t="s">
        <v>147</v>
      </c>
      <c r="B76" s="170" t="s">
        <v>147</v>
      </c>
      <c r="C76" s="171">
        <f t="shared" ref="C76" si="23">C68-SUM(C69:C75)</f>
        <v>31909</v>
      </c>
      <c r="D76" s="171">
        <f t="shared" ref="D76:H76" si="24">D68-SUM(D69:D75)</f>
        <v>44663</v>
      </c>
      <c r="E76" s="171">
        <f t="shared" si="24"/>
        <v>111408</v>
      </c>
      <c r="F76" s="171">
        <f t="shared" si="24"/>
        <v>175380</v>
      </c>
      <c r="G76" s="171">
        <f t="shared" si="24"/>
        <v>196853</v>
      </c>
      <c r="H76" s="171">
        <f t="shared" si="24"/>
        <v>136873</v>
      </c>
      <c r="I76" s="172">
        <f t="shared" si="21"/>
        <v>-0.30469436584659615</v>
      </c>
      <c r="J76" s="171">
        <f>H76-G76</f>
        <v>-59980</v>
      </c>
      <c r="K76" s="172">
        <f t="shared" si="22"/>
        <v>6.7849964199481168E-3</v>
      </c>
      <c r="L76" s="81"/>
    </row>
    <row r="77" spans="1:12" s="148" customFormat="1" x14ac:dyDescent="0.25">
      <c r="A77" s="164"/>
      <c r="B77" s="157" t="s">
        <v>50</v>
      </c>
      <c r="C77" s="155"/>
      <c r="D77" s="155"/>
      <c r="E77" s="155"/>
      <c r="F77" s="155"/>
      <c r="G77" s="155"/>
      <c r="H77" s="155"/>
      <c r="I77" s="155"/>
      <c r="J77" s="155"/>
      <c r="K77" s="155"/>
    </row>
    <row r="78" spans="1:12" x14ac:dyDescent="0.25">
      <c r="A78" s="164"/>
      <c r="B78" s="158" t="s">
        <v>70</v>
      </c>
      <c r="C78" s="178">
        <v>1142147</v>
      </c>
      <c r="D78" s="178">
        <v>527002</v>
      </c>
      <c r="E78" s="178">
        <v>2370169</v>
      </c>
      <c r="F78" s="178">
        <v>2875439</v>
      </c>
      <c r="G78" s="178">
        <v>3267951</v>
      </c>
      <c r="H78" s="178">
        <v>3257587</v>
      </c>
      <c r="I78" s="179">
        <f>IFERROR(H78/G78-1,"-")</f>
        <v>-3.1714061808147953E-3</v>
      </c>
      <c r="J78" s="178">
        <f>H78-G78</f>
        <v>-10364</v>
      </c>
      <c r="K78" s="179">
        <f>H78/H$8</f>
        <v>0.16148339068091971</v>
      </c>
      <c r="L78" s="81"/>
    </row>
    <row r="79" spans="1:12" x14ac:dyDescent="0.25">
      <c r="A79" s="164" t="s">
        <v>98</v>
      </c>
      <c r="B79" s="161" t="s">
        <v>99</v>
      </c>
      <c r="C79" s="162">
        <v>252645</v>
      </c>
      <c r="D79" s="162">
        <v>253803</v>
      </c>
      <c r="E79" s="162">
        <v>942866</v>
      </c>
      <c r="F79" s="162">
        <v>997467</v>
      </c>
      <c r="G79" s="162">
        <v>962386</v>
      </c>
      <c r="H79" s="162">
        <v>1000706</v>
      </c>
      <c r="I79" s="163">
        <f>IFERROR(H79/G79-1,"-")</f>
        <v>3.9817703083793843E-2</v>
      </c>
      <c r="J79" s="162">
        <f t="shared" ref="J79:J89" si="25">H79-G79</f>
        <v>38320</v>
      </c>
      <c r="K79" s="163">
        <f>H79/H$8</f>
        <v>4.9606471893073142E-2</v>
      </c>
      <c r="L79" s="81"/>
    </row>
    <row r="80" spans="1:12" x14ac:dyDescent="0.25">
      <c r="A80" s="164" t="s">
        <v>105</v>
      </c>
      <c r="B80" s="165" t="s">
        <v>105</v>
      </c>
      <c r="C80" s="166">
        <v>22000</v>
      </c>
      <c r="D80" s="166">
        <v>73899</v>
      </c>
      <c r="E80" s="166">
        <v>144660</v>
      </c>
      <c r="F80" s="166">
        <v>161617</v>
      </c>
      <c r="G80" s="166">
        <v>168927</v>
      </c>
      <c r="H80" s="166">
        <v>129237</v>
      </c>
      <c r="I80" s="167">
        <f>IFERROR(H80/G80-1,"-")</f>
        <v>-0.23495355982169808</v>
      </c>
      <c r="J80" s="166">
        <f t="shared" si="25"/>
        <v>-39690</v>
      </c>
      <c r="K80" s="167">
        <f>H80/H$8</f>
        <v>6.4064686411844174E-3</v>
      </c>
      <c r="L80" s="81"/>
    </row>
    <row r="81" spans="1:12" x14ac:dyDescent="0.25">
      <c r="A81" s="164" t="s">
        <v>102</v>
      </c>
      <c r="B81" s="165" t="s">
        <v>102</v>
      </c>
      <c r="C81" s="166">
        <v>230645</v>
      </c>
      <c r="D81" s="166">
        <v>179904</v>
      </c>
      <c r="E81" s="166">
        <v>798206</v>
      </c>
      <c r="F81" s="166">
        <v>835850</v>
      </c>
      <c r="G81" s="166">
        <v>793459</v>
      </c>
      <c r="H81" s="166">
        <v>871469</v>
      </c>
      <c r="I81" s="167">
        <f>IFERROR(H81/G81-1,"-")</f>
        <v>9.8316359131347619E-2</v>
      </c>
      <c r="J81" s="166">
        <f t="shared" si="25"/>
        <v>78010</v>
      </c>
      <c r="K81" s="167">
        <f>H81/H$8</f>
        <v>4.3200003251888726E-2</v>
      </c>
      <c r="L81" s="81"/>
    </row>
    <row r="82" spans="1:12" x14ac:dyDescent="0.25">
      <c r="A82" s="164"/>
      <c r="B82" s="161" t="s">
        <v>109</v>
      </c>
      <c r="C82" s="162">
        <v>889502</v>
      </c>
      <c r="D82" s="162">
        <v>273199</v>
      </c>
      <c r="E82" s="162">
        <v>1427303</v>
      </c>
      <c r="F82" s="162">
        <v>1877972</v>
      </c>
      <c r="G82" s="162">
        <v>2305565</v>
      </c>
      <c r="H82" s="162">
        <v>2256881</v>
      </c>
      <c r="I82" s="163">
        <f>IFERROR(H82/G82-1,"-")</f>
        <v>-2.1115865308503512E-2</v>
      </c>
      <c r="J82" s="162">
        <f t="shared" si="25"/>
        <v>-48684</v>
      </c>
      <c r="K82" s="163">
        <f>H82/H$8</f>
        <v>0.11187691878784659</v>
      </c>
      <c r="L82" s="81"/>
    </row>
    <row r="83" spans="1:12" s="57" customFormat="1" x14ac:dyDescent="0.25">
      <c r="A83" s="164"/>
      <c r="B83" s="165" t="s">
        <v>112</v>
      </c>
      <c r="C83" s="166">
        <v>132162</v>
      </c>
      <c r="D83" s="166">
        <v>19180</v>
      </c>
      <c r="E83" s="166">
        <v>260585</v>
      </c>
      <c r="F83" s="166">
        <v>339553</v>
      </c>
      <c r="G83" s="166">
        <v>431902</v>
      </c>
      <c r="H83" s="166">
        <v>418676</v>
      </c>
      <c r="I83" s="167">
        <f t="shared" ref="I83:I90" si="26">IFERROR(H83/G83-1,"-")</f>
        <v>-3.062268755412112E-2</v>
      </c>
      <c r="J83" s="166">
        <f t="shared" si="25"/>
        <v>-13226</v>
      </c>
      <c r="K83" s="167">
        <f t="shared" ref="K83:K90" si="27">H83/H$8</f>
        <v>2.0754386629343972E-2</v>
      </c>
      <c r="L83" s="168"/>
    </row>
    <row r="84" spans="1:12" s="57" customFormat="1" x14ac:dyDescent="0.25">
      <c r="A84" s="164"/>
      <c r="B84" s="165" t="s">
        <v>115</v>
      </c>
      <c r="C84" s="166">
        <v>383453</v>
      </c>
      <c r="D84" s="166">
        <v>86240</v>
      </c>
      <c r="E84" s="166">
        <v>541030</v>
      </c>
      <c r="F84" s="166">
        <v>679879</v>
      </c>
      <c r="G84" s="166">
        <v>810815</v>
      </c>
      <c r="H84" s="166">
        <v>757320</v>
      </c>
      <c r="I84" s="167">
        <f t="shared" si="26"/>
        <v>-6.5976825786400073E-2</v>
      </c>
      <c r="J84" s="166">
        <f t="shared" si="25"/>
        <v>-53495</v>
      </c>
      <c r="K84" s="167">
        <f t="shared" si="27"/>
        <v>3.7541469016936196E-2</v>
      </c>
      <c r="L84" s="168"/>
    </row>
    <row r="85" spans="1:12" x14ac:dyDescent="0.25">
      <c r="A85" s="164"/>
      <c r="B85" s="165" t="s">
        <v>118</v>
      </c>
      <c r="C85" s="166">
        <v>35742</v>
      </c>
      <c r="D85" s="166">
        <v>37513</v>
      </c>
      <c r="E85" s="166">
        <v>100552</v>
      </c>
      <c r="F85" s="166">
        <v>140498</v>
      </c>
      <c r="G85" s="166">
        <v>221925</v>
      </c>
      <c r="H85" s="166">
        <v>224077</v>
      </c>
      <c r="I85" s="167">
        <f t="shared" si="26"/>
        <v>9.6969696969697594E-3</v>
      </c>
      <c r="J85" s="166">
        <f t="shared" si="25"/>
        <v>2152</v>
      </c>
      <c r="K85" s="167">
        <f t="shared" si="27"/>
        <v>1.1107827276327063E-2</v>
      </c>
      <c r="L85" s="81"/>
    </row>
    <row r="86" spans="1:12" x14ac:dyDescent="0.25">
      <c r="A86" s="164"/>
      <c r="B86" s="165" t="s">
        <v>125</v>
      </c>
      <c r="C86" s="166">
        <v>10923</v>
      </c>
      <c r="D86" s="166">
        <v>6493</v>
      </c>
      <c r="E86" s="166">
        <v>37868</v>
      </c>
      <c r="F86" s="166">
        <v>41944</v>
      </c>
      <c r="G86" s="166">
        <v>67417</v>
      </c>
      <c r="H86" s="166">
        <v>64133</v>
      </c>
      <c r="I86" s="167">
        <f t="shared" si="26"/>
        <v>-4.871174926205557E-2</v>
      </c>
      <c r="J86" s="166">
        <f t="shared" si="25"/>
        <v>-3284</v>
      </c>
      <c r="K86" s="167">
        <f t="shared" si="27"/>
        <v>3.1791673697554122E-3</v>
      </c>
      <c r="L86" s="81"/>
    </row>
    <row r="87" spans="1:12" x14ac:dyDescent="0.25">
      <c r="A87" s="164"/>
      <c r="B87" s="165" t="s">
        <v>121</v>
      </c>
      <c r="C87" s="166">
        <v>7617</v>
      </c>
      <c r="D87" s="166">
        <v>5783</v>
      </c>
      <c r="E87" s="166">
        <v>18858</v>
      </c>
      <c r="F87" s="166">
        <v>22888</v>
      </c>
      <c r="G87" s="166">
        <v>32457</v>
      </c>
      <c r="H87" s="166">
        <v>31368</v>
      </c>
      <c r="I87" s="167">
        <f t="shared" si="26"/>
        <v>-3.3552084296145646E-2</v>
      </c>
      <c r="J87" s="166">
        <f t="shared" si="25"/>
        <v>-1089</v>
      </c>
      <c r="K87" s="167">
        <f t="shared" si="27"/>
        <v>1.5549580099868676E-3</v>
      </c>
      <c r="L87" s="81"/>
    </row>
    <row r="88" spans="1:12" x14ac:dyDescent="0.25">
      <c r="A88" s="164"/>
      <c r="B88" s="165" t="s">
        <v>130</v>
      </c>
      <c r="C88" s="166">
        <v>30187</v>
      </c>
      <c r="D88" s="166">
        <v>1862</v>
      </c>
      <c r="E88" s="166">
        <v>31874</v>
      </c>
      <c r="F88" s="166">
        <v>48452</v>
      </c>
      <c r="G88" s="166">
        <v>43908</v>
      </c>
      <c r="H88" s="166">
        <v>45980</v>
      </c>
      <c r="I88" s="167">
        <f t="shared" si="26"/>
        <v>4.7189578208982397E-2</v>
      </c>
      <c r="J88" s="166">
        <f t="shared" si="25"/>
        <v>2072</v>
      </c>
      <c r="K88" s="167">
        <f t="shared" si="27"/>
        <v>2.2792963943890645E-3</v>
      </c>
      <c r="L88" s="81"/>
    </row>
    <row r="89" spans="1:12" x14ac:dyDescent="0.25">
      <c r="A89" s="164" t="s">
        <v>146</v>
      </c>
      <c r="B89" s="165" t="s">
        <v>133</v>
      </c>
      <c r="C89" s="166">
        <v>48638</v>
      </c>
      <c r="D89" s="166">
        <v>3721</v>
      </c>
      <c r="E89" s="166">
        <v>27744</v>
      </c>
      <c r="F89" s="166">
        <v>48239</v>
      </c>
      <c r="G89" s="166">
        <v>51255</v>
      </c>
      <c r="H89" s="166">
        <v>39810</v>
      </c>
      <c r="I89" s="167">
        <f t="shared" si="26"/>
        <v>-0.22329528826455958</v>
      </c>
      <c r="J89" s="166">
        <f t="shared" si="25"/>
        <v>-11445</v>
      </c>
      <c r="K89" s="167">
        <f t="shared" si="27"/>
        <v>1.9734403971428589E-3</v>
      </c>
      <c r="L89" s="81"/>
    </row>
    <row r="90" spans="1:12" x14ac:dyDescent="0.25">
      <c r="A90" s="164" t="s">
        <v>147</v>
      </c>
      <c r="B90" s="170" t="s">
        <v>147</v>
      </c>
      <c r="C90" s="171">
        <f t="shared" ref="C90" si="28">C82-SUM(C83:C89)</f>
        <v>240780</v>
      </c>
      <c r="D90" s="171">
        <f t="shared" ref="D90:H90" si="29">D82-SUM(D83:D89)</f>
        <v>112407</v>
      </c>
      <c r="E90" s="171">
        <f t="shared" si="29"/>
        <v>408792</v>
      </c>
      <c r="F90" s="171">
        <f t="shared" si="29"/>
        <v>556519</v>
      </c>
      <c r="G90" s="171">
        <f t="shared" si="29"/>
        <v>645886</v>
      </c>
      <c r="H90" s="171">
        <f t="shared" si="29"/>
        <v>675517</v>
      </c>
      <c r="I90" s="172">
        <f t="shared" si="26"/>
        <v>4.5876516908556653E-2</v>
      </c>
      <c r="J90" s="171">
        <f>H90-G90</f>
        <v>29631</v>
      </c>
      <c r="K90" s="172">
        <f t="shared" si="27"/>
        <v>3.3486373693965149E-2</v>
      </c>
      <c r="L90" s="81"/>
    </row>
    <row r="91" spans="1:12" s="148" customFormat="1" x14ac:dyDescent="0.25">
      <c r="A91" s="164"/>
      <c r="B91" s="157" t="s">
        <v>51</v>
      </c>
      <c r="C91" s="155"/>
      <c r="D91" s="155"/>
      <c r="E91" s="155"/>
      <c r="F91" s="155"/>
      <c r="G91" s="155"/>
      <c r="H91" s="155"/>
      <c r="I91" s="155"/>
      <c r="J91" s="155"/>
      <c r="K91" s="155"/>
    </row>
    <row r="92" spans="1:12" x14ac:dyDescent="0.25">
      <c r="A92" s="164"/>
      <c r="B92" s="158" t="s">
        <v>70</v>
      </c>
      <c r="C92" s="178">
        <v>33659</v>
      </c>
      <c r="D92" s="178">
        <v>31710</v>
      </c>
      <c r="E92" s="178">
        <v>79758</v>
      </c>
      <c r="F92" s="178">
        <v>89670</v>
      </c>
      <c r="G92" s="178">
        <v>91218</v>
      </c>
      <c r="H92" s="178">
        <v>88503</v>
      </c>
      <c r="I92" s="179">
        <f>IFERROR(H92/G92-1,"-")</f>
        <v>-2.9763862395579821E-2</v>
      </c>
      <c r="J92" s="178">
        <f>H92-G92</f>
        <v>-2715</v>
      </c>
      <c r="K92" s="179">
        <f>H92/H$8</f>
        <v>4.387224201666276E-3</v>
      </c>
      <c r="L92" s="81"/>
    </row>
    <row r="93" spans="1:12" x14ac:dyDescent="0.25">
      <c r="A93" s="164" t="s">
        <v>98</v>
      </c>
      <c r="B93" s="161" t="s">
        <v>99</v>
      </c>
      <c r="C93" s="162">
        <v>13378</v>
      </c>
      <c r="D93" s="162">
        <v>16403</v>
      </c>
      <c r="E93" s="162">
        <v>40667</v>
      </c>
      <c r="F93" s="162">
        <v>44097</v>
      </c>
      <c r="G93" s="162">
        <v>39604</v>
      </c>
      <c r="H93" s="162">
        <v>40990</v>
      </c>
      <c r="I93" s="163">
        <f>IFERROR(H93/G93-1,"-")</f>
        <v>3.4996465003535038E-2</v>
      </c>
      <c r="J93" s="162">
        <f t="shared" ref="J93:J103" si="30">H93-G93</f>
        <v>1386</v>
      </c>
      <c r="K93" s="163">
        <f>H93/H$8</f>
        <v>2.0319347369727654E-3</v>
      </c>
      <c r="L93" s="81"/>
    </row>
    <row r="94" spans="1:12" x14ac:dyDescent="0.25">
      <c r="A94" s="164" t="s">
        <v>105</v>
      </c>
      <c r="B94" s="165" t="s">
        <v>105</v>
      </c>
      <c r="C94" s="166">
        <v>6425</v>
      </c>
      <c r="D94" s="166">
        <v>8602</v>
      </c>
      <c r="E94" s="166">
        <v>17927</v>
      </c>
      <c r="F94" s="166">
        <v>11336</v>
      </c>
      <c r="G94" s="166">
        <v>10885</v>
      </c>
      <c r="H94" s="166">
        <v>13609</v>
      </c>
      <c r="I94" s="167">
        <f>IFERROR(H94/G94-1,"-")</f>
        <v>0.25025264124942592</v>
      </c>
      <c r="J94" s="166">
        <f t="shared" si="30"/>
        <v>2724</v>
      </c>
      <c r="K94" s="167">
        <f>H94/H$8</f>
        <v>6.7461819554677635E-4</v>
      </c>
      <c r="L94" s="81"/>
    </row>
    <row r="95" spans="1:12" x14ac:dyDescent="0.25">
      <c r="A95" s="164" t="s">
        <v>102</v>
      </c>
      <c r="B95" s="165" t="s">
        <v>102</v>
      </c>
      <c r="C95" s="166">
        <v>6953</v>
      </c>
      <c r="D95" s="166">
        <v>7801</v>
      </c>
      <c r="E95" s="166">
        <v>22740</v>
      </c>
      <c r="F95" s="166">
        <v>32761</v>
      </c>
      <c r="G95" s="166">
        <v>28719</v>
      </c>
      <c r="H95" s="166">
        <v>27381</v>
      </c>
      <c r="I95" s="167">
        <f>IFERROR(H95/G95-1,"-")</f>
        <v>-4.6589365924997406E-2</v>
      </c>
      <c r="J95" s="166">
        <f t="shared" si="30"/>
        <v>-1338</v>
      </c>
      <c r="K95" s="167">
        <f>H95/H$8</f>
        <v>1.3573165414259888E-3</v>
      </c>
      <c r="L95" s="81"/>
    </row>
    <row r="96" spans="1:12" x14ac:dyDescent="0.25">
      <c r="A96" s="164"/>
      <c r="B96" s="161" t="s">
        <v>109</v>
      </c>
      <c r="C96" s="162">
        <v>20281</v>
      </c>
      <c r="D96" s="162">
        <v>15307</v>
      </c>
      <c r="E96" s="162">
        <v>39091</v>
      </c>
      <c r="F96" s="162">
        <v>45573</v>
      </c>
      <c r="G96" s="162">
        <v>51614</v>
      </c>
      <c r="H96" s="162">
        <v>47513</v>
      </c>
      <c r="I96" s="163">
        <f>IFERROR(H96/G96-1,"-")</f>
        <v>-7.9455186577285231E-2</v>
      </c>
      <c r="J96" s="162">
        <f t="shared" si="30"/>
        <v>-4101</v>
      </c>
      <c r="K96" s="163">
        <f>H96/H$8</f>
        <v>2.3552894646935107E-3</v>
      </c>
      <c r="L96" s="81"/>
    </row>
    <row r="97" spans="1:12" s="57" customFormat="1" x14ac:dyDescent="0.25">
      <c r="A97" s="164"/>
      <c r="B97" s="165" t="s">
        <v>112</v>
      </c>
      <c r="C97" s="166">
        <v>4441</v>
      </c>
      <c r="D97" s="166">
        <v>533</v>
      </c>
      <c r="E97" s="166">
        <v>5474</v>
      </c>
      <c r="F97" s="166">
        <v>7202</v>
      </c>
      <c r="G97" s="166">
        <v>8421</v>
      </c>
      <c r="H97" s="166">
        <v>6326</v>
      </c>
      <c r="I97" s="167">
        <f t="shared" ref="I97:I104" si="31">IFERROR(H97/G97-1,"-")</f>
        <v>-0.24878280489253057</v>
      </c>
      <c r="J97" s="166">
        <f t="shared" si="30"/>
        <v>-2095</v>
      </c>
      <c r="K97" s="167">
        <f t="shared" ref="K97:K104" si="32">H97/H$8</f>
        <v>3.1358914725761682E-4</v>
      </c>
      <c r="L97" s="168"/>
    </row>
    <row r="98" spans="1:12" s="57" customFormat="1" x14ac:dyDescent="0.25">
      <c r="A98" s="164"/>
      <c r="B98" s="165" t="s">
        <v>115</v>
      </c>
      <c r="C98" s="166">
        <v>6467</v>
      </c>
      <c r="D98" s="166">
        <v>4748</v>
      </c>
      <c r="E98" s="166">
        <v>12221</v>
      </c>
      <c r="F98" s="166">
        <v>13422</v>
      </c>
      <c r="G98" s="166">
        <v>15403</v>
      </c>
      <c r="H98" s="166">
        <v>13877</v>
      </c>
      <c r="I98" s="167">
        <f t="shared" si="31"/>
        <v>-9.9071609426735097E-2</v>
      </c>
      <c r="J98" s="166">
        <f t="shared" si="30"/>
        <v>-1526</v>
      </c>
      <c r="K98" s="167">
        <f t="shared" si="32"/>
        <v>6.8790335069458558E-4</v>
      </c>
      <c r="L98" s="168"/>
    </row>
    <row r="99" spans="1:12" x14ac:dyDescent="0.25">
      <c r="A99" s="164"/>
      <c r="B99" s="165" t="s">
        <v>118</v>
      </c>
      <c r="C99" s="166">
        <v>2656</v>
      </c>
      <c r="D99" s="166">
        <v>3957</v>
      </c>
      <c r="E99" s="166">
        <v>4754</v>
      </c>
      <c r="F99" s="166">
        <v>5298</v>
      </c>
      <c r="G99" s="166">
        <v>6232</v>
      </c>
      <c r="H99" s="166">
        <v>5585</v>
      </c>
      <c r="I99" s="167">
        <f t="shared" si="31"/>
        <v>-0.10381899871630296</v>
      </c>
      <c r="J99" s="166">
        <f t="shared" si="30"/>
        <v>-647</v>
      </c>
      <c r="K99" s="167">
        <f t="shared" si="32"/>
        <v>2.7685668470341286E-4</v>
      </c>
      <c r="L99" s="81"/>
    </row>
    <row r="100" spans="1:12" x14ac:dyDescent="0.25">
      <c r="A100" s="164"/>
      <c r="B100" s="165" t="s">
        <v>125</v>
      </c>
      <c r="C100" s="166">
        <v>839</v>
      </c>
      <c r="D100" s="166">
        <v>265</v>
      </c>
      <c r="E100" s="166">
        <v>2720</v>
      </c>
      <c r="F100" s="166">
        <v>2323</v>
      </c>
      <c r="G100" s="166">
        <v>2822</v>
      </c>
      <c r="H100" s="166">
        <v>1917</v>
      </c>
      <c r="I100" s="167">
        <f t="shared" si="31"/>
        <v>-0.32069454287739196</v>
      </c>
      <c r="J100" s="166">
        <f t="shared" si="30"/>
        <v>-905</v>
      </c>
      <c r="K100" s="167">
        <f t="shared" si="32"/>
        <v>9.5028516486381819E-5</v>
      </c>
      <c r="L100" s="81"/>
    </row>
    <row r="101" spans="1:12" x14ac:dyDescent="0.25">
      <c r="A101" s="164"/>
      <c r="B101" s="165" t="s">
        <v>121</v>
      </c>
      <c r="C101" s="166">
        <v>294</v>
      </c>
      <c r="D101" s="166">
        <v>519</v>
      </c>
      <c r="E101" s="166">
        <v>1281</v>
      </c>
      <c r="F101" s="166">
        <v>986</v>
      </c>
      <c r="G101" s="166">
        <v>1399</v>
      </c>
      <c r="H101" s="166">
        <v>1787</v>
      </c>
      <c r="I101" s="167">
        <f t="shared" si="31"/>
        <v>0.2773409578270194</v>
      </c>
      <c r="J101" s="166">
        <f t="shared" si="30"/>
        <v>388</v>
      </c>
      <c r="K101" s="167">
        <f t="shared" si="32"/>
        <v>8.8584224810205693E-5</v>
      </c>
      <c r="L101" s="81"/>
    </row>
    <row r="102" spans="1:12" x14ac:dyDescent="0.25">
      <c r="A102" s="164"/>
      <c r="B102" s="165" t="s">
        <v>130</v>
      </c>
      <c r="C102" s="166">
        <v>565</v>
      </c>
      <c r="D102" s="166">
        <v>40</v>
      </c>
      <c r="E102" s="166">
        <v>540</v>
      </c>
      <c r="F102" s="166">
        <v>278</v>
      </c>
      <c r="G102" s="166">
        <v>592</v>
      </c>
      <c r="H102" s="166">
        <v>355</v>
      </c>
      <c r="I102" s="167">
        <f t="shared" si="31"/>
        <v>-0.40033783783783783</v>
      </c>
      <c r="J102" s="166">
        <f t="shared" si="30"/>
        <v>-237</v>
      </c>
      <c r="K102" s="167">
        <f t="shared" si="32"/>
        <v>1.7597873423404041E-5</v>
      </c>
      <c r="L102" s="81"/>
    </row>
    <row r="103" spans="1:12" x14ac:dyDescent="0.25">
      <c r="A103" s="164" t="s">
        <v>146</v>
      </c>
      <c r="B103" s="165" t="s">
        <v>133</v>
      </c>
      <c r="C103" s="166">
        <v>210</v>
      </c>
      <c r="D103" s="166">
        <v>118</v>
      </c>
      <c r="E103" s="166">
        <v>227</v>
      </c>
      <c r="F103" s="166">
        <v>606</v>
      </c>
      <c r="G103" s="166">
        <v>824</v>
      </c>
      <c r="H103" s="166">
        <v>453</v>
      </c>
      <c r="I103" s="167">
        <f t="shared" si="31"/>
        <v>-0.45024271844660191</v>
      </c>
      <c r="J103" s="166">
        <f t="shared" si="30"/>
        <v>-371</v>
      </c>
      <c r="K103" s="167">
        <f t="shared" si="32"/>
        <v>2.2455877917752199E-5</v>
      </c>
      <c r="L103" s="81"/>
    </row>
    <row r="104" spans="1:12" x14ac:dyDescent="0.25">
      <c r="A104" s="164" t="s">
        <v>147</v>
      </c>
      <c r="B104" s="170" t="s">
        <v>147</v>
      </c>
      <c r="C104" s="171">
        <f t="shared" ref="C104" si="33">C96-SUM(C97:C103)</f>
        <v>4809</v>
      </c>
      <c r="D104" s="171">
        <f t="shared" ref="D104:H104" si="34">D96-SUM(D97:D103)</f>
        <v>5127</v>
      </c>
      <c r="E104" s="171">
        <f t="shared" si="34"/>
        <v>11874</v>
      </c>
      <c r="F104" s="171">
        <f t="shared" si="34"/>
        <v>15458</v>
      </c>
      <c r="G104" s="171">
        <f t="shared" si="34"/>
        <v>15921</v>
      </c>
      <c r="H104" s="171">
        <f t="shared" si="34"/>
        <v>17213</v>
      </c>
      <c r="I104" s="172">
        <f t="shared" si="31"/>
        <v>8.1150681489856158E-2</v>
      </c>
      <c r="J104" s="171">
        <f>H104-G104</f>
        <v>1292</v>
      </c>
      <c r="K104" s="172">
        <f t="shared" si="32"/>
        <v>8.5327378940015146E-4</v>
      </c>
      <c r="L104" s="81"/>
    </row>
    <row r="105" spans="1:12" s="148" customFormat="1" x14ac:dyDescent="0.25">
      <c r="A105" s="164"/>
      <c r="B105" s="157" t="s">
        <v>52</v>
      </c>
      <c r="C105" s="155"/>
      <c r="D105" s="155"/>
      <c r="E105" s="155"/>
      <c r="F105" s="155"/>
      <c r="G105" s="155"/>
      <c r="H105" s="155"/>
      <c r="I105" s="155"/>
      <c r="J105" s="155"/>
      <c r="K105" s="155"/>
    </row>
    <row r="106" spans="1:12" x14ac:dyDescent="0.25">
      <c r="A106" s="164"/>
      <c r="B106" s="158" t="s">
        <v>70</v>
      </c>
      <c r="C106" s="178">
        <v>248643</v>
      </c>
      <c r="D106" s="178">
        <v>272756</v>
      </c>
      <c r="E106" s="178">
        <v>716456</v>
      </c>
      <c r="F106" s="178">
        <v>803223</v>
      </c>
      <c r="G106" s="178">
        <v>845212</v>
      </c>
      <c r="H106" s="178">
        <v>862102</v>
      </c>
      <c r="I106" s="179">
        <f>IFERROR(H106/G106-1,"-")</f>
        <v>1.9983152155908845E-2</v>
      </c>
      <c r="J106" s="178">
        <f>H106-G106</f>
        <v>16890</v>
      </c>
      <c r="K106" s="179">
        <f>H106/H$8</f>
        <v>4.2735667250883014E-2</v>
      </c>
      <c r="L106" s="81"/>
    </row>
    <row r="107" spans="1:12" x14ac:dyDescent="0.25">
      <c r="A107" s="164" t="s">
        <v>98</v>
      </c>
      <c r="B107" s="161" t="s">
        <v>99</v>
      </c>
      <c r="C107" s="162">
        <v>42776</v>
      </c>
      <c r="D107" s="162">
        <v>97776</v>
      </c>
      <c r="E107" s="162">
        <v>91706</v>
      </c>
      <c r="F107" s="162">
        <v>120161</v>
      </c>
      <c r="G107" s="162">
        <v>117785</v>
      </c>
      <c r="H107" s="162">
        <v>133860</v>
      </c>
      <c r="I107" s="163">
        <f>IFERROR(H107/G107-1,"-")</f>
        <v>0.13647748015451877</v>
      </c>
      <c r="J107" s="162">
        <f t="shared" ref="J107:J117" si="35">H107-G107</f>
        <v>16075</v>
      </c>
      <c r="K107" s="163">
        <f>H107/H$8</f>
        <v>6.6356375674841263E-3</v>
      </c>
      <c r="L107" s="81"/>
    </row>
    <row r="108" spans="1:12" x14ac:dyDescent="0.25">
      <c r="A108" s="164" t="s">
        <v>105</v>
      </c>
      <c r="B108" s="165" t="s">
        <v>105</v>
      </c>
      <c r="C108" s="166">
        <v>3635</v>
      </c>
      <c r="D108" s="166">
        <v>61490</v>
      </c>
      <c r="E108" s="166">
        <v>31557</v>
      </c>
      <c r="F108" s="166">
        <v>35572</v>
      </c>
      <c r="G108" s="166">
        <v>29032</v>
      </c>
      <c r="H108" s="166">
        <v>51917</v>
      </c>
      <c r="I108" s="167">
        <f>IFERROR(H108/G108-1,"-")</f>
        <v>0.78826811793882623</v>
      </c>
      <c r="J108" s="166">
        <f t="shared" si="35"/>
        <v>22885</v>
      </c>
      <c r="K108" s="167">
        <f>H108/H$8</f>
        <v>2.5736022380925846E-3</v>
      </c>
      <c r="L108" s="81"/>
    </row>
    <row r="109" spans="1:12" x14ac:dyDescent="0.25">
      <c r="A109" s="164" t="s">
        <v>102</v>
      </c>
      <c r="B109" s="165" t="s">
        <v>102</v>
      </c>
      <c r="C109" s="166">
        <v>39141</v>
      </c>
      <c r="D109" s="166">
        <v>36286</v>
      </c>
      <c r="E109" s="166">
        <v>60149</v>
      </c>
      <c r="F109" s="166">
        <v>84589</v>
      </c>
      <c r="G109" s="166">
        <v>88753</v>
      </c>
      <c r="H109" s="166">
        <v>81943</v>
      </c>
      <c r="I109" s="167">
        <f>IFERROR(H109/G109-1,"-")</f>
        <v>-7.6729800682793781E-2</v>
      </c>
      <c r="J109" s="166">
        <f t="shared" si="35"/>
        <v>-6810</v>
      </c>
      <c r="K109" s="167">
        <f>H109/H$8</f>
        <v>4.0620353293915421E-3</v>
      </c>
      <c r="L109" s="81"/>
    </row>
    <row r="110" spans="1:12" x14ac:dyDescent="0.25">
      <c r="A110" s="164"/>
      <c r="B110" s="161" t="s">
        <v>109</v>
      </c>
      <c r="C110" s="162">
        <v>205867</v>
      </c>
      <c r="D110" s="162">
        <v>174980</v>
      </c>
      <c r="E110" s="162">
        <v>624750</v>
      </c>
      <c r="F110" s="162">
        <v>683062</v>
      </c>
      <c r="G110" s="162">
        <v>727427</v>
      </c>
      <c r="H110" s="162">
        <v>728242</v>
      </c>
      <c r="I110" s="163">
        <f>IFERROR(H110/G110-1,"-")</f>
        <v>1.1203873378360374E-3</v>
      </c>
      <c r="J110" s="162">
        <f t="shared" si="35"/>
        <v>815</v>
      </c>
      <c r="K110" s="163">
        <f>H110/H$8</f>
        <v>3.6100029683398892E-2</v>
      </c>
      <c r="L110" s="81"/>
    </row>
    <row r="111" spans="1:12" s="57" customFormat="1" x14ac:dyDescent="0.25">
      <c r="A111" s="164"/>
      <c r="B111" s="165" t="s">
        <v>112</v>
      </c>
      <c r="C111" s="166">
        <v>117809</v>
      </c>
      <c r="D111" s="166">
        <v>38195</v>
      </c>
      <c r="E111" s="166">
        <v>376995</v>
      </c>
      <c r="F111" s="166">
        <v>411458</v>
      </c>
      <c r="G111" s="166">
        <v>437572</v>
      </c>
      <c r="H111" s="166">
        <v>420949</v>
      </c>
      <c r="I111" s="167">
        <f t="shared" ref="I111:I118" si="36">IFERROR(H111/G111-1,"-")</f>
        <v>-3.798917663835899E-2</v>
      </c>
      <c r="J111" s="166">
        <f t="shared" si="35"/>
        <v>-16623</v>
      </c>
      <c r="K111" s="167">
        <f t="shared" ref="K111:K118" si="37">H111/H$8</f>
        <v>2.0867062590728191E-2</v>
      </c>
      <c r="L111" s="168"/>
    </row>
    <row r="112" spans="1:12" s="57" customFormat="1" x14ac:dyDescent="0.25">
      <c r="A112" s="164"/>
      <c r="B112" s="165" t="s">
        <v>115</v>
      </c>
      <c r="C112" s="166">
        <v>14803</v>
      </c>
      <c r="D112" s="166">
        <v>33343</v>
      </c>
      <c r="E112" s="166">
        <v>27921</v>
      </c>
      <c r="F112" s="166">
        <v>37035</v>
      </c>
      <c r="G112" s="166">
        <v>33099</v>
      </c>
      <c r="H112" s="166">
        <v>38383</v>
      </c>
      <c r="I112" s="167">
        <f t="shared" si="36"/>
        <v>0.1596422852654158</v>
      </c>
      <c r="J112" s="166">
        <f t="shared" si="35"/>
        <v>5284</v>
      </c>
      <c r="K112" s="167">
        <f t="shared" si="37"/>
        <v>1.9027019031282177E-3</v>
      </c>
      <c r="L112" s="168"/>
    </row>
    <row r="113" spans="1:12" x14ac:dyDescent="0.25">
      <c r="A113" s="164"/>
      <c r="B113" s="165" t="s">
        <v>118</v>
      </c>
      <c r="C113" s="166">
        <v>7410</v>
      </c>
      <c r="D113" s="166">
        <v>35236</v>
      </c>
      <c r="E113" s="166">
        <v>35399</v>
      </c>
      <c r="F113" s="166">
        <v>49821</v>
      </c>
      <c r="G113" s="166">
        <v>42952</v>
      </c>
      <c r="H113" s="166">
        <v>62216</v>
      </c>
      <c r="I113" s="167">
        <f t="shared" si="36"/>
        <v>0.44850065189048238</v>
      </c>
      <c r="J113" s="166">
        <f t="shared" si="35"/>
        <v>19264</v>
      </c>
      <c r="K113" s="167">
        <f t="shared" si="37"/>
        <v>3.0841388532690307E-3</v>
      </c>
      <c r="L113" s="81"/>
    </row>
    <row r="114" spans="1:12" x14ac:dyDescent="0.25">
      <c r="A114" s="164"/>
      <c r="B114" s="165" t="s">
        <v>125</v>
      </c>
      <c r="C114" s="166">
        <v>4179</v>
      </c>
      <c r="D114" s="166">
        <v>10036</v>
      </c>
      <c r="E114" s="166">
        <v>26570</v>
      </c>
      <c r="F114" s="166">
        <v>22048</v>
      </c>
      <c r="G114" s="166">
        <v>24551</v>
      </c>
      <c r="H114" s="166">
        <v>27432</v>
      </c>
      <c r="I114" s="167">
        <f t="shared" si="36"/>
        <v>0.11734756221742493</v>
      </c>
      <c r="J114" s="166">
        <f t="shared" si="35"/>
        <v>2881</v>
      </c>
      <c r="K114" s="167">
        <f t="shared" si="37"/>
        <v>1.3598446866220273E-3</v>
      </c>
      <c r="L114" s="81"/>
    </row>
    <row r="115" spans="1:12" x14ac:dyDescent="0.25">
      <c r="A115" s="164"/>
      <c r="B115" s="165" t="s">
        <v>121</v>
      </c>
      <c r="C115" s="166">
        <v>5827</v>
      </c>
      <c r="D115" s="166">
        <v>16223</v>
      </c>
      <c r="E115" s="166">
        <v>27329</v>
      </c>
      <c r="F115" s="166">
        <v>28296</v>
      </c>
      <c r="G115" s="166">
        <v>18839</v>
      </c>
      <c r="H115" s="166">
        <v>21565</v>
      </c>
      <c r="I115" s="167">
        <f t="shared" si="36"/>
        <v>0.14469982483146659</v>
      </c>
      <c r="J115" s="166">
        <f t="shared" si="35"/>
        <v>2726</v>
      </c>
      <c r="K115" s="167">
        <f t="shared" si="37"/>
        <v>1.0690088461287554E-3</v>
      </c>
      <c r="L115" s="81"/>
    </row>
    <row r="116" spans="1:12" x14ac:dyDescent="0.25">
      <c r="A116" s="164"/>
      <c r="B116" s="165" t="s">
        <v>130</v>
      </c>
      <c r="C116" s="166">
        <v>2277</v>
      </c>
      <c r="D116" s="166">
        <v>277</v>
      </c>
      <c r="E116" s="166">
        <v>3665</v>
      </c>
      <c r="F116" s="166">
        <v>6774</v>
      </c>
      <c r="G116" s="166">
        <v>9961</v>
      </c>
      <c r="H116" s="166">
        <v>6153</v>
      </c>
      <c r="I116" s="167">
        <f t="shared" si="36"/>
        <v>-0.38229093464511599</v>
      </c>
      <c r="J116" s="166">
        <f t="shared" si="35"/>
        <v>-3808</v>
      </c>
      <c r="K116" s="167">
        <f t="shared" si="37"/>
        <v>3.0501328218085933E-4</v>
      </c>
      <c r="L116" s="81"/>
    </row>
    <row r="117" spans="1:12" x14ac:dyDescent="0.25">
      <c r="A117" s="164" t="s">
        <v>146</v>
      </c>
      <c r="B117" s="165" t="s">
        <v>133</v>
      </c>
      <c r="C117" s="166">
        <v>7210</v>
      </c>
      <c r="D117" s="166">
        <v>98</v>
      </c>
      <c r="E117" s="166">
        <v>5242</v>
      </c>
      <c r="F117" s="166">
        <v>4254</v>
      </c>
      <c r="G117" s="166">
        <v>8870</v>
      </c>
      <c r="H117" s="166">
        <v>5019</v>
      </c>
      <c r="I117" s="167">
        <f t="shared" si="36"/>
        <v>-0.43416009019165724</v>
      </c>
      <c r="J117" s="166">
        <f t="shared" si="35"/>
        <v>-3851</v>
      </c>
      <c r="K117" s="167">
        <f t="shared" si="37"/>
        <v>2.4879923017483065E-4</v>
      </c>
      <c r="L117" s="81"/>
    </row>
    <row r="118" spans="1:12" x14ac:dyDescent="0.25">
      <c r="A118" s="164" t="s">
        <v>147</v>
      </c>
      <c r="B118" s="170" t="s">
        <v>147</v>
      </c>
      <c r="C118" s="171">
        <f t="shared" ref="C118" si="38">C110-SUM(C111:C117)</f>
        <v>46352</v>
      </c>
      <c r="D118" s="171">
        <f t="shared" ref="D118:H118" si="39">D110-SUM(D111:D117)</f>
        <v>41572</v>
      </c>
      <c r="E118" s="171">
        <f t="shared" si="39"/>
        <v>121629</v>
      </c>
      <c r="F118" s="171">
        <f t="shared" si="39"/>
        <v>123376</v>
      </c>
      <c r="G118" s="171">
        <f t="shared" si="39"/>
        <v>151583</v>
      </c>
      <c r="H118" s="171">
        <f t="shared" si="39"/>
        <v>146525</v>
      </c>
      <c r="I118" s="172">
        <f t="shared" si="36"/>
        <v>-3.3367857873244366E-2</v>
      </c>
      <c r="J118" s="171">
        <f>H118-G118</f>
        <v>-5058</v>
      </c>
      <c r="K118" s="172">
        <f t="shared" si="37"/>
        <v>7.2634602911669779E-3</v>
      </c>
      <c r="L118" s="81"/>
    </row>
    <row r="119" spans="1:12" s="148" customFormat="1" x14ac:dyDescent="0.25">
      <c r="A119" s="164"/>
      <c r="B119" s="157" t="s">
        <v>53</v>
      </c>
      <c r="C119" s="155"/>
      <c r="D119" s="155"/>
      <c r="E119" s="155"/>
      <c r="F119" s="155"/>
      <c r="G119" s="155"/>
      <c r="H119" s="155"/>
      <c r="I119" s="155"/>
      <c r="J119" s="155"/>
      <c r="K119" s="155"/>
    </row>
    <row r="120" spans="1:12" x14ac:dyDescent="0.25">
      <c r="A120" s="164"/>
      <c r="B120" s="158" t="s">
        <v>70</v>
      </c>
      <c r="C120" s="178">
        <v>118261</v>
      </c>
      <c r="D120" s="178">
        <v>148140</v>
      </c>
      <c r="E120" s="178">
        <v>301230</v>
      </c>
      <c r="F120" s="178">
        <v>334500</v>
      </c>
      <c r="G120" s="178">
        <v>347016</v>
      </c>
      <c r="H120" s="178">
        <v>351506</v>
      </c>
      <c r="I120" s="179">
        <f>IFERROR(H120/G120-1,"-")</f>
        <v>1.293888466237858E-2</v>
      </c>
      <c r="J120" s="178">
        <f>H120-G120</f>
        <v>4490</v>
      </c>
      <c r="K120" s="179">
        <f>H120/H$8</f>
        <v>1.7424670691738201E-2</v>
      </c>
      <c r="L120" s="81"/>
    </row>
    <row r="121" spans="1:12" x14ac:dyDescent="0.25">
      <c r="A121" s="164" t="s">
        <v>98</v>
      </c>
      <c r="B121" s="161" t="s">
        <v>99</v>
      </c>
      <c r="C121" s="162">
        <v>50965</v>
      </c>
      <c r="D121" s="162">
        <v>92186</v>
      </c>
      <c r="E121" s="162">
        <v>153498</v>
      </c>
      <c r="F121" s="162">
        <v>179706</v>
      </c>
      <c r="G121" s="162">
        <v>181102</v>
      </c>
      <c r="H121" s="162">
        <v>199199</v>
      </c>
      <c r="I121" s="163">
        <f>IFERROR(H121/G121-1,"-")</f>
        <v>9.9927112897703951E-2</v>
      </c>
      <c r="J121" s="162">
        <f t="shared" ref="J121:J131" si="40">H121-G121</f>
        <v>18097</v>
      </c>
      <c r="K121" s="163">
        <f>H121/H$8</f>
        <v>9.8745881354046806E-3</v>
      </c>
      <c r="L121" s="81"/>
    </row>
    <row r="122" spans="1:12" x14ac:dyDescent="0.25">
      <c r="A122" s="164" t="s">
        <v>105</v>
      </c>
      <c r="B122" s="165" t="s">
        <v>105</v>
      </c>
      <c r="C122" s="166">
        <v>23473</v>
      </c>
      <c r="D122" s="166">
        <v>43538</v>
      </c>
      <c r="E122" s="166">
        <v>71529</v>
      </c>
      <c r="F122" s="166">
        <v>73766</v>
      </c>
      <c r="G122" s="166">
        <v>78322</v>
      </c>
      <c r="H122" s="166">
        <v>92475</v>
      </c>
      <c r="I122" s="167">
        <f>IFERROR(H122/G122-1,"-")</f>
        <v>0.18070273997088937</v>
      </c>
      <c r="J122" s="166">
        <f t="shared" si="40"/>
        <v>14153</v>
      </c>
      <c r="K122" s="167">
        <f>H122/H$8</f>
        <v>4.5841220981106727E-3</v>
      </c>
      <c r="L122" s="81"/>
    </row>
    <row r="123" spans="1:12" x14ac:dyDescent="0.25">
      <c r="A123" s="164" t="s">
        <v>102</v>
      </c>
      <c r="B123" s="165" t="s">
        <v>102</v>
      </c>
      <c r="C123" s="166">
        <v>27492</v>
      </c>
      <c r="D123" s="166">
        <v>48648</v>
      </c>
      <c r="E123" s="166">
        <v>81969</v>
      </c>
      <c r="F123" s="166">
        <v>105940</v>
      </c>
      <c r="G123" s="166">
        <v>102780</v>
      </c>
      <c r="H123" s="166">
        <v>106724</v>
      </c>
      <c r="I123" s="167">
        <f>IFERROR(H123/G123-1,"-")</f>
        <v>3.8373224362716396E-2</v>
      </c>
      <c r="J123" s="166">
        <f t="shared" si="40"/>
        <v>3944</v>
      </c>
      <c r="K123" s="167">
        <f>H123/H$8</f>
        <v>5.2904660372940079E-3</v>
      </c>
      <c r="L123" s="81"/>
    </row>
    <row r="124" spans="1:12" x14ac:dyDescent="0.25">
      <c r="A124" s="164"/>
      <c r="B124" s="161" t="s">
        <v>109</v>
      </c>
      <c r="C124" s="162">
        <v>67296</v>
      </c>
      <c r="D124" s="162">
        <v>55954</v>
      </c>
      <c r="E124" s="162">
        <v>147732</v>
      </c>
      <c r="F124" s="162">
        <v>154794</v>
      </c>
      <c r="G124" s="162">
        <v>165914</v>
      </c>
      <c r="H124" s="162">
        <v>152307</v>
      </c>
      <c r="I124" s="163">
        <f>IFERROR(H124/G124-1,"-")</f>
        <v>-8.2012367853225188E-2</v>
      </c>
      <c r="J124" s="162">
        <f t="shared" si="40"/>
        <v>-13607</v>
      </c>
      <c r="K124" s="163">
        <f>H124/H$8</f>
        <v>7.5500825563335197E-3</v>
      </c>
      <c r="L124" s="81"/>
    </row>
    <row r="125" spans="1:12" s="57" customFormat="1" x14ac:dyDescent="0.25">
      <c r="A125" s="164"/>
      <c r="B125" s="165" t="s">
        <v>112</v>
      </c>
      <c r="C125" s="166">
        <v>8916</v>
      </c>
      <c r="D125" s="166">
        <v>2290</v>
      </c>
      <c r="E125" s="166">
        <v>19804</v>
      </c>
      <c r="F125" s="166">
        <v>19086</v>
      </c>
      <c r="G125" s="166">
        <v>23566</v>
      </c>
      <c r="H125" s="166">
        <v>18207</v>
      </c>
      <c r="I125" s="167">
        <f t="shared" ref="I125:I132" si="41">IFERROR(H125/G125-1,"-")</f>
        <v>-0.22740388695578373</v>
      </c>
      <c r="J125" s="166">
        <f t="shared" si="40"/>
        <v>-5359</v>
      </c>
      <c r="K125" s="167">
        <f t="shared" ref="K125:K132" si="42">H125/H$8</f>
        <v>9.0254783498568277E-4</v>
      </c>
      <c r="L125" s="168"/>
    </row>
    <row r="126" spans="1:12" s="57" customFormat="1" x14ac:dyDescent="0.25">
      <c r="A126" s="164"/>
      <c r="B126" s="165" t="s">
        <v>115</v>
      </c>
      <c r="C126" s="166">
        <v>8926</v>
      </c>
      <c r="D126" s="166">
        <v>6124</v>
      </c>
      <c r="E126" s="166">
        <v>18108</v>
      </c>
      <c r="F126" s="166">
        <v>24451</v>
      </c>
      <c r="G126" s="166">
        <v>23939</v>
      </c>
      <c r="H126" s="166">
        <v>23413</v>
      </c>
      <c r="I126" s="167">
        <f t="shared" si="41"/>
        <v>-2.1972513471740673E-2</v>
      </c>
      <c r="J126" s="166">
        <f t="shared" si="40"/>
        <v>-526</v>
      </c>
      <c r="K126" s="167">
        <f t="shared" si="42"/>
        <v>1.1606169308793206E-3</v>
      </c>
      <c r="L126" s="168"/>
    </row>
    <row r="127" spans="1:12" x14ac:dyDescent="0.25">
      <c r="A127" s="164"/>
      <c r="B127" s="165" t="s">
        <v>118</v>
      </c>
      <c r="C127" s="166">
        <v>4918</v>
      </c>
      <c r="D127" s="166">
        <v>8235</v>
      </c>
      <c r="E127" s="166">
        <v>12644</v>
      </c>
      <c r="F127" s="166">
        <v>15479</v>
      </c>
      <c r="G127" s="166">
        <v>14205</v>
      </c>
      <c r="H127" s="166">
        <v>13040</v>
      </c>
      <c r="I127" s="167">
        <f t="shared" si="41"/>
        <v>-8.2013375571981739E-2</v>
      </c>
      <c r="J127" s="166">
        <f t="shared" si="40"/>
        <v>-1165</v>
      </c>
      <c r="K127" s="167">
        <f t="shared" si="42"/>
        <v>6.464120265948978E-4</v>
      </c>
      <c r="L127" s="81"/>
    </row>
    <row r="128" spans="1:12" x14ac:dyDescent="0.25">
      <c r="A128" s="164"/>
      <c r="B128" s="165" t="s">
        <v>125</v>
      </c>
      <c r="C128" s="166">
        <v>1311</v>
      </c>
      <c r="D128" s="166">
        <v>1068</v>
      </c>
      <c r="E128" s="166">
        <v>3483</v>
      </c>
      <c r="F128" s="166">
        <v>3838</v>
      </c>
      <c r="G128" s="166">
        <v>4135</v>
      </c>
      <c r="H128" s="166">
        <v>4656</v>
      </c>
      <c r="I128" s="167">
        <f t="shared" si="41"/>
        <v>0.12599758162031449</v>
      </c>
      <c r="J128" s="166">
        <f t="shared" si="40"/>
        <v>521</v>
      </c>
      <c r="K128" s="167">
        <f t="shared" si="42"/>
        <v>2.3080478495596962E-4</v>
      </c>
      <c r="L128" s="81"/>
    </row>
    <row r="129" spans="1:12" x14ac:dyDescent="0.25">
      <c r="A129" s="164"/>
      <c r="B129" s="165" t="s">
        <v>121</v>
      </c>
      <c r="C129" s="166">
        <v>1120</v>
      </c>
      <c r="D129" s="166">
        <v>856</v>
      </c>
      <c r="E129" s="166">
        <v>2733</v>
      </c>
      <c r="F129" s="166">
        <v>3233</v>
      </c>
      <c r="G129" s="166">
        <v>3301</v>
      </c>
      <c r="H129" s="166">
        <v>3524</v>
      </c>
      <c r="I129" s="167">
        <f t="shared" si="41"/>
        <v>6.7555286276885784E-2</v>
      </c>
      <c r="J129" s="166">
        <f t="shared" si="40"/>
        <v>223</v>
      </c>
      <c r="K129" s="167">
        <f t="shared" si="42"/>
        <v>1.7468987589880518E-4</v>
      </c>
      <c r="L129" s="81"/>
    </row>
    <row r="130" spans="1:12" x14ac:dyDescent="0.25">
      <c r="A130" s="164"/>
      <c r="B130" s="165" t="s">
        <v>130</v>
      </c>
      <c r="C130" s="166">
        <v>1580</v>
      </c>
      <c r="D130" s="166">
        <v>179</v>
      </c>
      <c r="E130" s="166">
        <v>1578</v>
      </c>
      <c r="F130" s="166">
        <v>2025</v>
      </c>
      <c r="G130" s="166">
        <v>2833</v>
      </c>
      <c r="H130" s="166">
        <v>1771</v>
      </c>
      <c r="I130" s="167">
        <f t="shared" si="41"/>
        <v>-0.37486763148605717</v>
      </c>
      <c r="J130" s="166">
        <f t="shared" si="40"/>
        <v>-1062</v>
      </c>
      <c r="K130" s="167">
        <f t="shared" si="42"/>
        <v>8.7791081219291709E-5</v>
      </c>
      <c r="L130" s="81"/>
    </row>
    <row r="131" spans="1:12" x14ac:dyDescent="0.25">
      <c r="A131" s="164" t="s">
        <v>146</v>
      </c>
      <c r="B131" s="165" t="s">
        <v>133</v>
      </c>
      <c r="C131" s="166">
        <v>1898</v>
      </c>
      <c r="D131" s="166">
        <v>413</v>
      </c>
      <c r="E131" s="166">
        <v>2435</v>
      </c>
      <c r="F131" s="166">
        <v>2962</v>
      </c>
      <c r="G131" s="166">
        <v>3278</v>
      </c>
      <c r="H131" s="166">
        <v>2815</v>
      </c>
      <c r="I131" s="167">
        <f t="shared" si="41"/>
        <v>-0.14124466137888958</v>
      </c>
      <c r="J131" s="166">
        <f t="shared" si="40"/>
        <v>-463</v>
      </c>
      <c r="K131" s="167">
        <f t="shared" si="42"/>
        <v>1.3954370052642924E-4</v>
      </c>
      <c r="L131" s="81"/>
    </row>
    <row r="132" spans="1:12" x14ac:dyDescent="0.25">
      <c r="A132" s="164" t="s">
        <v>147</v>
      </c>
      <c r="B132" s="170" t="s">
        <v>147</v>
      </c>
      <c r="C132" s="171">
        <f t="shared" ref="C132" si="43">C124-SUM(C125:C131)</f>
        <v>38627</v>
      </c>
      <c r="D132" s="171">
        <f t="shared" ref="D132:H132" si="44">D124-SUM(D125:D131)</f>
        <v>36789</v>
      </c>
      <c r="E132" s="171">
        <f t="shared" si="44"/>
        <v>86947</v>
      </c>
      <c r="F132" s="171">
        <f t="shared" si="44"/>
        <v>83720</v>
      </c>
      <c r="G132" s="171">
        <f t="shared" si="44"/>
        <v>90657</v>
      </c>
      <c r="H132" s="171">
        <f t="shared" si="44"/>
        <v>84881</v>
      </c>
      <c r="I132" s="172">
        <f t="shared" si="41"/>
        <v>-6.3712675248464024E-2</v>
      </c>
      <c r="J132" s="171">
        <f>H132-G132</f>
        <v>-5776</v>
      </c>
      <c r="K132" s="172">
        <f t="shared" si="42"/>
        <v>4.2076763212731223E-3</v>
      </c>
      <c r="L132" s="81"/>
    </row>
    <row r="133" spans="1:12" s="148" customFormat="1" x14ac:dyDescent="0.25">
      <c r="A133" s="164"/>
      <c r="B133" s="157" t="s">
        <v>54</v>
      </c>
      <c r="C133" s="155"/>
      <c r="D133" s="155"/>
      <c r="E133" s="155"/>
      <c r="F133" s="155"/>
      <c r="G133" s="155"/>
      <c r="H133" s="155"/>
      <c r="I133" s="155"/>
      <c r="J133" s="155"/>
      <c r="K133" s="155"/>
    </row>
    <row r="134" spans="1:12" x14ac:dyDescent="0.25">
      <c r="A134" s="164"/>
      <c r="B134" s="158" t="s">
        <v>70</v>
      </c>
      <c r="C134" s="178">
        <v>412691</v>
      </c>
      <c r="D134" s="178">
        <v>193247</v>
      </c>
      <c r="E134" s="178">
        <v>975225</v>
      </c>
      <c r="F134" s="178">
        <v>1060434</v>
      </c>
      <c r="G134" s="178">
        <v>1162503</v>
      </c>
      <c r="H134" s="178">
        <v>1148016</v>
      </c>
      <c r="I134" s="179">
        <f>IFERROR(H134/G134-1,"-")</f>
        <v>-1.2461903324120449E-2</v>
      </c>
      <c r="J134" s="178">
        <f>H134-G134</f>
        <v>-14487</v>
      </c>
      <c r="K134" s="179">
        <f>H134/H$8</f>
        <v>5.6908845791669334E-2</v>
      </c>
      <c r="L134" s="81"/>
    </row>
    <row r="135" spans="1:12" x14ac:dyDescent="0.25">
      <c r="A135" s="164" t="s">
        <v>98</v>
      </c>
      <c r="B135" s="161" t="s">
        <v>99</v>
      </c>
      <c r="C135" s="162">
        <v>9152</v>
      </c>
      <c r="D135" s="162">
        <v>67362</v>
      </c>
      <c r="E135" s="162">
        <v>53266</v>
      </c>
      <c r="F135" s="162">
        <v>66298</v>
      </c>
      <c r="G135" s="162">
        <v>51686</v>
      </c>
      <c r="H135" s="162">
        <v>53709</v>
      </c>
      <c r="I135" s="163">
        <f>IFERROR(H135/G135-1,"-")</f>
        <v>3.9140192702085574E-2</v>
      </c>
      <c r="J135" s="162">
        <f t="shared" ref="J135:J145" si="45">H135-G135</f>
        <v>2023</v>
      </c>
      <c r="K135" s="163">
        <f>H135/H$8</f>
        <v>2.6624343202749511E-3</v>
      </c>
      <c r="L135" s="81"/>
    </row>
    <row r="136" spans="1:12" x14ac:dyDescent="0.25">
      <c r="A136" s="164" t="s">
        <v>105</v>
      </c>
      <c r="B136" s="165" t="s">
        <v>105</v>
      </c>
      <c r="C136" s="166">
        <v>5032</v>
      </c>
      <c r="D136" s="166">
        <v>43296</v>
      </c>
      <c r="E136" s="166">
        <v>27987</v>
      </c>
      <c r="F136" s="166">
        <v>36719</v>
      </c>
      <c r="G136" s="166">
        <v>26159</v>
      </c>
      <c r="H136" s="166">
        <v>22257</v>
      </c>
      <c r="I136" s="167">
        <f>IFERROR(H136/G136-1,"-")</f>
        <v>-0.14916472342214915</v>
      </c>
      <c r="J136" s="166">
        <f t="shared" si="45"/>
        <v>-3902</v>
      </c>
      <c r="K136" s="167">
        <f>H136/H$8</f>
        <v>1.1033123064357851E-3</v>
      </c>
      <c r="L136" s="81"/>
    </row>
    <row r="137" spans="1:12" x14ac:dyDescent="0.25">
      <c r="A137" s="164" t="s">
        <v>102</v>
      </c>
      <c r="B137" s="165" t="s">
        <v>102</v>
      </c>
      <c r="C137" s="166">
        <v>4120</v>
      </c>
      <c r="D137" s="166">
        <v>24066</v>
      </c>
      <c r="E137" s="166">
        <v>25279</v>
      </c>
      <c r="F137" s="166">
        <v>29579</v>
      </c>
      <c r="G137" s="166">
        <v>25527</v>
      </c>
      <c r="H137" s="166">
        <v>31452</v>
      </c>
      <c r="I137" s="167">
        <f>IFERROR(H137/G137-1,"-")</f>
        <v>0.23210718063227165</v>
      </c>
      <c r="J137" s="166">
        <f t="shared" si="45"/>
        <v>5925</v>
      </c>
      <c r="K137" s="167">
        <f>H137/H$8</f>
        <v>1.5591220138391659E-3</v>
      </c>
      <c r="L137" s="81"/>
    </row>
    <row r="138" spans="1:12" x14ac:dyDescent="0.25">
      <c r="A138" s="164"/>
      <c r="B138" s="161" t="s">
        <v>109</v>
      </c>
      <c r="C138" s="162">
        <v>403539</v>
      </c>
      <c r="D138" s="162">
        <v>125885</v>
      </c>
      <c r="E138" s="162">
        <v>921959</v>
      </c>
      <c r="F138" s="162">
        <v>994136</v>
      </c>
      <c r="G138" s="162">
        <v>1110817</v>
      </c>
      <c r="H138" s="162">
        <v>1094307</v>
      </c>
      <c r="I138" s="163">
        <f>IFERROR(H138/G138-1,"-")</f>
        <v>-1.4862934218687673E-2</v>
      </c>
      <c r="J138" s="162">
        <f t="shared" si="45"/>
        <v>-16510</v>
      </c>
      <c r="K138" s="163">
        <f>H138/H$8</f>
        <v>5.4246411471394383E-2</v>
      </c>
      <c r="L138" s="81"/>
    </row>
    <row r="139" spans="1:12" s="57" customFormat="1" x14ac:dyDescent="0.25">
      <c r="A139" s="164"/>
      <c r="B139" s="165" t="s">
        <v>112</v>
      </c>
      <c r="C139" s="166">
        <v>198194</v>
      </c>
      <c r="D139" s="166">
        <v>6335</v>
      </c>
      <c r="E139" s="166">
        <v>406353</v>
      </c>
      <c r="F139" s="166">
        <v>399598</v>
      </c>
      <c r="G139" s="166">
        <v>490709</v>
      </c>
      <c r="H139" s="166">
        <v>502592</v>
      </c>
      <c r="I139" s="167">
        <f t="shared" ref="I139:I146" si="46">IFERROR(H139/G139-1,"-")</f>
        <v>2.4215981365738104E-2</v>
      </c>
      <c r="J139" s="166">
        <f t="shared" si="45"/>
        <v>11883</v>
      </c>
      <c r="K139" s="167">
        <f t="shared" ref="K139:K146" si="47">H139/H$8</f>
        <v>2.4914226477790097E-2</v>
      </c>
      <c r="L139" s="168"/>
    </row>
    <row r="140" spans="1:12" s="57" customFormat="1" x14ac:dyDescent="0.25">
      <c r="A140" s="164"/>
      <c r="B140" s="165" t="s">
        <v>115</v>
      </c>
      <c r="C140" s="166">
        <v>25529</v>
      </c>
      <c r="D140" s="166">
        <v>15964</v>
      </c>
      <c r="E140" s="166">
        <v>68439</v>
      </c>
      <c r="F140" s="166">
        <v>98861</v>
      </c>
      <c r="G140" s="166">
        <v>115682</v>
      </c>
      <c r="H140" s="166">
        <v>110066</v>
      </c>
      <c r="I140" s="167">
        <f t="shared" si="46"/>
        <v>-4.8546878511782299E-2</v>
      </c>
      <c r="J140" s="166">
        <f t="shared" si="45"/>
        <v>-5616</v>
      </c>
      <c r="K140" s="167">
        <f t="shared" si="47"/>
        <v>5.4561339048461669E-3</v>
      </c>
      <c r="L140" s="168"/>
    </row>
    <row r="141" spans="1:12" x14ac:dyDescent="0.25">
      <c r="A141" s="164"/>
      <c r="B141" s="165" t="s">
        <v>118</v>
      </c>
      <c r="C141" s="166">
        <v>22867</v>
      </c>
      <c r="D141" s="166">
        <v>30470</v>
      </c>
      <c r="E141" s="166">
        <v>99586</v>
      </c>
      <c r="F141" s="166">
        <v>95765</v>
      </c>
      <c r="G141" s="166">
        <v>104164</v>
      </c>
      <c r="H141" s="166">
        <v>93454</v>
      </c>
      <c r="I141" s="167">
        <f t="shared" si="46"/>
        <v>-0.10281863215698317</v>
      </c>
      <c r="J141" s="166">
        <f t="shared" si="45"/>
        <v>-10710</v>
      </c>
      <c r="K141" s="167">
        <f t="shared" si="47"/>
        <v>4.632652571579722E-3</v>
      </c>
      <c r="L141" s="81"/>
    </row>
    <row r="142" spans="1:12" x14ac:dyDescent="0.25">
      <c r="A142" s="164"/>
      <c r="B142" s="165" t="s">
        <v>125</v>
      </c>
      <c r="C142" s="166">
        <v>5400</v>
      </c>
      <c r="D142" s="166">
        <v>1849</v>
      </c>
      <c r="E142" s="166">
        <v>35752</v>
      </c>
      <c r="F142" s="166">
        <v>41063</v>
      </c>
      <c r="G142" s="166">
        <v>37926</v>
      </c>
      <c r="H142" s="166">
        <v>29877</v>
      </c>
      <c r="I142" s="167">
        <f t="shared" si="46"/>
        <v>-0.2122290776775827</v>
      </c>
      <c r="J142" s="166">
        <f t="shared" si="45"/>
        <v>-8049</v>
      </c>
      <c r="K142" s="167">
        <f t="shared" si="47"/>
        <v>1.4810469416085706E-3</v>
      </c>
      <c r="L142" s="81"/>
    </row>
    <row r="143" spans="1:12" x14ac:dyDescent="0.25">
      <c r="A143" s="164"/>
      <c r="B143" s="165" t="s">
        <v>121</v>
      </c>
      <c r="C143" s="166">
        <v>6566</v>
      </c>
      <c r="D143" s="166">
        <v>4557</v>
      </c>
      <c r="E143" s="166">
        <v>18876</v>
      </c>
      <c r="F143" s="166">
        <v>23555</v>
      </c>
      <c r="G143" s="166">
        <v>28751</v>
      </c>
      <c r="H143" s="166">
        <v>21101</v>
      </c>
      <c r="I143" s="167">
        <f t="shared" si="46"/>
        <v>-0.2660777016451602</v>
      </c>
      <c r="J143" s="166">
        <f t="shared" si="45"/>
        <v>-7650</v>
      </c>
      <c r="K143" s="167">
        <f t="shared" si="47"/>
        <v>1.0460076819922498E-3</v>
      </c>
      <c r="L143" s="81"/>
    </row>
    <row r="144" spans="1:12" x14ac:dyDescent="0.25">
      <c r="A144" s="164"/>
      <c r="B144" s="165" t="s">
        <v>130</v>
      </c>
      <c r="C144" s="166">
        <v>15280</v>
      </c>
      <c r="D144" s="166">
        <v>422</v>
      </c>
      <c r="E144" s="166">
        <v>14520</v>
      </c>
      <c r="F144" s="166">
        <v>18490</v>
      </c>
      <c r="G144" s="166">
        <v>16363</v>
      </c>
      <c r="H144" s="166">
        <v>18066</v>
      </c>
      <c r="I144" s="167">
        <f t="shared" si="46"/>
        <v>0.104076269632708</v>
      </c>
      <c r="J144" s="166">
        <f t="shared" si="45"/>
        <v>1703</v>
      </c>
      <c r="K144" s="167">
        <f t="shared" si="47"/>
        <v>8.9555825709075327E-4</v>
      </c>
      <c r="L144" s="81"/>
    </row>
    <row r="145" spans="1:12" x14ac:dyDescent="0.25">
      <c r="A145" s="164" t="s">
        <v>146</v>
      </c>
      <c r="B145" s="165" t="s">
        <v>133</v>
      </c>
      <c r="C145" s="166">
        <v>28780</v>
      </c>
      <c r="D145" s="166">
        <v>206</v>
      </c>
      <c r="E145" s="166">
        <v>6498</v>
      </c>
      <c r="F145" s="166">
        <v>12672</v>
      </c>
      <c r="G145" s="166">
        <v>10614</v>
      </c>
      <c r="H145" s="166">
        <v>8883</v>
      </c>
      <c r="I145" s="167">
        <f t="shared" si="46"/>
        <v>-0.16308648954211424</v>
      </c>
      <c r="J145" s="166">
        <f t="shared" si="45"/>
        <v>-1731</v>
      </c>
      <c r="K145" s="167">
        <f t="shared" si="47"/>
        <v>4.4034340738055805E-4</v>
      </c>
      <c r="L145" s="81"/>
    </row>
    <row r="146" spans="1:12" x14ac:dyDescent="0.25">
      <c r="A146" s="164" t="s">
        <v>147</v>
      </c>
      <c r="B146" s="170" t="s">
        <v>147</v>
      </c>
      <c r="C146" s="171">
        <f t="shared" ref="C146" si="48">C138-SUM(C139:C145)</f>
        <v>100923</v>
      </c>
      <c r="D146" s="171">
        <f t="shared" ref="D146:H146" si="49">D138-SUM(D139:D145)</f>
        <v>66082</v>
      </c>
      <c r="E146" s="171">
        <f t="shared" si="49"/>
        <v>271935</v>
      </c>
      <c r="F146" s="171">
        <f t="shared" si="49"/>
        <v>304132</v>
      </c>
      <c r="G146" s="171">
        <f t="shared" si="49"/>
        <v>306608</v>
      </c>
      <c r="H146" s="171">
        <f t="shared" si="49"/>
        <v>310268</v>
      </c>
      <c r="I146" s="172">
        <f t="shared" si="46"/>
        <v>1.1937066221364034E-2</v>
      </c>
      <c r="J146" s="171">
        <f>H146-G146</f>
        <v>3660</v>
      </c>
      <c r="K146" s="172">
        <f t="shared" si="47"/>
        <v>1.5380442229106268E-2</v>
      </c>
      <c r="L146" s="81"/>
    </row>
    <row r="147" spans="1:12" s="148" customFormat="1" x14ac:dyDescent="0.25">
      <c r="A147" s="164"/>
      <c r="B147" s="157" t="s">
        <v>55</v>
      </c>
      <c r="C147" s="155"/>
      <c r="D147" s="155"/>
      <c r="E147" s="155"/>
      <c r="F147" s="155"/>
      <c r="G147" s="155"/>
      <c r="H147" s="155"/>
      <c r="I147" s="155"/>
      <c r="J147" s="155"/>
      <c r="K147" s="155"/>
    </row>
    <row r="148" spans="1:12" x14ac:dyDescent="0.25">
      <c r="A148" s="164"/>
      <c r="B148" s="158" t="s">
        <v>70</v>
      </c>
      <c r="C148" s="178">
        <v>167308</v>
      </c>
      <c r="D148" s="178">
        <v>97296</v>
      </c>
      <c r="E148" s="178">
        <v>341012</v>
      </c>
      <c r="F148" s="178">
        <v>469881</v>
      </c>
      <c r="G148" s="178">
        <v>444519</v>
      </c>
      <c r="H148" s="178">
        <v>423090</v>
      </c>
      <c r="I148" s="179">
        <f>IFERROR(H148/G148-1,"-")</f>
        <v>-4.8207163248365048E-2</v>
      </c>
      <c r="J148" s="178">
        <f>H148-G148</f>
        <v>-21429</v>
      </c>
      <c r="K148" s="179">
        <f>H148/H$8</f>
        <v>2.0973195117487367E-2</v>
      </c>
      <c r="L148" s="81"/>
    </row>
    <row r="149" spans="1:12" x14ac:dyDescent="0.25">
      <c r="A149" s="164" t="s">
        <v>98</v>
      </c>
      <c r="B149" s="161" t="s">
        <v>99</v>
      </c>
      <c r="C149" s="162">
        <v>54412</v>
      </c>
      <c r="D149" s="162">
        <v>50394</v>
      </c>
      <c r="E149" s="162">
        <v>141025</v>
      </c>
      <c r="F149" s="162">
        <v>186282</v>
      </c>
      <c r="G149" s="162">
        <v>177124</v>
      </c>
      <c r="H149" s="162">
        <v>156692</v>
      </c>
      <c r="I149" s="163">
        <f>IFERROR(H149/G149-1,"-")</f>
        <v>-0.11535421512612631</v>
      </c>
      <c r="J149" s="162">
        <f t="shared" ref="J149:J159" si="50">H149-G149</f>
        <v>-20432</v>
      </c>
      <c r="K149" s="163">
        <f>H149/H$8</f>
        <v>7.7674534717183837E-3</v>
      </c>
      <c r="L149" s="81"/>
    </row>
    <row r="150" spans="1:12" x14ac:dyDescent="0.25">
      <c r="A150" s="164" t="s">
        <v>105</v>
      </c>
      <c r="B150" s="165" t="s">
        <v>105</v>
      </c>
      <c r="C150" s="166">
        <v>21621</v>
      </c>
      <c r="D150" s="166">
        <v>39820</v>
      </c>
      <c r="E150" s="166">
        <v>78792</v>
      </c>
      <c r="F150" s="166">
        <v>122820</v>
      </c>
      <c r="G150" s="166">
        <v>118969</v>
      </c>
      <c r="H150" s="166">
        <v>94724</v>
      </c>
      <c r="I150" s="167">
        <f>IFERROR(H150/G150-1,"-")</f>
        <v>-0.20379258462288496</v>
      </c>
      <c r="J150" s="166">
        <f t="shared" si="50"/>
        <v>-24245</v>
      </c>
      <c r="K150" s="167">
        <f>H150/H$8</f>
        <v>4.6956083441085199E-3</v>
      </c>
      <c r="L150" s="81"/>
    </row>
    <row r="151" spans="1:12" x14ac:dyDescent="0.25">
      <c r="A151" s="164" t="s">
        <v>102</v>
      </c>
      <c r="B151" s="165" t="s">
        <v>102</v>
      </c>
      <c r="C151" s="166">
        <v>32791</v>
      </c>
      <c r="D151" s="166">
        <v>10574</v>
      </c>
      <c r="E151" s="166">
        <v>62233</v>
      </c>
      <c r="F151" s="166">
        <v>63462</v>
      </c>
      <c r="G151" s="166">
        <v>58155</v>
      </c>
      <c r="H151" s="166">
        <v>61968</v>
      </c>
      <c r="I151" s="167">
        <f>IFERROR(H151/G151-1,"-")</f>
        <v>6.5566159401599267E-2</v>
      </c>
      <c r="J151" s="166">
        <f t="shared" si="50"/>
        <v>3813</v>
      </c>
      <c r="K151" s="167">
        <f>H151/H$8</f>
        <v>3.0718451276098638E-3</v>
      </c>
      <c r="L151" s="81"/>
    </row>
    <row r="152" spans="1:12" x14ac:dyDescent="0.25">
      <c r="A152" s="164"/>
      <c r="B152" s="161" t="s">
        <v>109</v>
      </c>
      <c r="C152" s="162">
        <v>112896</v>
      </c>
      <c r="D152" s="162">
        <v>46902</v>
      </c>
      <c r="E152" s="162">
        <v>199987</v>
      </c>
      <c r="F152" s="162">
        <v>283599</v>
      </c>
      <c r="G152" s="162">
        <v>267395</v>
      </c>
      <c r="H152" s="162">
        <v>266398</v>
      </c>
      <c r="I152" s="163">
        <f>IFERROR(H152/G152-1,"-")</f>
        <v>-3.7285663531479996E-3</v>
      </c>
      <c r="J152" s="162">
        <f t="shared" si="50"/>
        <v>-997</v>
      </c>
      <c r="K152" s="163">
        <f>H152/H$8</f>
        <v>1.3205741645768985E-2</v>
      </c>
      <c r="L152" s="81"/>
    </row>
    <row r="153" spans="1:12" s="57" customFormat="1" x14ac:dyDescent="0.25">
      <c r="A153" s="164"/>
      <c r="B153" s="165" t="s">
        <v>112</v>
      </c>
      <c r="C153" s="166">
        <v>26513</v>
      </c>
      <c r="D153" s="166">
        <v>1645</v>
      </c>
      <c r="E153" s="166">
        <v>74624</v>
      </c>
      <c r="F153" s="166">
        <v>112992</v>
      </c>
      <c r="G153" s="166">
        <v>101036</v>
      </c>
      <c r="H153" s="166">
        <v>63064</v>
      </c>
      <c r="I153" s="167">
        <f t="shared" ref="I153:I160" si="51">IFERROR(H153/G153-1,"-")</f>
        <v>-0.37582643810127081</v>
      </c>
      <c r="J153" s="166">
        <f t="shared" si="50"/>
        <v>-37972</v>
      </c>
      <c r="K153" s="167">
        <f t="shared" ref="K153:K160" si="52">H153/H$8</f>
        <v>3.1261754635874719E-3</v>
      </c>
      <c r="L153" s="168"/>
    </row>
    <row r="154" spans="1:12" s="57" customFormat="1" x14ac:dyDescent="0.25">
      <c r="A154" s="164"/>
      <c r="B154" s="165" t="s">
        <v>115</v>
      </c>
      <c r="C154" s="166">
        <v>44172</v>
      </c>
      <c r="D154" s="166">
        <v>13667</v>
      </c>
      <c r="E154" s="166">
        <v>55156</v>
      </c>
      <c r="F154" s="166">
        <v>59967</v>
      </c>
      <c r="G154" s="166">
        <v>61398</v>
      </c>
      <c r="H154" s="166">
        <v>56811</v>
      </c>
      <c r="I154" s="167">
        <f t="shared" si="51"/>
        <v>-7.47092739177172E-2</v>
      </c>
      <c r="J154" s="166">
        <f t="shared" si="50"/>
        <v>-4587</v>
      </c>
      <c r="K154" s="167">
        <f t="shared" si="52"/>
        <v>2.8162050339633998E-3</v>
      </c>
      <c r="L154" s="168"/>
    </row>
    <row r="155" spans="1:12" x14ac:dyDescent="0.25">
      <c r="A155" s="164"/>
      <c r="B155" s="165" t="s">
        <v>118</v>
      </c>
      <c r="C155" s="166">
        <v>11693</v>
      </c>
      <c r="D155" s="166">
        <v>11423</v>
      </c>
      <c r="E155" s="166">
        <v>18656</v>
      </c>
      <c r="F155" s="166">
        <v>39765</v>
      </c>
      <c r="G155" s="166">
        <v>27279</v>
      </c>
      <c r="H155" s="166">
        <v>79393</v>
      </c>
      <c r="I155" s="167">
        <f t="shared" si="51"/>
        <v>1.9104072729938779</v>
      </c>
      <c r="J155" s="166">
        <f t="shared" si="50"/>
        <v>52114</v>
      </c>
      <c r="K155" s="167">
        <f t="shared" si="52"/>
        <v>3.9356280695896258E-3</v>
      </c>
      <c r="L155" s="81"/>
    </row>
    <row r="156" spans="1:12" x14ac:dyDescent="0.25">
      <c r="A156" s="164"/>
      <c r="B156" s="165" t="s">
        <v>125</v>
      </c>
      <c r="C156" s="166">
        <v>2314</v>
      </c>
      <c r="D156" s="166">
        <v>1484</v>
      </c>
      <c r="E156" s="166">
        <v>4486</v>
      </c>
      <c r="F156" s="166">
        <v>6557</v>
      </c>
      <c r="G156" s="166">
        <v>8762</v>
      </c>
      <c r="H156" s="166">
        <v>7289</v>
      </c>
      <c r="I156" s="167">
        <f t="shared" si="51"/>
        <v>-0.16811230312713987</v>
      </c>
      <c r="J156" s="166">
        <f t="shared" si="50"/>
        <v>-1473</v>
      </c>
      <c r="K156" s="167">
        <f t="shared" si="52"/>
        <v>3.6132647713575227E-4</v>
      </c>
      <c r="L156" s="81"/>
    </row>
    <row r="157" spans="1:12" x14ac:dyDescent="0.25">
      <c r="A157" s="164"/>
      <c r="B157" s="165" t="s">
        <v>121</v>
      </c>
      <c r="C157" s="166">
        <v>5589</v>
      </c>
      <c r="D157" s="166">
        <v>2739</v>
      </c>
      <c r="E157" s="166">
        <v>15118</v>
      </c>
      <c r="F157" s="166">
        <v>15064</v>
      </c>
      <c r="G157" s="166">
        <v>13008</v>
      </c>
      <c r="H157" s="166">
        <v>10190</v>
      </c>
      <c r="I157" s="167">
        <f t="shared" si="51"/>
        <v>-0.21663591635916357</v>
      </c>
      <c r="J157" s="166">
        <f t="shared" si="50"/>
        <v>-2818</v>
      </c>
      <c r="K157" s="167">
        <f t="shared" si="52"/>
        <v>5.0513332446334416E-4</v>
      </c>
      <c r="L157" s="81"/>
    </row>
    <row r="158" spans="1:12" x14ac:dyDescent="0.25">
      <c r="A158" s="164"/>
      <c r="B158" s="165" t="s">
        <v>130</v>
      </c>
      <c r="C158" s="166">
        <v>2769</v>
      </c>
      <c r="D158" s="166">
        <v>235</v>
      </c>
      <c r="E158" s="166">
        <v>1381</v>
      </c>
      <c r="F158" s="166">
        <v>3093</v>
      </c>
      <c r="G158" s="166">
        <v>2100</v>
      </c>
      <c r="H158" s="166">
        <v>1642</v>
      </c>
      <c r="I158" s="167">
        <f t="shared" si="51"/>
        <v>-0.21809523809523812</v>
      </c>
      <c r="J158" s="166">
        <f t="shared" si="50"/>
        <v>-458</v>
      </c>
      <c r="K158" s="167">
        <f t="shared" si="52"/>
        <v>8.1396361017547703E-5</v>
      </c>
      <c r="L158" s="81"/>
    </row>
    <row r="159" spans="1:12" x14ac:dyDescent="0.25">
      <c r="A159" s="164" t="s">
        <v>146</v>
      </c>
      <c r="B159" s="165" t="s">
        <v>133</v>
      </c>
      <c r="C159" s="166">
        <v>3726</v>
      </c>
      <c r="D159" s="166">
        <v>172</v>
      </c>
      <c r="E159" s="166">
        <v>2597</v>
      </c>
      <c r="F159" s="166">
        <v>3937</v>
      </c>
      <c r="G159" s="166">
        <v>3649</v>
      </c>
      <c r="H159" s="166">
        <v>2760</v>
      </c>
      <c r="I159" s="167">
        <f t="shared" si="51"/>
        <v>-0.24362839134009318</v>
      </c>
      <c r="J159" s="166">
        <f t="shared" si="50"/>
        <v>-889</v>
      </c>
      <c r="K159" s="167">
        <f t="shared" si="52"/>
        <v>1.3681726943266239E-4</v>
      </c>
      <c r="L159" s="81"/>
    </row>
    <row r="160" spans="1:12" x14ac:dyDescent="0.25">
      <c r="A160" s="164" t="s">
        <v>147</v>
      </c>
      <c r="B160" s="170" t="s">
        <v>147</v>
      </c>
      <c r="C160" s="171">
        <f t="shared" ref="C160" si="53">C152-SUM(C153:C159)</f>
        <v>16120</v>
      </c>
      <c r="D160" s="171">
        <f t="shared" ref="D160:H160" si="54">D152-SUM(D153:D159)</f>
        <v>15537</v>
      </c>
      <c r="E160" s="171">
        <f t="shared" si="54"/>
        <v>27969</v>
      </c>
      <c r="F160" s="171">
        <f t="shared" si="54"/>
        <v>42224</v>
      </c>
      <c r="G160" s="171">
        <f t="shared" si="54"/>
        <v>50163</v>
      </c>
      <c r="H160" s="171">
        <f t="shared" si="54"/>
        <v>45249</v>
      </c>
      <c r="I160" s="172">
        <f t="shared" si="51"/>
        <v>-9.7960648286585683E-2</v>
      </c>
      <c r="J160" s="171">
        <f>H160-G160</f>
        <v>-4914</v>
      </c>
      <c r="K160" s="172">
        <f t="shared" si="52"/>
        <v>2.2430596465791816E-3</v>
      </c>
      <c r="L160" s="81"/>
    </row>
    <row r="161" spans="2:14" ht="6" customHeight="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</row>
    <row r="162" spans="2:14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</sheetData>
  <mergeCells count="2">
    <mergeCell ref="B3:K3"/>
    <mergeCell ref="C5:K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DEF718-28E7-4C03-9986-20FDD03D4210}">
  <sheetPr>
    <tabColor rgb="FFF29140"/>
    <pageSetUpPr fitToPage="1"/>
  </sheetPr>
  <dimension ref="A1:P162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83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</row>
    <row r="5" spans="1:14" ht="6" customHeight="1" x14ac:dyDescent="0.25"/>
    <row r="6" spans="1:14" s="148" customFormat="1" ht="72" customHeight="1" x14ac:dyDescent="0.25">
      <c r="B6" s="149"/>
      <c r="C6" s="187">
        <v>2019</v>
      </c>
      <c r="D6" s="187">
        <v>2020</v>
      </c>
      <c r="E6" s="187">
        <v>2021</v>
      </c>
      <c r="F6" s="187">
        <v>2022</v>
      </c>
      <c r="G6" s="187">
        <v>2023</v>
      </c>
      <c r="H6" s="187">
        <v>2024</v>
      </c>
      <c r="I6" s="175" t="str">
        <f>CONCATENATE("var. ",RIGHT(H6,2),"/",RIGHT(G6,2))</f>
        <v>var. 24/23</v>
      </c>
      <c r="J6" s="175" t="str">
        <f>CONCATENATE("var. ",RIGHT(H6,2),"/",RIGHT(E6,2))</f>
        <v>var. 24/21</v>
      </c>
      <c r="K6" s="174" t="str">
        <f>CONCATENATE("dif. ",RIGHT(H6,2),"/",RIGHT(G6,2))</f>
        <v>dif. 24/23</v>
      </c>
      <c r="L6" s="174" t="str">
        <f>CONCATENATE("dif. ",RIGHT(H6,2),"/",RIGHT(E6,2))</f>
        <v>dif. 24/21</v>
      </c>
      <c r="M6" s="175" t="str">
        <f>CONCATENATE("Cuota s/ total lugares de residencia ",RIGHT(H6,4))</f>
        <v>Cuota s/ total lugares de residencia 2024</v>
      </c>
    </row>
    <row r="7" spans="1:14" s="148" customFormat="1" x14ac:dyDescent="0.25">
      <c r="B7" s="154" t="s">
        <v>45</v>
      </c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</row>
    <row r="8" spans="1:14" x14ac:dyDescent="0.25">
      <c r="A8" s="1">
        <v>3</v>
      </c>
      <c r="B8" s="158" t="s">
        <v>70</v>
      </c>
      <c r="C8" s="178">
        <v>34034766</v>
      </c>
      <c r="D8" s="178">
        <v>10243785</v>
      </c>
      <c r="E8" s="178">
        <v>13903380</v>
      </c>
      <c r="F8" s="178">
        <v>31405937</v>
      </c>
      <c r="G8" s="178">
        <v>34509923</v>
      </c>
      <c r="H8" s="178">
        <v>36076748</v>
      </c>
      <c r="I8" s="179">
        <f>IFERROR(H8/G8-1,"-")</f>
        <v>4.540215867766495E-2</v>
      </c>
      <c r="J8" s="179">
        <f>IFERROR(H8/E8-1,"-")</f>
        <v>1.5948185261425638</v>
      </c>
      <c r="K8" s="178">
        <f>H8-G8</f>
        <v>1566825</v>
      </c>
      <c r="L8" s="178">
        <f>H8-E8</f>
        <v>22173368</v>
      </c>
      <c r="M8" s="179">
        <f>H8/H$8</f>
        <v>1</v>
      </c>
      <c r="N8" s="81"/>
    </row>
    <row r="9" spans="1:14" x14ac:dyDescent="0.25">
      <c r="A9" s="1" t="s">
        <v>98</v>
      </c>
      <c r="B9" s="161" t="s">
        <v>99</v>
      </c>
      <c r="C9" s="162">
        <v>4613933</v>
      </c>
      <c r="D9" s="162">
        <v>1666329</v>
      </c>
      <c r="E9" s="162">
        <v>2851484</v>
      </c>
      <c r="F9" s="162">
        <v>4154268</v>
      </c>
      <c r="G9" s="162">
        <v>4256196</v>
      </c>
      <c r="H9" s="162">
        <v>4222474</v>
      </c>
      <c r="I9" s="163">
        <f>IFERROR(H9/G9-1,"-")</f>
        <v>-7.9230373789177522E-3</v>
      </c>
      <c r="J9" s="180">
        <f t="shared" ref="J9:J20" si="0">IFERROR(H9/E9-1,"-")</f>
        <v>0.48079877004394911</v>
      </c>
      <c r="K9" s="162">
        <f t="shared" ref="K9:K19" si="1">H9-G9</f>
        <v>-33722</v>
      </c>
      <c r="L9" s="162">
        <f t="shared" ref="L9:L20" si="2">H9-E9</f>
        <v>1370990</v>
      </c>
      <c r="M9" s="163">
        <f>H9/H$8</f>
        <v>0.11704142513066865</v>
      </c>
      <c r="N9" s="81"/>
    </row>
    <row r="10" spans="1:14" x14ac:dyDescent="0.25">
      <c r="A10" s="164" t="s">
        <v>105</v>
      </c>
      <c r="B10" s="165" t="s">
        <v>105</v>
      </c>
      <c r="C10" s="166">
        <v>1301233</v>
      </c>
      <c r="D10" s="166">
        <v>564792</v>
      </c>
      <c r="E10" s="166">
        <v>1116779</v>
      </c>
      <c r="F10" s="166">
        <v>1214668</v>
      </c>
      <c r="G10" s="166">
        <v>1317693</v>
      </c>
      <c r="H10" s="166">
        <v>1326202</v>
      </c>
      <c r="I10" s="167">
        <f>IFERROR(H10/G10-1,"-")</f>
        <v>6.4574980666969317E-3</v>
      </c>
      <c r="J10" s="181">
        <f t="shared" si="0"/>
        <v>0.18752412070785707</v>
      </c>
      <c r="K10" s="166">
        <f t="shared" si="1"/>
        <v>8509</v>
      </c>
      <c r="L10" s="166">
        <f t="shared" si="2"/>
        <v>209423</v>
      </c>
      <c r="M10" s="167">
        <f>H10/H$8</f>
        <v>3.676057498308883E-2</v>
      </c>
      <c r="N10" s="81"/>
    </row>
    <row r="11" spans="1:14" x14ac:dyDescent="0.25">
      <c r="A11" s="164" t="s">
        <v>102</v>
      </c>
      <c r="B11" s="165" t="s">
        <v>102</v>
      </c>
      <c r="C11" s="166">
        <v>3312700</v>
      </c>
      <c r="D11" s="166">
        <v>1101537</v>
      </c>
      <c r="E11" s="166">
        <v>1734705</v>
      </c>
      <c r="F11" s="166">
        <v>2939600</v>
      </c>
      <c r="G11" s="166">
        <v>2938503</v>
      </c>
      <c r="H11" s="166">
        <v>2896272</v>
      </c>
      <c r="I11" s="167">
        <f>IFERROR(H11/G11-1,"-")</f>
        <v>-1.4371603500149543E-2</v>
      </c>
      <c r="J11" s="181">
        <f t="shared" si="0"/>
        <v>0.66960491841552305</v>
      </c>
      <c r="K11" s="166">
        <f t="shared" si="1"/>
        <v>-42231</v>
      </c>
      <c r="L11" s="166">
        <f t="shared" si="2"/>
        <v>1161567</v>
      </c>
      <c r="M11" s="167">
        <f>H11/H$8</f>
        <v>8.0280850147579824E-2</v>
      </c>
      <c r="N11" s="81"/>
    </row>
    <row r="12" spans="1:14" x14ac:dyDescent="0.25">
      <c r="A12" s="1"/>
      <c r="B12" s="161" t="s">
        <v>109</v>
      </c>
      <c r="C12" s="162">
        <v>29420833</v>
      </c>
      <c r="D12" s="162">
        <v>8577456</v>
      </c>
      <c r="E12" s="162">
        <v>11051896</v>
      </c>
      <c r="F12" s="162">
        <v>27251669</v>
      </c>
      <c r="G12" s="162">
        <v>30253727</v>
      </c>
      <c r="H12" s="162">
        <v>31854274</v>
      </c>
      <c r="I12" s="163">
        <f>IFERROR(H12/G12-1,"-")</f>
        <v>5.2904126489936365E-2</v>
      </c>
      <c r="J12" s="180">
        <f t="shared" si="0"/>
        <v>1.8822451821841248</v>
      </c>
      <c r="K12" s="162">
        <f t="shared" si="1"/>
        <v>1600547</v>
      </c>
      <c r="L12" s="162">
        <f t="shared" si="2"/>
        <v>20802378</v>
      </c>
      <c r="M12" s="163">
        <f>H12/H$8</f>
        <v>0.88295857486933138</v>
      </c>
      <c r="N12" s="81"/>
    </row>
    <row r="13" spans="1:14" s="57" customFormat="1" x14ac:dyDescent="0.25">
      <c r="B13" s="165" t="s">
        <v>112</v>
      </c>
      <c r="C13" s="166">
        <v>13160030</v>
      </c>
      <c r="D13" s="166">
        <v>3390819</v>
      </c>
      <c r="E13" s="166">
        <v>3350798</v>
      </c>
      <c r="F13" s="166">
        <v>12657617</v>
      </c>
      <c r="G13" s="166">
        <v>13883101</v>
      </c>
      <c r="H13" s="166">
        <v>14673664</v>
      </c>
      <c r="I13" s="167">
        <f t="shared" ref="I13:I20" si="3">IFERROR(H13/G13-1,"-")</f>
        <v>5.6944266270194221E-2</v>
      </c>
      <c r="J13" s="181">
        <f t="shared" si="0"/>
        <v>3.3791550550048077</v>
      </c>
      <c r="K13" s="166">
        <f t="shared" si="1"/>
        <v>790563</v>
      </c>
      <c r="L13" s="166">
        <f t="shared" si="2"/>
        <v>11322866</v>
      </c>
      <c r="M13" s="167">
        <f t="shared" ref="M13:M20" si="4">H13/H$8</f>
        <v>0.40673466466545155</v>
      </c>
      <c r="N13" s="168"/>
    </row>
    <row r="14" spans="1:14" s="57" customFormat="1" x14ac:dyDescent="0.25">
      <c r="B14" s="165" t="s">
        <v>115</v>
      </c>
      <c r="C14" s="166">
        <v>4424103</v>
      </c>
      <c r="D14" s="166">
        <v>1278654</v>
      </c>
      <c r="E14" s="166">
        <v>1806937</v>
      </c>
      <c r="F14" s="166">
        <v>3169256</v>
      </c>
      <c r="G14" s="166">
        <v>3598054</v>
      </c>
      <c r="H14" s="166">
        <v>3756774</v>
      </c>
      <c r="I14" s="167">
        <f t="shared" si="3"/>
        <v>4.4112734272470533E-2</v>
      </c>
      <c r="J14" s="181">
        <f t="shared" si="0"/>
        <v>1.0790841075256083</v>
      </c>
      <c r="K14" s="166">
        <f t="shared" si="1"/>
        <v>158720</v>
      </c>
      <c r="L14" s="166">
        <f t="shared" si="2"/>
        <v>1949837</v>
      </c>
      <c r="M14" s="167">
        <f t="shared" si="4"/>
        <v>0.10413283370219512</v>
      </c>
      <c r="N14" s="168"/>
    </row>
    <row r="15" spans="1:14" x14ac:dyDescent="0.25">
      <c r="A15" s="1"/>
      <c r="B15" s="165" t="s">
        <v>118</v>
      </c>
      <c r="C15" s="166">
        <v>1180822</v>
      </c>
      <c r="D15" s="166">
        <v>395218</v>
      </c>
      <c r="E15" s="166">
        <v>815902</v>
      </c>
      <c r="F15" s="166">
        <v>1288352</v>
      </c>
      <c r="G15" s="166">
        <v>1520450</v>
      </c>
      <c r="H15" s="166">
        <v>1590542</v>
      </c>
      <c r="I15" s="167">
        <f t="shared" si="3"/>
        <v>4.6099510013482892E-2</v>
      </c>
      <c r="J15" s="181">
        <f t="shared" si="0"/>
        <v>0.94942774990133616</v>
      </c>
      <c r="K15" s="166">
        <f t="shared" si="1"/>
        <v>70092</v>
      </c>
      <c r="L15" s="166">
        <f t="shared" si="2"/>
        <v>774640</v>
      </c>
      <c r="M15" s="167">
        <f t="shared" si="4"/>
        <v>4.408773207607293E-2</v>
      </c>
      <c r="N15" s="81"/>
    </row>
    <row r="16" spans="1:14" x14ac:dyDescent="0.25">
      <c r="A16" s="1"/>
      <c r="B16" s="165" t="s">
        <v>125</v>
      </c>
      <c r="C16" s="166">
        <v>1116998</v>
      </c>
      <c r="D16" s="166">
        <v>302698</v>
      </c>
      <c r="E16" s="166">
        <v>691981</v>
      </c>
      <c r="F16" s="166">
        <v>1287744</v>
      </c>
      <c r="G16" s="166">
        <v>1318357</v>
      </c>
      <c r="H16" s="166">
        <v>1375692</v>
      </c>
      <c r="I16" s="167">
        <f t="shared" si="3"/>
        <v>4.3489737605216128E-2</v>
      </c>
      <c r="J16" s="181">
        <f t="shared" si="0"/>
        <v>0.98804880480822455</v>
      </c>
      <c r="K16" s="166">
        <f t="shared" si="1"/>
        <v>57335</v>
      </c>
      <c r="L16" s="166">
        <f t="shared" si="2"/>
        <v>683711</v>
      </c>
      <c r="M16" s="167">
        <f t="shared" si="4"/>
        <v>3.8132372685032473E-2</v>
      </c>
      <c r="N16" s="81"/>
    </row>
    <row r="17" spans="1:14" x14ac:dyDescent="0.25">
      <c r="A17" s="1"/>
      <c r="B17" s="165" t="s">
        <v>121</v>
      </c>
      <c r="C17" s="166">
        <v>1084813</v>
      </c>
      <c r="D17" s="166">
        <v>443857</v>
      </c>
      <c r="E17" s="166">
        <v>726467</v>
      </c>
      <c r="F17" s="166">
        <v>1124652</v>
      </c>
      <c r="G17" s="166">
        <v>1172687</v>
      </c>
      <c r="H17" s="166">
        <v>1202962</v>
      </c>
      <c r="I17" s="167">
        <f t="shared" si="3"/>
        <v>2.5816778049044586E-2</v>
      </c>
      <c r="J17" s="181">
        <f t="shared" si="0"/>
        <v>0.65590728828701095</v>
      </c>
      <c r="K17" s="166">
        <f t="shared" si="1"/>
        <v>30275</v>
      </c>
      <c r="L17" s="166">
        <f t="shared" si="2"/>
        <v>476495</v>
      </c>
      <c r="M17" s="167">
        <f t="shared" si="4"/>
        <v>3.3344524290271398E-2</v>
      </c>
      <c r="N17" s="81"/>
    </row>
    <row r="18" spans="1:14" x14ac:dyDescent="0.25">
      <c r="A18" s="1"/>
      <c r="B18" s="165" t="s">
        <v>130</v>
      </c>
      <c r="C18" s="166">
        <v>594834</v>
      </c>
      <c r="D18" s="166">
        <v>241432</v>
      </c>
      <c r="E18" s="166">
        <v>191434</v>
      </c>
      <c r="F18" s="166">
        <v>491173</v>
      </c>
      <c r="G18" s="166">
        <v>523681</v>
      </c>
      <c r="H18" s="166">
        <v>511763</v>
      </c>
      <c r="I18" s="167">
        <f t="shared" si="3"/>
        <v>-2.2758129471949551E-2</v>
      </c>
      <c r="J18" s="181">
        <f t="shared" si="0"/>
        <v>1.6733129956016173</v>
      </c>
      <c r="K18" s="166">
        <f t="shared" si="1"/>
        <v>-11918</v>
      </c>
      <c r="L18" s="166">
        <f t="shared" si="2"/>
        <v>320329</v>
      </c>
      <c r="M18" s="167">
        <f t="shared" si="4"/>
        <v>1.4185397198217533E-2</v>
      </c>
      <c r="N18" s="81"/>
    </row>
    <row r="19" spans="1:14" x14ac:dyDescent="0.25">
      <c r="A19" s="164" t="s">
        <v>146</v>
      </c>
      <c r="B19" s="165" t="s">
        <v>133</v>
      </c>
      <c r="C19" s="166">
        <v>847396</v>
      </c>
      <c r="D19" s="166">
        <v>356220</v>
      </c>
      <c r="E19" s="166">
        <v>171613</v>
      </c>
      <c r="F19" s="166">
        <v>432862</v>
      </c>
      <c r="G19" s="166">
        <v>543249</v>
      </c>
      <c r="H19" s="166">
        <v>528059</v>
      </c>
      <c r="I19" s="167">
        <f t="shared" si="3"/>
        <v>-2.796139523496588E-2</v>
      </c>
      <c r="J19" s="181">
        <f t="shared" si="0"/>
        <v>2.0770337911463583</v>
      </c>
      <c r="K19" s="166">
        <f t="shared" si="1"/>
        <v>-15190</v>
      </c>
      <c r="L19" s="166">
        <f t="shared" si="2"/>
        <v>356446</v>
      </c>
      <c r="M19" s="167">
        <f t="shared" si="4"/>
        <v>1.463710088281793E-2</v>
      </c>
      <c r="N19" s="81"/>
    </row>
    <row r="20" spans="1:14" x14ac:dyDescent="0.25">
      <c r="A20" s="169" t="s">
        <v>147</v>
      </c>
      <c r="B20" s="170" t="s">
        <v>147</v>
      </c>
      <c r="C20" s="171">
        <f t="shared" ref="C20" si="5">C12-SUM(C13:C19)</f>
        <v>7011837</v>
      </c>
      <c r="D20" s="171">
        <f t="shared" ref="D20:H20" si="6">D12-SUM(D13:D19)</f>
        <v>2168558</v>
      </c>
      <c r="E20" s="171">
        <f t="shared" si="6"/>
        <v>3296764</v>
      </c>
      <c r="F20" s="171">
        <f t="shared" si="6"/>
        <v>6800013</v>
      </c>
      <c r="G20" s="171">
        <f t="shared" si="6"/>
        <v>7694148</v>
      </c>
      <c r="H20" s="171">
        <f t="shared" si="6"/>
        <v>8214818</v>
      </c>
      <c r="I20" s="172">
        <f t="shared" si="3"/>
        <v>6.7670910411393281E-2</v>
      </c>
      <c r="J20" s="182">
        <f t="shared" si="0"/>
        <v>1.4917822446496021</v>
      </c>
      <c r="K20" s="171">
        <f>H20-G20</f>
        <v>520670</v>
      </c>
      <c r="L20" s="171">
        <f t="shared" si="2"/>
        <v>4918054</v>
      </c>
      <c r="M20" s="172">
        <f t="shared" si="4"/>
        <v>0.22770394936927241</v>
      </c>
      <c r="N20" s="81"/>
    </row>
    <row r="21" spans="1:14" s="148" customFormat="1" x14ac:dyDescent="0.25">
      <c r="B21" s="157" t="s">
        <v>46</v>
      </c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155"/>
    </row>
    <row r="22" spans="1:14" x14ac:dyDescent="0.25">
      <c r="A22" s="1">
        <v>3</v>
      </c>
      <c r="B22" s="158" t="s">
        <v>70</v>
      </c>
      <c r="C22" s="178">
        <v>13105945</v>
      </c>
      <c r="D22" s="178">
        <v>3913809</v>
      </c>
      <c r="E22" s="178">
        <v>5763674</v>
      </c>
      <c r="F22" s="178">
        <v>12632387</v>
      </c>
      <c r="G22" s="178">
        <v>13590517</v>
      </c>
      <c r="H22" s="178">
        <v>13839613</v>
      </c>
      <c r="I22" s="179">
        <f>IFERROR(H22/G22-1,"-")</f>
        <v>1.8328662551983843E-2</v>
      </c>
      <c r="J22" s="179">
        <f>IFERROR(H22/E22-1,"-")</f>
        <v>1.4011790049194315</v>
      </c>
      <c r="K22" s="178">
        <f>H22-G22</f>
        <v>249096</v>
      </c>
      <c r="L22" s="178">
        <f>H22-E22</f>
        <v>8075939</v>
      </c>
      <c r="M22" s="179">
        <f>H22/H$8</f>
        <v>0.38361586803777326</v>
      </c>
      <c r="N22" s="81"/>
    </row>
    <row r="23" spans="1:14" x14ac:dyDescent="0.25">
      <c r="A23" s="1" t="s">
        <v>98</v>
      </c>
      <c r="B23" s="161" t="s">
        <v>99</v>
      </c>
      <c r="C23" s="162">
        <v>1013579</v>
      </c>
      <c r="D23" s="162">
        <v>419753</v>
      </c>
      <c r="E23" s="162">
        <v>926094</v>
      </c>
      <c r="F23" s="162">
        <v>924124</v>
      </c>
      <c r="G23" s="162">
        <v>817242</v>
      </c>
      <c r="H23" s="162">
        <v>742610</v>
      </c>
      <c r="I23" s="163">
        <f>IFERROR(H23/G23-1,"-")</f>
        <v>-9.132178718176498E-2</v>
      </c>
      <c r="J23" s="180">
        <f t="shared" ref="J23:J34" si="7">IFERROR(H23/E23-1,"-")</f>
        <v>-0.19812675603124519</v>
      </c>
      <c r="K23" s="162">
        <f t="shared" ref="K23:K33" si="8">H23-G23</f>
        <v>-74632</v>
      </c>
      <c r="L23" s="162">
        <f t="shared" ref="L23:L34" si="9">H23-E23</f>
        <v>-183484</v>
      </c>
      <c r="M23" s="163">
        <f>H23/H$8</f>
        <v>2.0584172387156402E-2</v>
      </c>
      <c r="N23" s="81"/>
    </row>
    <row r="24" spans="1:14" x14ac:dyDescent="0.25">
      <c r="A24" s="164" t="s">
        <v>105</v>
      </c>
      <c r="B24" s="165" t="s">
        <v>105</v>
      </c>
      <c r="C24" s="166">
        <v>409352</v>
      </c>
      <c r="D24" s="166">
        <v>197437</v>
      </c>
      <c r="E24" s="166">
        <v>341894</v>
      </c>
      <c r="F24" s="166">
        <v>286571</v>
      </c>
      <c r="G24" s="166">
        <v>256506</v>
      </c>
      <c r="H24" s="166">
        <v>219209</v>
      </c>
      <c r="I24" s="167">
        <f>IFERROR(H24/G24-1,"-")</f>
        <v>-0.14540400614410576</v>
      </c>
      <c r="J24" s="181">
        <f t="shared" si="7"/>
        <v>-0.35883928937038967</v>
      </c>
      <c r="K24" s="166">
        <f t="shared" si="8"/>
        <v>-37297</v>
      </c>
      <c r="L24" s="166">
        <f t="shared" si="9"/>
        <v>-122685</v>
      </c>
      <c r="M24" s="167">
        <f>H24/H$8</f>
        <v>6.0761851373078305E-3</v>
      </c>
      <c r="N24" s="81"/>
    </row>
    <row r="25" spans="1:14" x14ac:dyDescent="0.25">
      <c r="A25" s="164" t="s">
        <v>102</v>
      </c>
      <c r="B25" s="165" t="s">
        <v>102</v>
      </c>
      <c r="C25" s="166">
        <v>604227</v>
      </c>
      <c r="D25" s="166">
        <v>222316</v>
      </c>
      <c r="E25" s="166">
        <v>584200</v>
      </c>
      <c r="F25" s="166">
        <v>637553</v>
      </c>
      <c r="G25" s="166">
        <v>560736</v>
      </c>
      <c r="H25" s="166">
        <v>523401</v>
      </c>
      <c r="I25" s="167">
        <f>IFERROR(H25/G25-1,"-")</f>
        <v>-6.6582134908406143E-2</v>
      </c>
      <c r="J25" s="181">
        <f t="shared" si="7"/>
        <v>-0.10407223553577538</v>
      </c>
      <c r="K25" s="166">
        <f t="shared" si="8"/>
        <v>-37335</v>
      </c>
      <c r="L25" s="166">
        <f t="shared" si="9"/>
        <v>-60799</v>
      </c>
      <c r="M25" s="167">
        <f>H25/H$8</f>
        <v>1.4507987249848572E-2</v>
      </c>
      <c r="N25" s="81"/>
    </row>
    <row r="26" spans="1:14" x14ac:dyDescent="0.25">
      <c r="A26" s="1"/>
      <c r="B26" s="161" t="s">
        <v>109</v>
      </c>
      <c r="C26" s="162">
        <v>12092366</v>
      </c>
      <c r="D26" s="162">
        <v>3494056</v>
      </c>
      <c r="E26" s="162">
        <v>4837580</v>
      </c>
      <c r="F26" s="162">
        <v>11708263</v>
      </c>
      <c r="G26" s="162">
        <v>12773275</v>
      </c>
      <c r="H26" s="162">
        <v>13097003</v>
      </c>
      <c r="I26" s="163">
        <f>IFERROR(H26/G26-1,"-")</f>
        <v>2.5344165846268973E-2</v>
      </c>
      <c r="J26" s="180">
        <f t="shared" si="7"/>
        <v>1.7073460283860937</v>
      </c>
      <c r="K26" s="162">
        <f t="shared" si="8"/>
        <v>323728</v>
      </c>
      <c r="L26" s="162">
        <f t="shared" si="9"/>
        <v>8259423</v>
      </c>
      <c r="M26" s="163">
        <f>H26/H$8</f>
        <v>0.36303169565061683</v>
      </c>
      <c r="N26" s="81"/>
    </row>
    <row r="27" spans="1:14" s="57" customFormat="1" x14ac:dyDescent="0.25">
      <c r="B27" s="165" t="s">
        <v>112</v>
      </c>
      <c r="C27" s="166">
        <v>5650065</v>
      </c>
      <c r="D27" s="166">
        <v>1483938</v>
      </c>
      <c r="E27" s="166">
        <v>1575483</v>
      </c>
      <c r="F27" s="166">
        <v>5839663</v>
      </c>
      <c r="G27" s="166">
        <v>6456134</v>
      </c>
      <c r="H27" s="166">
        <v>6689570</v>
      </c>
      <c r="I27" s="167">
        <f t="shared" ref="I27:I34" si="10">IFERROR(H27/G27-1,"-")</f>
        <v>3.6157242089460917E-2</v>
      </c>
      <c r="J27" s="181">
        <f t="shared" si="7"/>
        <v>3.2460439116131372</v>
      </c>
      <c r="K27" s="166">
        <f t="shared" si="8"/>
        <v>233436</v>
      </c>
      <c r="L27" s="166">
        <f t="shared" si="9"/>
        <v>5114087</v>
      </c>
      <c r="M27" s="167">
        <f t="shared" ref="M27:M34" si="11">H27/H$8</f>
        <v>0.1854260810869095</v>
      </c>
      <c r="N27" s="168"/>
    </row>
    <row r="28" spans="1:14" s="57" customFormat="1" x14ac:dyDescent="0.25">
      <c r="B28" s="165" t="s">
        <v>115</v>
      </c>
      <c r="C28" s="166">
        <v>1813831</v>
      </c>
      <c r="D28" s="166">
        <v>510569</v>
      </c>
      <c r="E28" s="166">
        <v>851193</v>
      </c>
      <c r="F28" s="166">
        <v>1420539</v>
      </c>
      <c r="G28" s="166">
        <v>1496214</v>
      </c>
      <c r="H28" s="166">
        <v>1483358</v>
      </c>
      <c r="I28" s="167">
        <f t="shared" si="10"/>
        <v>-8.5923537675760553E-3</v>
      </c>
      <c r="J28" s="181">
        <f t="shared" si="7"/>
        <v>0.7426811545677654</v>
      </c>
      <c r="K28" s="166">
        <f t="shared" si="8"/>
        <v>-12856</v>
      </c>
      <c r="L28" s="166">
        <f t="shared" si="9"/>
        <v>632165</v>
      </c>
      <c r="M28" s="167">
        <f t="shared" si="11"/>
        <v>4.111673258354661E-2</v>
      </c>
      <c r="N28" s="168"/>
    </row>
    <row r="29" spans="1:14" x14ac:dyDescent="0.25">
      <c r="A29" s="1"/>
      <c r="B29" s="165" t="s">
        <v>118</v>
      </c>
      <c r="C29" s="166">
        <v>428540</v>
      </c>
      <c r="D29" s="166">
        <v>173273</v>
      </c>
      <c r="E29" s="166">
        <v>321437</v>
      </c>
      <c r="F29" s="166">
        <v>466813</v>
      </c>
      <c r="G29" s="166">
        <v>535409</v>
      </c>
      <c r="H29" s="166">
        <v>462244</v>
      </c>
      <c r="I29" s="167">
        <f t="shared" si="10"/>
        <v>-0.13665254039435271</v>
      </c>
      <c r="J29" s="181">
        <f t="shared" si="7"/>
        <v>0.43805473545360374</v>
      </c>
      <c r="K29" s="166">
        <f t="shared" si="8"/>
        <v>-73165</v>
      </c>
      <c r="L29" s="166">
        <f t="shared" si="9"/>
        <v>140807</v>
      </c>
      <c r="M29" s="167">
        <f t="shared" si="11"/>
        <v>1.281279565441985E-2</v>
      </c>
      <c r="N29" s="81"/>
    </row>
    <row r="30" spans="1:14" x14ac:dyDescent="0.25">
      <c r="A30" s="1"/>
      <c r="B30" s="165" t="s">
        <v>125</v>
      </c>
      <c r="C30" s="166">
        <v>502164</v>
      </c>
      <c r="D30" s="166">
        <v>134940</v>
      </c>
      <c r="E30" s="166">
        <v>321774</v>
      </c>
      <c r="F30" s="166">
        <v>583899</v>
      </c>
      <c r="G30" s="166">
        <v>553235</v>
      </c>
      <c r="H30" s="166">
        <v>562616</v>
      </c>
      <c r="I30" s="167">
        <f t="shared" si="10"/>
        <v>1.695662783446461E-2</v>
      </c>
      <c r="J30" s="181">
        <f t="shared" si="7"/>
        <v>0.7484818537234208</v>
      </c>
      <c r="K30" s="166">
        <f t="shared" si="8"/>
        <v>9381</v>
      </c>
      <c r="L30" s="166">
        <f t="shared" si="9"/>
        <v>240842</v>
      </c>
      <c r="M30" s="167">
        <f t="shared" si="11"/>
        <v>1.5594975467300988E-2</v>
      </c>
      <c r="N30" s="81"/>
    </row>
    <row r="31" spans="1:14" x14ac:dyDescent="0.25">
      <c r="A31" s="1"/>
      <c r="B31" s="165" t="s">
        <v>121</v>
      </c>
      <c r="C31" s="166">
        <v>566275</v>
      </c>
      <c r="D31" s="166">
        <v>241515</v>
      </c>
      <c r="E31" s="166">
        <v>414396</v>
      </c>
      <c r="F31" s="166">
        <v>639629</v>
      </c>
      <c r="G31" s="166">
        <v>619738</v>
      </c>
      <c r="H31" s="166">
        <v>632422</v>
      </c>
      <c r="I31" s="167">
        <f t="shared" si="10"/>
        <v>2.0466713353062049E-2</v>
      </c>
      <c r="J31" s="181">
        <f t="shared" si="7"/>
        <v>0.52612959584551966</v>
      </c>
      <c r="K31" s="166">
        <f t="shared" si="8"/>
        <v>12684</v>
      </c>
      <c r="L31" s="166">
        <f t="shared" si="9"/>
        <v>218026</v>
      </c>
      <c r="M31" s="167">
        <f t="shared" si="11"/>
        <v>1.7529905966025539E-2</v>
      </c>
      <c r="N31" s="81"/>
    </row>
    <row r="32" spans="1:14" x14ac:dyDescent="0.25">
      <c r="A32" s="1"/>
      <c r="B32" s="165" t="s">
        <v>130</v>
      </c>
      <c r="C32" s="166">
        <v>242464</v>
      </c>
      <c r="D32" s="166">
        <v>95128</v>
      </c>
      <c r="E32" s="166">
        <v>58069</v>
      </c>
      <c r="F32" s="166">
        <v>177706</v>
      </c>
      <c r="G32" s="166">
        <v>184473</v>
      </c>
      <c r="H32" s="166">
        <v>184792</v>
      </c>
      <c r="I32" s="167">
        <f t="shared" si="10"/>
        <v>1.7292503509998003E-3</v>
      </c>
      <c r="J32" s="181">
        <f t="shared" si="7"/>
        <v>2.1822831459126211</v>
      </c>
      <c r="K32" s="166">
        <f t="shared" si="8"/>
        <v>319</v>
      </c>
      <c r="L32" s="166">
        <f t="shared" si="9"/>
        <v>126723</v>
      </c>
      <c r="M32" s="167">
        <f t="shared" si="11"/>
        <v>5.122191168671855E-3</v>
      </c>
      <c r="N32" s="81"/>
    </row>
    <row r="33" spans="1:14" x14ac:dyDescent="0.25">
      <c r="A33" s="164" t="s">
        <v>146</v>
      </c>
      <c r="B33" s="165" t="s">
        <v>133</v>
      </c>
      <c r="C33" s="166">
        <v>276453</v>
      </c>
      <c r="D33" s="166">
        <v>106598</v>
      </c>
      <c r="E33" s="166">
        <v>43884</v>
      </c>
      <c r="F33" s="166">
        <v>147837</v>
      </c>
      <c r="G33" s="166">
        <v>187545</v>
      </c>
      <c r="H33" s="166">
        <v>166807</v>
      </c>
      <c r="I33" s="167">
        <f t="shared" si="10"/>
        <v>-0.11057612839585163</v>
      </c>
      <c r="J33" s="181">
        <f t="shared" si="7"/>
        <v>2.8010892352565855</v>
      </c>
      <c r="K33" s="166">
        <f t="shared" si="8"/>
        <v>-20738</v>
      </c>
      <c r="L33" s="166">
        <f t="shared" si="9"/>
        <v>122923</v>
      </c>
      <c r="M33" s="167">
        <f t="shared" si="11"/>
        <v>4.6236706257448707E-3</v>
      </c>
      <c r="N33" s="81"/>
    </row>
    <row r="34" spans="1:14" x14ac:dyDescent="0.25">
      <c r="A34" s="169" t="s">
        <v>147</v>
      </c>
      <c r="B34" s="170" t="s">
        <v>147</v>
      </c>
      <c r="C34" s="171">
        <f t="shared" ref="C34" si="12">C26-SUM(C27:C33)</f>
        <v>2612574</v>
      </c>
      <c r="D34" s="171">
        <f t="shared" ref="D34:H34" si="13">D26-SUM(D27:D33)</f>
        <v>748095</v>
      </c>
      <c r="E34" s="171">
        <f t="shared" si="13"/>
        <v>1251344</v>
      </c>
      <c r="F34" s="171">
        <f t="shared" si="13"/>
        <v>2432177</v>
      </c>
      <c r="G34" s="171">
        <f t="shared" si="13"/>
        <v>2740527</v>
      </c>
      <c r="H34" s="171">
        <f t="shared" si="13"/>
        <v>2915194</v>
      </c>
      <c r="I34" s="172">
        <f t="shared" si="10"/>
        <v>6.3734821806170849E-2</v>
      </c>
      <c r="J34" s="182">
        <f t="shared" si="7"/>
        <v>1.3296503599329998</v>
      </c>
      <c r="K34" s="171">
        <f>H34-G34</f>
        <v>174667</v>
      </c>
      <c r="L34" s="171">
        <f t="shared" si="9"/>
        <v>1663850</v>
      </c>
      <c r="M34" s="172">
        <f t="shared" si="11"/>
        <v>8.0805343097997639E-2</v>
      </c>
      <c r="N34" s="81"/>
    </row>
    <row r="35" spans="1:14" s="148" customFormat="1" x14ac:dyDescent="0.25">
      <c r="B35" s="157" t="s">
        <v>47</v>
      </c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</row>
    <row r="36" spans="1:14" x14ac:dyDescent="0.25">
      <c r="A36" s="1">
        <v>3</v>
      </c>
      <c r="B36" s="158" t="s">
        <v>70</v>
      </c>
      <c r="C36" s="178">
        <v>10093577</v>
      </c>
      <c r="D36" s="178">
        <v>2858440</v>
      </c>
      <c r="E36" s="178">
        <v>3367162</v>
      </c>
      <c r="F36" s="178">
        <v>8865243</v>
      </c>
      <c r="G36" s="178">
        <v>9739308</v>
      </c>
      <c r="H36" s="178">
        <v>10014981</v>
      </c>
      <c r="I36" s="179">
        <f>IFERROR(H36/G36-1,"-")</f>
        <v>2.8305193757092395E-2</v>
      </c>
      <c r="J36" s="179">
        <f>IFERROR(H36/E36-1,"-")</f>
        <v>1.9743092253951549</v>
      </c>
      <c r="K36" s="178">
        <f>H36-G36</f>
        <v>275673</v>
      </c>
      <c r="L36" s="178">
        <f>H36-E36</f>
        <v>6647819</v>
      </c>
      <c r="M36" s="179">
        <f>H36/H$8</f>
        <v>0.2776020998344973</v>
      </c>
      <c r="N36" s="81"/>
    </row>
    <row r="37" spans="1:14" x14ac:dyDescent="0.25">
      <c r="A37" s="1" t="s">
        <v>98</v>
      </c>
      <c r="B37" s="161" t="s">
        <v>99</v>
      </c>
      <c r="C37" s="162">
        <v>614530</v>
      </c>
      <c r="D37" s="162">
        <v>241430</v>
      </c>
      <c r="E37" s="162">
        <v>350874</v>
      </c>
      <c r="F37" s="162">
        <v>513218</v>
      </c>
      <c r="G37" s="162">
        <v>576863</v>
      </c>
      <c r="H37" s="162">
        <v>551747</v>
      </c>
      <c r="I37" s="163">
        <f>IFERROR(H37/G37-1,"-")</f>
        <v>-4.3538933854312067E-2</v>
      </c>
      <c r="J37" s="180">
        <f t="shared" ref="J37:J48" si="14">IFERROR(H37/E37-1,"-")</f>
        <v>0.57249325968866316</v>
      </c>
      <c r="K37" s="162">
        <f t="shared" ref="K37:K47" si="15">H37-G37</f>
        <v>-25116</v>
      </c>
      <c r="L37" s="162">
        <f t="shared" ref="L37:L48" si="16">H37-E37</f>
        <v>200873</v>
      </c>
      <c r="M37" s="163">
        <f>H37/H$8</f>
        <v>1.529370108414428E-2</v>
      </c>
      <c r="N37" s="81"/>
    </row>
    <row r="38" spans="1:14" x14ac:dyDescent="0.25">
      <c r="A38" s="164" t="s">
        <v>105</v>
      </c>
      <c r="B38" s="165" t="s">
        <v>105</v>
      </c>
      <c r="C38" s="166">
        <v>210543</v>
      </c>
      <c r="D38" s="166">
        <v>92534</v>
      </c>
      <c r="E38" s="166">
        <v>131066</v>
      </c>
      <c r="F38" s="166">
        <v>155108</v>
      </c>
      <c r="G38" s="166">
        <v>218201</v>
      </c>
      <c r="H38" s="166">
        <v>239030</v>
      </c>
      <c r="I38" s="167">
        <f>IFERROR(H38/G38-1,"-")</f>
        <v>9.5457857663347134E-2</v>
      </c>
      <c r="J38" s="181">
        <f t="shared" si="14"/>
        <v>0.82373765888941453</v>
      </c>
      <c r="K38" s="166">
        <f t="shared" si="15"/>
        <v>20829</v>
      </c>
      <c r="L38" s="166">
        <f t="shared" si="16"/>
        <v>107964</v>
      </c>
      <c r="M38" s="167">
        <f>H38/H$8</f>
        <v>6.6255971852008395E-3</v>
      </c>
      <c r="N38" s="81"/>
    </row>
    <row r="39" spans="1:14" x14ac:dyDescent="0.25">
      <c r="A39" s="164" t="s">
        <v>102</v>
      </c>
      <c r="B39" s="165" t="s">
        <v>102</v>
      </c>
      <c r="C39" s="166">
        <v>403987</v>
      </c>
      <c r="D39" s="166">
        <v>148896</v>
      </c>
      <c r="E39" s="166">
        <v>219808</v>
      </c>
      <c r="F39" s="166">
        <v>358110</v>
      </c>
      <c r="G39" s="166">
        <v>358662</v>
      </c>
      <c r="H39" s="166">
        <v>312717</v>
      </c>
      <c r="I39" s="167">
        <f>IFERROR(H39/G39-1,"-")</f>
        <v>-0.1281011091222376</v>
      </c>
      <c r="J39" s="181">
        <f t="shared" si="14"/>
        <v>0.4226825229291018</v>
      </c>
      <c r="K39" s="166">
        <f t="shared" si="15"/>
        <v>-45945</v>
      </c>
      <c r="L39" s="166">
        <f t="shared" si="16"/>
        <v>92909</v>
      </c>
      <c r="M39" s="167">
        <f>H39/H$8</f>
        <v>8.6681038989434422E-3</v>
      </c>
      <c r="N39" s="81"/>
    </row>
    <row r="40" spans="1:14" x14ac:dyDescent="0.25">
      <c r="A40" s="1"/>
      <c r="B40" s="161" t="s">
        <v>109</v>
      </c>
      <c r="C40" s="162">
        <v>9479047</v>
      </c>
      <c r="D40" s="162">
        <v>2617010</v>
      </c>
      <c r="E40" s="162">
        <v>3016288</v>
      </c>
      <c r="F40" s="162">
        <v>8352025</v>
      </c>
      <c r="G40" s="162">
        <v>9162445</v>
      </c>
      <c r="H40" s="162">
        <v>9463234</v>
      </c>
      <c r="I40" s="163">
        <f>IFERROR(H40/G40-1,"-")</f>
        <v>3.2828464454629724E-2</v>
      </c>
      <c r="J40" s="180">
        <f t="shared" si="14"/>
        <v>2.1373774652818298</v>
      </c>
      <c r="K40" s="162">
        <f t="shared" si="15"/>
        <v>300789</v>
      </c>
      <c r="L40" s="162">
        <f t="shared" si="16"/>
        <v>6446946</v>
      </c>
      <c r="M40" s="163">
        <f>H40/H$8</f>
        <v>0.262308398750353</v>
      </c>
      <c r="N40" s="81"/>
    </row>
    <row r="41" spans="1:14" s="57" customFormat="1" x14ac:dyDescent="0.25">
      <c r="B41" s="165" t="s">
        <v>112</v>
      </c>
      <c r="C41" s="166">
        <v>5094935</v>
      </c>
      <c r="D41" s="166">
        <v>1173619</v>
      </c>
      <c r="E41" s="166">
        <v>1066343</v>
      </c>
      <c r="F41" s="166">
        <v>4256430</v>
      </c>
      <c r="G41" s="166">
        <v>4628153</v>
      </c>
      <c r="H41" s="166">
        <v>4858902</v>
      </c>
      <c r="I41" s="167">
        <f t="shared" ref="I41:I48" si="17">IFERROR(H41/G41-1,"-")</f>
        <v>4.9857686208731655E-2</v>
      </c>
      <c r="J41" s="181">
        <f t="shared" si="14"/>
        <v>3.5566032693045297</v>
      </c>
      <c r="K41" s="166">
        <f t="shared" si="15"/>
        <v>230749</v>
      </c>
      <c r="L41" s="166">
        <f t="shared" si="16"/>
        <v>3792559</v>
      </c>
      <c r="M41" s="167">
        <f t="shared" ref="M41:M48" si="18">H41/H$8</f>
        <v>0.13468237214728998</v>
      </c>
      <c r="N41" s="168"/>
    </row>
    <row r="42" spans="1:14" s="57" customFormat="1" x14ac:dyDescent="0.25">
      <c r="B42" s="165" t="s">
        <v>115</v>
      </c>
      <c r="C42" s="166">
        <v>470924</v>
      </c>
      <c r="D42" s="166">
        <v>139836</v>
      </c>
      <c r="E42" s="166">
        <v>174981</v>
      </c>
      <c r="F42" s="166">
        <v>311196</v>
      </c>
      <c r="G42" s="166">
        <v>358380</v>
      </c>
      <c r="H42" s="166">
        <v>358116</v>
      </c>
      <c r="I42" s="167">
        <f t="shared" si="17"/>
        <v>-7.3664825046038107E-4</v>
      </c>
      <c r="J42" s="181">
        <f t="shared" si="14"/>
        <v>1.0465993450717508</v>
      </c>
      <c r="K42" s="166">
        <f t="shared" si="15"/>
        <v>-264</v>
      </c>
      <c r="L42" s="166">
        <f t="shared" si="16"/>
        <v>183135</v>
      </c>
      <c r="M42" s="167">
        <f t="shared" si="18"/>
        <v>9.9265044620984125E-3</v>
      </c>
      <c r="N42" s="168"/>
    </row>
    <row r="43" spans="1:14" x14ac:dyDescent="0.25">
      <c r="A43" s="1"/>
      <c r="B43" s="165" t="s">
        <v>118</v>
      </c>
      <c r="C43" s="166">
        <v>178407</v>
      </c>
      <c r="D43" s="166">
        <v>67848</v>
      </c>
      <c r="E43" s="166">
        <v>127385</v>
      </c>
      <c r="F43" s="166">
        <v>198903</v>
      </c>
      <c r="G43" s="166">
        <v>247793</v>
      </c>
      <c r="H43" s="166">
        <v>245648</v>
      </c>
      <c r="I43" s="167">
        <f t="shared" si="17"/>
        <v>-8.6564188657468621E-3</v>
      </c>
      <c r="J43" s="181">
        <f t="shared" si="14"/>
        <v>0.92839031283118101</v>
      </c>
      <c r="K43" s="166">
        <f t="shared" si="15"/>
        <v>-2145</v>
      </c>
      <c r="L43" s="166">
        <f t="shared" si="16"/>
        <v>118263</v>
      </c>
      <c r="M43" s="167">
        <f t="shared" si="18"/>
        <v>6.8090394400293509E-3</v>
      </c>
      <c r="N43" s="81"/>
    </row>
    <row r="44" spans="1:14" x14ac:dyDescent="0.25">
      <c r="A44" s="1"/>
      <c r="B44" s="165" t="s">
        <v>125</v>
      </c>
      <c r="C44" s="166">
        <v>451476</v>
      </c>
      <c r="D44" s="166">
        <v>124287</v>
      </c>
      <c r="E44" s="166">
        <v>239923</v>
      </c>
      <c r="F44" s="166">
        <v>477050</v>
      </c>
      <c r="G44" s="166">
        <v>501096</v>
      </c>
      <c r="H44" s="166">
        <v>499671</v>
      </c>
      <c r="I44" s="167">
        <f t="shared" si="17"/>
        <v>-2.8437664639111571E-3</v>
      </c>
      <c r="J44" s="181">
        <f t="shared" si="14"/>
        <v>1.0826306773423138</v>
      </c>
      <c r="K44" s="166">
        <f t="shared" si="15"/>
        <v>-1425</v>
      </c>
      <c r="L44" s="166">
        <f t="shared" si="16"/>
        <v>259748</v>
      </c>
      <c r="M44" s="167">
        <f t="shared" si="18"/>
        <v>1.3850222863768098E-2</v>
      </c>
      <c r="N44" s="81"/>
    </row>
    <row r="45" spans="1:14" x14ac:dyDescent="0.25">
      <c r="A45" s="1"/>
      <c r="B45" s="165" t="s">
        <v>121</v>
      </c>
      <c r="C45" s="166">
        <v>353625</v>
      </c>
      <c r="D45" s="166">
        <v>131712</v>
      </c>
      <c r="E45" s="166">
        <v>184201</v>
      </c>
      <c r="F45" s="166">
        <v>318686</v>
      </c>
      <c r="G45" s="166">
        <v>374932</v>
      </c>
      <c r="H45" s="166">
        <v>372782</v>
      </c>
      <c r="I45" s="167">
        <f t="shared" si="17"/>
        <v>-5.7343731663341835E-3</v>
      </c>
      <c r="J45" s="181">
        <f t="shared" si="14"/>
        <v>1.0237783725386942</v>
      </c>
      <c r="K45" s="166">
        <f t="shared" si="15"/>
        <v>-2150</v>
      </c>
      <c r="L45" s="166">
        <f t="shared" si="16"/>
        <v>188581</v>
      </c>
      <c r="M45" s="167">
        <f t="shared" si="18"/>
        <v>1.0333026690764921E-2</v>
      </c>
      <c r="N45" s="81"/>
    </row>
    <row r="46" spans="1:14" x14ac:dyDescent="0.25">
      <c r="A46" s="1"/>
      <c r="B46" s="165" t="s">
        <v>130</v>
      </c>
      <c r="C46" s="166">
        <v>227686</v>
      </c>
      <c r="D46" s="166">
        <v>86739</v>
      </c>
      <c r="E46" s="166">
        <v>81833</v>
      </c>
      <c r="F46" s="166">
        <v>185692</v>
      </c>
      <c r="G46" s="166">
        <v>188339</v>
      </c>
      <c r="H46" s="166">
        <v>187108</v>
      </c>
      <c r="I46" s="167">
        <f t="shared" si="17"/>
        <v>-6.5360865248301758E-3</v>
      </c>
      <c r="J46" s="181">
        <f t="shared" si="14"/>
        <v>1.2864614519814745</v>
      </c>
      <c r="K46" s="166">
        <f t="shared" si="15"/>
        <v>-1231</v>
      </c>
      <c r="L46" s="166">
        <f t="shared" si="16"/>
        <v>105275</v>
      </c>
      <c r="M46" s="167">
        <f t="shared" si="18"/>
        <v>5.1863876422564474E-3</v>
      </c>
      <c r="N46" s="81"/>
    </row>
    <row r="47" spans="1:14" x14ac:dyDescent="0.25">
      <c r="A47" s="164" t="s">
        <v>146</v>
      </c>
      <c r="B47" s="165" t="s">
        <v>133</v>
      </c>
      <c r="C47" s="166">
        <v>366669</v>
      </c>
      <c r="D47" s="166">
        <v>150036</v>
      </c>
      <c r="E47" s="166">
        <v>88248</v>
      </c>
      <c r="F47" s="166">
        <v>188228</v>
      </c>
      <c r="G47" s="166">
        <v>224522</v>
      </c>
      <c r="H47" s="166">
        <v>217369</v>
      </c>
      <c r="I47" s="167">
        <f t="shared" si="17"/>
        <v>-3.1858793347645187E-2</v>
      </c>
      <c r="J47" s="181">
        <f t="shared" si="14"/>
        <v>1.4631606382014324</v>
      </c>
      <c r="K47" s="166">
        <f t="shared" si="15"/>
        <v>-7153</v>
      </c>
      <c r="L47" s="166">
        <f t="shared" si="16"/>
        <v>129121</v>
      </c>
      <c r="M47" s="167">
        <f t="shared" si="18"/>
        <v>6.0251827576033182E-3</v>
      </c>
      <c r="N47" s="81"/>
    </row>
    <row r="48" spans="1:14" x14ac:dyDescent="0.25">
      <c r="A48" s="169" t="s">
        <v>147</v>
      </c>
      <c r="B48" s="170" t="s">
        <v>147</v>
      </c>
      <c r="C48" s="171">
        <f t="shared" ref="C48:H48" si="19">C40-SUM(C41:C47)</f>
        <v>2335325</v>
      </c>
      <c r="D48" s="171">
        <f t="shared" si="19"/>
        <v>742933</v>
      </c>
      <c r="E48" s="171">
        <f t="shared" si="19"/>
        <v>1053374</v>
      </c>
      <c r="F48" s="171">
        <f t="shared" si="19"/>
        <v>2415840</v>
      </c>
      <c r="G48" s="171">
        <f t="shared" si="19"/>
        <v>2639230</v>
      </c>
      <c r="H48" s="171">
        <f t="shared" si="19"/>
        <v>2723638</v>
      </c>
      <c r="I48" s="172">
        <f t="shared" si="17"/>
        <v>3.1982055372210771E-2</v>
      </c>
      <c r="J48" s="182">
        <f t="shared" si="14"/>
        <v>1.5856324534305952</v>
      </c>
      <c r="K48" s="171">
        <f>H48-G48</f>
        <v>84408</v>
      </c>
      <c r="L48" s="171">
        <f t="shared" si="16"/>
        <v>1670264</v>
      </c>
      <c r="M48" s="172">
        <f t="shared" si="18"/>
        <v>7.5495662746542458E-2</v>
      </c>
      <c r="N48" s="81"/>
    </row>
    <row r="49" spans="1:14" s="148" customFormat="1" x14ac:dyDescent="0.25">
      <c r="B49" s="157" t="s">
        <v>48</v>
      </c>
      <c r="C49" s="155"/>
      <c r="D49" s="155"/>
      <c r="E49" s="155"/>
      <c r="F49" s="155"/>
      <c r="G49" s="155"/>
      <c r="H49" s="155"/>
      <c r="I49" s="155"/>
      <c r="J49" s="155"/>
      <c r="K49" s="155"/>
      <c r="L49" s="155"/>
      <c r="M49" s="155"/>
    </row>
    <row r="50" spans="1:14" x14ac:dyDescent="0.25">
      <c r="A50" s="1">
        <v>3</v>
      </c>
      <c r="B50" s="158" t="s">
        <v>70</v>
      </c>
      <c r="C50" s="178">
        <v>234787</v>
      </c>
      <c r="D50" s="178">
        <v>65275</v>
      </c>
      <c r="E50" s="178">
        <v>98762</v>
      </c>
      <c r="F50" s="178">
        <v>168339</v>
      </c>
      <c r="G50" s="178">
        <v>182035</v>
      </c>
      <c r="H50" s="178">
        <v>194642</v>
      </c>
      <c r="I50" s="179">
        <f>IFERROR(H50/G50-1,"-")</f>
        <v>6.925591232455286E-2</v>
      </c>
      <c r="J50" s="179">
        <f>IFERROR(H50/E50-1,"-")</f>
        <v>0.97081873595107426</v>
      </c>
      <c r="K50" s="178">
        <f>H50-G50</f>
        <v>12607</v>
      </c>
      <c r="L50" s="178">
        <f>H50-E50</f>
        <v>95880</v>
      </c>
      <c r="M50" s="179">
        <f>H50/H$8</f>
        <v>5.3952202121987274E-3</v>
      </c>
      <c r="N50" s="81"/>
    </row>
    <row r="51" spans="1:14" x14ac:dyDescent="0.25">
      <c r="A51" s="1" t="s">
        <v>98</v>
      </c>
      <c r="B51" s="161" t="s">
        <v>99</v>
      </c>
      <c r="C51" s="162">
        <v>30969</v>
      </c>
      <c r="D51" s="162">
        <v>6950</v>
      </c>
      <c r="E51" s="162">
        <v>17286</v>
      </c>
      <c r="F51" s="162">
        <v>21218</v>
      </c>
      <c r="G51" s="162">
        <v>40235</v>
      </c>
      <c r="H51" s="162">
        <v>25819</v>
      </c>
      <c r="I51" s="163">
        <f>IFERROR(H51/G51-1,"-")</f>
        <v>-0.35829501677643838</v>
      </c>
      <c r="J51" s="180">
        <f t="shared" ref="J51:J62" si="20">IFERROR(H51/E51-1,"-")</f>
        <v>0.49363646881869716</v>
      </c>
      <c r="K51" s="162">
        <f t="shared" ref="K51:K61" si="21">H51-G51</f>
        <v>-14416</v>
      </c>
      <c r="L51" s="162">
        <f t="shared" ref="L51:L62" si="22">H51-E51</f>
        <v>8533</v>
      </c>
      <c r="M51" s="163">
        <f>H51/H$8</f>
        <v>7.1566871825586942E-4</v>
      </c>
      <c r="N51" s="81"/>
    </row>
    <row r="52" spans="1:14" x14ac:dyDescent="0.25">
      <c r="A52" s="164" t="s">
        <v>105</v>
      </c>
      <c r="B52" s="165" t="s">
        <v>105</v>
      </c>
      <c r="C52" s="166">
        <v>12961</v>
      </c>
      <c r="D52" s="166">
        <v>5003</v>
      </c>
      <c r="E52" s="166">
        <v>6990</v>
      </c>
      <c r="F52" s="166">
        <v>6990</v>
      </c>
      <c r="G52" s="166">
        <v>25164</v>
      </c>
      <c r="H52" s="166">
        <v>14324</v>
      </c>
      <c r="I52" s="167">
        <f>IFERROR(H52/G52-1,"-")</f>
        <v>-0.43077412176124619</v>
      </c>
      <c r="J52" s="181">
        <f t="shared" si="20"/>
        <v>1.0492131616595137</v>
      </c>
      <c r="K52" s="166">
        <f t="shared" si="21"/>
        <v>-10840</v>
      </c>
      <c r="L52" s="166">
        <f t="shared" si="22"/>
        <v>7334</v>
      </c>
      <c r="M52" s="167">
        <f>H52/H$8</f>
        <v>3.9704243852577842E-4</v>
      </c>
      <c r="N52" s="81"/>
    </row>
    <row r="53" spans="1:14" x14ac:dyDescent="0.25">
      <c r="A53" s="164" t="s">
        <v>102</v>
      </c>
      <c r="B53" s="165" t="s">
        <v>102</v>
      </c>
      <c r="C53" s="166">
        <v>18008</v>
      </c>
      <c r="D53" s="166">
        <v>1947</v>
      </c>
      <c r="E53" s="166">
        <v>10296</v>
      </c>
      <c r="F53" s="166">
        <v>14228</v>
      </c>
      <c r="G53" s="166">
        <v>15071</v>
      </c>
      <c r="H53" s="166">
        <v>11495</v>
      </c>
      <c r="I53" s="167">
        <f>IFERROR(H53/G53-1,"-")</f>
        <v>-0.23727688939021963</v>
      </c>
      <c r="J53" s="181">
        <f t="shared" si="20"/>
        <v>0.11645299145299148</v>
      </c>
      <c r="K53" s="166">
        <f t="shared" si="21"/>
        <v>-3576</v>
      </c>
      <c r="L53" s="166">
        <f t="shared" si="22"/>
        <v>1199</v>
      </c>
      <c r="M53" s="167">
        <f>H53/H$8</f>
        <v>3.1862627973009095E-4</v>
      </c>
      <c r="N53" s="81"/>
    </row>
    <row r="54" spans="1:14" x14ac:dyDescent="0.25">
      <c r="A54" s="1"/>
      <c r="B54" s="161" t="s">
        <v>109</v>
      </c>
      <c r="C54" s="162">
        <v>203818</v>
      </c>
      <c r="D54" s="162">
        <v>58325</v>
      </c>
      <c r="E54" s="162">
        <v>81476</v>
      </c>
      <c r="F54" s="162">
        <v>147121</v>
      </c>
      <c r="G54" s="162">
        <v>141800</v>
      </c>
      <c r="H54" s="162">
        <v>168823</v>
      </c>
      <c r="I54" s="163">
        <f>IFERROR(H54/G54-1,"-")</f>
        <v>0.19057122708039498</v>
      </c>
      <c r="J54" s="180">
        <f t="shared" si="20"/>
        <v>1.0720580293583386</v>
      </c>
      <c r="K54" s="162">
        <f t="shared" si="21"/>
        <v>27023</v>
      </c>
      <c r="L54" s="162">
        <f t="shared" si="22"/>
        <v>87347</v>
      </c>
      <c r="M54" s="163">
        <f>H54/H$8</f>
        <v>4.6795514939428576E-3</v>
      </c>
      <c r="N54" s="81"/>
    </row>
    <row r="55" spans="1:14" s="57" customFormat="1" x14ac:dyDescent="0.25">
      <c r="B55" s="165" t="s">
        <v>112</v>
      </c>
      <c r="C55" s="166">
        <v>67733</v>
      </c>
      <c r="D55" s="166">
        <v>19771</v>
      </c>
      <c r="E55" s="166">
        <v>20693</v>
      </c>
      <c r="F55" s="166">
        <v>65122</v>
      </c>
      <c r="G55" s="166">
        <v>55484</v>
      </c>
      <c r="H55" s="166">
        <v>69733</v>
      </c>
      <c r="I55" s="167">
        <f t="shared" ref="I55:I62" si="23">IFERROR(H55/G55-1,"-")</f>
        <v>0.25681277485401188</v>
      </c>
      <c r="J55" s="181">
        <f t="shared" si="20"/>
        <v>2.3698835354950951</v>
      </c>
      <c r="K55" s="166">
        <f t="shared" si="21"/>
        <v>14249</v>
      </c>
      <c r="L55" s="166">
        <f t="shared" si="22"/>
        <v>49040</v>
      </c>
      <c r="M55" s="167">
        <f t="shared" ref="M55:M62" si="24">H55/H$8</f>
        <v>1.9329070347471452E-3</v>
      </c>
      <c r="N55" s="168"/>
    </row>
    <row r="56" spans="1:14" s="57" customFormat="1" x14ac:dyDescent="0.25">
      <c r="B56" s="165" t="s">
        <v>115</v>
      </c>
      <c r="C56" s="166">
        <v>69940</v>
      </c>
      <c r="D56" s="166">
        <v>18669</v>
      </c>
      <c r="E56" s="166">
        <v>31230</v>
      </c>
      <c r="F56" s="166">
        <v>34084</v>
      </c>
      <c r="G56" s="166">
        <v>34465</v>
      </c>
      <c r="H56" s="166">
        <v>39071</v>
      </c>
      <c r="I56" s="167">
        <f t="shared" si="23"/>
        <v>0.13364282605541855</v>
      </c>
      <c r="J56" s="181">
        <f t="shared" si="20"/>
        <v>0.25107268651937242</v>
      </c>
      <c r="K56" s="166">
        <f t="shared" si="21"/>
        <v>4606</v>
      </c>
      <c r="L56" s="166">
        <f t="shared" si="22"/>
        <v>7841</v>
      </c>
      <c r="M56" s="167">
        <f t="shared" si="24"/>
        <v>1.0829967268668451E-3</v>
      </c>
      <c r="N56" s="168"/>
    </row>
    <row r="57" spans="1:14" x14ac:dyDescent="0.25">
      <c r="A57" s="1"/>
      <c r="B57" s="165" t="s">
        <v>118</v>
      </c>
      <c r="C57" s="166">
        <v>6792</v>
      </c>
      <c r="D57" s="166">
        <v>1519</v>
      </c>
      <c r="E57" s="166">
        <v>3873</v>
      </c>
      <c r="F57" s="166">
        <v>6397</v>
      </c>
      <c r="G57" s="166">
        <v>6784</v>
      </c>
      <c r="H57" s="166">
        <v>6674</v>
      </c>
      <c r="I57" s="167">
        <f t="shared" si="23"/>
        <v>-1.6214622641509413E-2</v>
      </c>
      <c r="J57" s="181">
        <f t="shared" si="20"/>
        <v>0.72321198037696877</v>
      </c>
      <c r="K57" s="166">
        <f t="shared" si="21"/>
        <v>-110</v>
      </c>
      <c r="L57" s="166">
        <f t="shared" si="22"/>
        <v>2801</v>
      </c>
      <c r="M57" s="167">
        <f t="shared" si="24"/>
        <v>1.849945011673447E-4</v>
      </c>
      <c r="N57" s="81"/>
    </row>
    <row r="58" spans="1:14" x14ac:dyDescent="0.25">
      <c r="A58" s="1"/>
      <c r="B58" s="165" t="s">
        <v>125</v>
      </c>
      <c r="C58" s="166">
        <v>3713</v>
      </c>
      <c r="D58" s="166">
        <v>1082</v>
      </c>
      <c r="E58" s="166">
        <v>2191</v>
      </c>
      <c r="F58" s="166">
        <v>3053</v>
      </c>
      <c r="G58" s="166">
        <v>2811</v>
      </c>
      <c r="H58" s="166">
        <v>4837</v>
      </c>
      <c r="I58" s="167">
        <f t="shared" si="23"/>
        <v>0.72073995019565995</v>
      </c>
      <c r="J58" s="181">
        <f t="shared" si="20"/>
        <v>1.2076677316293929</v>
      </c>
      <c r="K58" s="166">
        <f t="shared" si="21"/>
        <v>2026</v>
      </c>
      <c r="L58" s="166">
        <f t="shared" si="22"/>
        <v>2646</v>
      </c>
      <c r="M58" s="167">
        <f t="shared" si="24"/>
        <v>1.3407527751669858E-4</v>
      </c>
      <c r="N58" s="81"/>
    </row>
    <row r="59" spans="1:14" x14ac:dyDescent="0.25">
      <c r="A59" s="1"/>
      <c r="B59" s="165" t="s">
        <v>121</v>
      </c>
      <c r="C59" s="166">
        <v>4285</v>
      </c>
      <c r="D59" s="166">
        <v>1095</v>
      </c>
      <c r="E59" s="166">
        <v>1459</v>
      </c>
      <c r="F59" s="166">
        <v>2254</v>
      </c>
      <c r="G59" s="166">
        <v>2628</v>
      </c>
      <c r="H59" s="166">
        <v>3308</v>
      </c>
      <c r="I59" s="167">
        <f t="shared" si="23"/>
        <v>0.25875190258751912</v>
      </c>
      <c r="J59" s="181">
        <f t="shared" si="20"/>
        <v>1.2673063742289239</v>
      </c>
      <c r="K59" s="166">
        <f t="shared" si="21"/>
        <v>680</v>
      </c>
      <c r="L59" s="166">
        <f t="shared" si="22"/>
        <v>1849</v>
      </c>
      <c r="M59" s="167">
        <f t="shared" si="24"/>
        <v>9.1693408729633829E-5</v>
      </c>
      <c r="N59" s="81"/>
    </row>
    <row r="60" spans="1:14" x14ac:dyDescent="0.25">
      <c r="A60" s="1"/>
      <c r="B60" s="165" t="s">
        <v>130</v>
      </c>
      <c r="C60" s="166">
        <v>1783</v>
      </c>
      <c r="D60" s="166">
        <v>713</v>
      </c>
      <c r="E60" s="166">
        <v>445</v>
      </c>
      <c r="F60" s="166">
        <v>554</v>
      </c>
      <c r="G60" s="166">
        <v>804</v>
      </c>
      <c r="H60" s="166">
        <v>636</v>
      </c>
      <c r="I60" s="167">
        <f t="shared" si="23"/>
        <v>-0.20895522388059706</v>
      </c>
      <c r="J60" s="181">
        <f t="shared" si="20"/>
        <v>0.42921348314606744</v>
      </c>
      <c r="K60" s="166">
        <f t="shared" si="21"/>
        <v>-168</v>
      </c>
      <c r="L60" s="166">
        <f t="shared" si="22"/>
        <v>191</v>
      </c>
      <c r="M60" s="167">
        <f t="shared" si="24"/>
        <v>1.7629083419603121E-5</v>
      </c>
      <c r="N60" s="81"/>
    </row>
    <row r="61" spans="1:14" x14ac:dyDescent="0.25">
      <c r="A61" s="164" t="s">
        <v>146</v>
      </c>
      <c r="B61" s="165" t="s">
        <v>133</v>
      </c>
      <c r="C61" s="166">
        <v>3475</v>
      </c>
      <c r="D61" s="166">
        <v>1531</v>
      </c>
      <c r="E61" s="166">
        <v>432</v>
      </c>
      <c r="F61" s="166">
        <v>418</v>
      </c>
      <c r="G61" s="166">
        <v>635</v>
      </c>
      <c r="H61" s="166">
        <v>633</v>
      </c>
      <c r="I61" s="167">
        <f t="shared" si="23"/>
        <v>-3.1496062992125706E-3</v>
      </c>
      <c r="J61" s="181">
        <f t="shared" si="20"/>
        <v>0.46527777777777768</v>
      </c>
      <c r="K61" s="166">
        <f t="shared" si="21"/>
        <v>-2</v>
      </c>
      <c r="L61" s="166">
        <f t="shared" si="22"/>
        <v>201</v>
      </c>
      <c r="M61" s="167">
        <f t="shared" si="24"/>
        <v>1.7545927365737068E-5</v>
      </c>
      <c r="N61" s="81"/>
    </row>
    <row r="62" spans="1:14" x14ac:dyDescent="0.25">
      <c r="A62" s="169" t="s">
        <v>147</v>
      </c>
      <c r="B62" s="170" t="s">
        <v>147</v>
      </c>
      <c r="C62" s="171">
        <f t="shared" ref="C62:H62" si="25">C54-SUM(C55:C61)</f>
        <v>46097</v>
      </c>
      <c r="D62" s="171">
        <f t="shared" si="25"/>
        <v>13945</v>
      </c>
      <c r="E62" s="171">
        <f t="shared" si="25"/>
        <v>21153</v>
      </c>
      <c r="F62" s="171">
        <f t="shared" si="25"/>
        <v>35239</v>
      </c>
      <c r="G62" s="171">
        <f t="shared" si="25"/>
        <v>38189</v>
      </c>
      <c r="H62" s="171">
        <f t="shared" si="25"/>
        <v>43931</v>
      </c>
      <c r="I62" s="172">
        <f t="shared" si="23"/>
        <v>0.15035743276859836</v>
      </c>
      <c r="J62" s="182">
        <f t="shared" si="20"/>
        <v>1.0768212546683684</v>
      </c>
      <c r="K62" s="171">
        <f>H62-G62</f>
        <v>5742</v>
      </c>
      <c r="L62" s="171">
        <f t="shared" si="22"/>
        <v>22778</v>
      </c>
      <c r="M62" s="172">
        <f t="shared" si="24"/>
        <v>1.2177095341298501E-3</v>
      </c>
      <c r="N62" s="81"/>
    </row>
    <row r="63" spans="1:14" s="148" customFormat="1" x14ac:dyDescent="0.25">
      <c r="B63" s="157" t="s">
        <v>49</v>
      </c>
      <c r="C63" s="155"/>
      <c r="D63" s="155"/>
      <c r="E63" s="155"/>
      <c r="F63" s="155"/>
      <c r="G63" s="155"/>
      <c r="H63" s="155"/>
      <c r="I63" s="155"/>
      <c r="J63" s="155"/>
      <c r="K63" s="155"/>
      <c r="L63" s="155"/>
      <c r="M63" s="155"/>
    </row>
    <row r="64" spans="1:14" x14ac:dyDescent="0.25">
      <c r="A64" s="1">
        <v>3</v>
      </c>
      <c r="B64" s="158" t="s">
        <v>70</v>
      </c>
      <c r="C64" s="178">
        <v>834528</v>
      </c>
      <c r="D64" s="178">
        <v>295880</v>
      </c>
      <c r="E64" s="178">
        <v>419370</v>
      </c>
      <c r="F64" s="178">
        <v>1014697</v>
      </c>
      <c r="G64" s="178">
        <v>1034949</v>
      </c>
      <c r="H64" s="178">
        <v>1361415</v>
      </c>
      <c r="I64" s="179">
        <f>IFERROR(H64/G64-1,"-")</f>
        <v>0.31544163045715301</v>
      </c>
      <c r="J64" s="179">
        <f>IFERROR(H64/E64-1,"-")</f>
        <v>2.2463337863938766</v>
      </c>
      <c r="K64" s="178">
        <f>H64-G64</f>
        <v>326466</v>
      </c>
      <c r="L64" s="178">
        <f>H64-E64</f>
        <v>942045</v>
      </c>
      <c r="M64" s="179">
        <f>H64/H$8</f>
        <v>3.7736633024683934E-2</v>
      </c>
      <c r="N64" s="81"/>
    </row>
    <row r="65" spans="1:14" x14ac:dyDescent="0.25">
      <c r="A65" s="1" t="s">
        <v>98</v>
      </c>
      <c r="B65" s="161" t="s">
        <v>99</v>
      </c>
      <c r="C65" s="162">
        <v>158439</v>
      </c>
      <c r="D65" s="162">
        <v>84704</v>
      </c>
      <c r="E65" s="162">
        <v>83752</v>
      </c>
      <c r="F65" s="162">
        <v>119256</v>
      </c>
      <c r="G65" s="162">
        <v>173467</v>
      </c>
      <c r="H65" s="162">
        <v>256345</v>
      </c>
      <c r="I65" s="163">
        <f>IFERROR(H65/G65-1,"-")</f>
        <v>0.47777387053445319</v>
      </c>
      <c r="J65" s="180">
        <f t="shared" ref="J65:J76" si="26">IFERROR(H65/E65-1,"-")</f>
        <v>2.0607627280542555</v>
      </c>
      <c r="K65" s="162">
        <f t="shared" ref="K65:K75" si="27">H65-G65</f>
        <v>82878</v>
      </c>
      <c r="L65" s="162">
        <f t="shared" ref="L65:L76" si="28">H65-E65</f>
        <v>172593</v>
      </c>
      <c r="M65" s="163">
        <f>H65/H$8</f>
        <v>7.1055462094310714E-3</v>
      </c>
      <c r="N65" s="81"/>
    </row>
    <row r="66" spans="1:14" x14ac:dyDescent="0.25">
      <c r="A66" s="164" t="s">
        <v>105</v>
      </c>
      <c r="B66" s="165" t="s">
        <v>105</v>
      </c>
      <c r="C66" s="166">
        <v>67992</v>
      </c>
      <c r="D66" s="166">
        <v>23458</v>
      </c>
      <c r="E66" s="166">
        <v>59324</v>
      </c>
      <c r="F66" s="166">
        <v>72718</v>
      </c>
      <c r="G66" s="166">
        <v>91538</v>
      </c>
      <c r="H66" s="166">
        <v>124261</v>
      </c>
      <c r="I66" s="167">
        <f>IFERROR(H66/G66-1,"-")</f>
        <v>0.35747995368043872</v>
      </c>
      <c r="J66" s="181">
        <f t="shared" si="26"/>
        <v>1.094616007012339</v>
      </c>
      <c r="K66" s="166">
        <f t="shared" si="27"/>
        <v>32723</v>
      </c>
      <c r="L66" s="166">
        <f t="shared" si="28"/>
        <v>64937</v>
      </c>
      <c r="M66" s="167">
        <f>H66/H$8</f>
        <v>3.4443514698165147E-3</v>
      </c>
      <c r="N66" s="81"/>
    </row>
    <row r="67" spans="1:14" x14ac:dyDescent="0.25">
      <c r="A67" s="164" t="s">
        <v>102</v>
      </c>
      <c r="B67" s="165" t="s">
        <v>102</v>
      </c>
      <c r="C67" s="166">
        <v>90447</v>
      </c>
      <c r="D67" s="166">
        <v>61246</v>
      </c>
      <c r="E67" s="166">
        <v>24428</v>
      </c>
      <c r="F67" s="166">
        <v>46538</v>
      </c>
      <c r="G67" s="166">
        <v>81929</v>
      </c>
      <c r="H67" s="166">
        <v>132084</v>
      </c>
      <c r="I67" s="167">
        <f>IFERROR(H67/G67-1,"-")</f>
        <v>0.61217639663611179</v>
      </c>
      <c r="J67" s="181">
        <f t="shared" si="26"/>
        <v>4.4070738496806943</v>
      </c>
      <c r="K67" s="166">
        <f t="shared" si="27"/>
        <v>50155</v>
      </c>
      <c r="L67" s="166">
        <f t="shared" si="28"/>
        <v>107656</v>
      </c>
      <c r="M67" s="167">
        <f>H67/H$8</f>
        <v>3.6611947396145571E-3</v>
      </c>
      <c r="N67" s="81"/>
    </row>
    <row r="68" spans="1:14" x14ac:dyDescent="0.25">
      <c r="A68" s="1"/>
      <c r="B68" s="161" t="s">
        <v>109</v>
      </c>
      <c r="C68" s="162">
        <v>676089</v>
      </c>
      <c r="D68" s="162">
        <v>211176</v>
      </c>
      <c r="E68" s="162">
        <v>335618</v>
      </c>
      <c r="F68" s="162">
        <v>895441</v>
      </c>
      <c r="G68" s="162">
        <v>861482</v>
      </c>
      <c r="H68" s="162">
        <v>1105070</v>
      </c>
      <c r="I68" s="163">
        <f>IFERROR(H68/G68-1,"-")</f>
        <v>0.28275460195337798</v>
      </c>
      <c r="J68" s="180">
        <f t="shared" si="26"/>
        <v>2.2926422301545211</v>
      </c>
      <c r="K68" s="162">
        <f t="shared" si="27"/>
        <v>243588</v>
      </c>
      <c r="L68" s="162">
        <f t="shared" si="28"/>
        <v>769452</v>
      </c>
      <c r="M68" s="163">
        <f>H68/H$8</f>
        <v>3.063108681525286E-2</v>
      </c>
      <c r="N68" s="81"/>
    </row>
    <row r="69" spans="1:14" s="57" customFormat="1" x14ac:dyDescent="0.25">
      <c r="B69" s="165" t="s">
        <v>112</v>
      </c>
      <c r="C69" s="166">
        <v>286315</v>
      </c>
      <c r="D69" s="166">
        <v>94120</v>
      </c>
      <c r="E69" s="166">
        <v>85414</v>
      </c>
      <c r="F69" s="166">
        <v>399420</v>
      </c>
      <c r="G69" s="166">
        <v>324780</v>
      </c>
      <c r="H69" s="166">
        <v>454766</v>
      </c>
      <c r="I69" s="167">
        <f t="shared" ref="I69:I76" si="29">IFERROR(H69/G69-1,"-")</f>
        <v>0.40022784654227483</v>
      </c>
      <c r="J69" s="181">
        <f t="shared" si="26"/>
        <v>4.3242559767719575</v>
      </c>
      <c r="K69" s="166">
        <f t="shared" si="27"/>
        <v>129986</v>
      </c>
      <c r="L69" s="166">
        <f t="shared" si="28"/>
        <v>369352</v>
      </c>
      <c r="M69" s="167">
        <f t="shared" ref="M69:M76" si="30">H69/H$8</f>
        <v>1.2605515330816403E-2</v>
      </c>
      <c r="N69" s="168"/>
    </row>
    <row r="70" spans="1:14" s="57" customFormat="1" x14ac:dyDescent="0.25">
      <c r="B70" s="165" t="s">
        <v>115</v>
      </c>
      <c r="C70" s="166">
        <v>94492</v>
      </c>
      <c r="D70" s="166">
        <v>27344</v>
      </c>
      <c r="E70" s="166">
        <v>36140</v>
      </c>
      <c r="F70" s="166">
        <v>56705</v>
      </c>
      <c r="G70" s="166">
        <v>85292</v>
      </c>
      <c r="H70" s="166">
        <v>78559</v>
      </c>
      <c r="I70" s="167">
        <f t="shared" si="29"/>
        <v>-7.8940580593725107E-2</v>
      </c>
      <c r="J70" s="181">
        <f t="shared" si="26"/>
        <v>1.1737410071942445</v>
      </c>
      <c r="K70" s="166">
        <f t="shared" si="27"/>
        <v>-6733</v>
      </c>
      <c r="L70" s="166">
        <f t="shared" si="28"/>
        <v>42419</v>
      </c>
      <c r="M70" s="167">
        <f t="shared" si="30"/>
        <v>2.1775521452210714E-3</v>
      </c>
      <c r="N70" s="168"/>
    </row>
    <row r="71" spans="1:14" x14ac:dyDescent="0.25">
      <c r="A71" s="1"/>
      <c r="B71" s="165" t="s">
        <v>118</v>
      </c>
      <c r="C71" s="166">
        <v>75234</v>
      </c>
      <c r="D71" s="166">
        <v>21566</v>
      </c>
      <c r="E71" s="166">
        <v>44372</v>
      </c>
      <c r="F71" s="166">
        <v>126795</v>
      </c>
      <c r="G71" s="166">
        <v>108706</v>
      </c>
      <c r="H71" s="166">
        <v>131979</v>
      </c>
      <c r="I71" s="167">
        <f t="shared" si="29"/>
        <v>0.21409121851599733</v>
      </c>
      <c r="J71" s="181">
        <f t="shared" si="26"/>
        <v>1.9743757324438835</v>
      </c>
      <c r="K71" s="166">
        <f t="shared" si="27"/>
        <v>23273</v>
      </c>
      <c r="L71" s="166">
        <f t="shared" si="28"/>
        <v>87607</v>
      </c>
      <c r="M71" s="167">
        <f t="shared" si="30"/>
        <v>3.6582842777292453E-3</v>
      </c>
      <c r="N71" s="81"/>
    </row>
    <row r="72" spans="1:14" x14ac:dyDescent="0.25">
      <c r="A72" s="1"/>
      <c r="B72" s="165" t="s">
        <v>125</v>
      </c>
      <c r="C72" s="166">
        <v>11792</v>
      </c>
      <c r="D72" s="166">
        <v>3914</v>
      </c>
      <c r="E72" s="166">
        <v>28426</v>
      </c>
      <c r="F72" s="166">
        <v>25157</v>
      </c>
      <c r="G72" s="166">
        <v>26613</v>
      </c>
      <c r="H72" s="166">
        <v>47499</v>
      </c>
      <c r="I72" s="167">
        <f t="shared" si="29"/>
        <v>0.7848044188930221</v>
      </c>
      <c r="J72" s="181">
        <f t="shared" si="26"/>
        <v>0.67097023851403637</v>
      </c>
      <c r="K72" s="166">
        <f t="shared" si="27"/>
        <v>20886</v>
      </c>
      <c r="L72" s="166">
        <f t="shared" si="28"/>
        <v>19073</v>
      </c>
      <c r="M72" s="167">
        <f t="shared" si="30"/>
        <v>1.3166098008612083E-3</v>
      </c>
      <c r="N72" s="81"/>
    </row>
    <row r="73" spans="1:14" x14ac:dyDescent="0.25">
      <c r="A73" s="1"/>
      <c r="B73" s="165" t="s">
        <v>121</v>
      </c>
      <c r="C73" s="166">
        <v>17507</v>
      </c>
      <c r="D73" s="166">
        <v>8571</v>
      </c>
      <c r="E73" s="166">
        <v>16869</v>
      </c>
      <c r="F73" s="166">
        <v>22926</v>
      </c>
      <c r="G73" s="166">
        <v>17467</v>
      </c>
      <c r="H73" s="166">
        <v>27574</v>
      </c>
      <c r="I73" s="167">
        <f t="shared" si="29"/>
        <v>0.5786339955344364</v>
      </c>
      <c r="J73" s="181">
        <f t="shared" si="26"/>
        <v>0.63459600450530562</v>
      </c>
      <c r="K73" s="166">
        <f t="shared" si="27"/>
        <v>10107</v>
      </c>
      <c r="L73" s="166">
        <f t="shared" si="28"/>
        <v>10705</v>
      </c>
      <c r="M73" s="167">
        <f t="shared" si="30"/>
        <v>7.6431500976751005E-4</v>
      </c>
      <c r="N73" s="81"/>
    </row>
    <row r="74" spans="1:14" x14ac:dyDescent="0.25">
      <c r="A74" s="1"/>
      <c r="B74" s="165" t="s">
        <v>130</v>
      </c>
      <c r="C74" s="166">
        <v>15819</v>
      </c>
      <c r="D74" s="166">
        <v>5541</v>
      </c>
      <c r="E74" s="166">
        <v>14404</v>
      </c>
      <c r="F74" s="166">
        <v>20957</v>
      </c>
      <c r="G74" s="166">
        <v>26801</v>
      </c>
      <c r="H74" s="166">
        <v>24320</v>
      </c>
      <c r="I74" s="167">
        <f t="shared" si="29"/>
        <v>-9.2571172717435868E-2</v>
      </c>
      <c r="J74" s="181">
        <f t="shared" si="26"/>
        <v>0.68841988336573179</v>
      </c>
      <c r="K74" s="166">
        <f t="shared" si="27"/>
        <v>-2481</v>
      </c>
      <c r="L74" s="166">
        <f t="shared" si="28"/>
        <v>9916</v>
      </c>
      <c r="M74" s="167">
        <f t="shared" si="30"/>
        <v>6.7411841000746518E-4</v>
      </c>
      <c r="N74" s="81"/>
    </row>
    <row r="75" spans="1:14" x14ac:dyDescent="0.25">
      <c r="A75" s="164" t="s">
        <v>146</v>
      </c>
      <c r="B75" s="165" t="s">
        <v>133</v>
      </c>
      <c r="C75" s="166">
        <v>12733</v>
      </c>
      <c r="D75" s="166">
        <v>5018</v>
      </c>
      <c r="E75" s="166">
        <v>1659</v>
      </c>
      <c r="F75" s="166">
        <v>6100</v>
      </c>
      <c r="G75" s="166">
        <v>7680</v>
      </c>
      <c r="H75" s="166">
        <v>21506</v>
      </c>
      <c r="I75" s="167">
        <f t="shared" si="29"/>
        <v>1.8002604166666667</v>
      </c>
      <c r="J75" s="181">
        <f t="shared" si="26"/>
        <v>11.963230861965039</v>
      </c>
      <c r="K75" s="166">
        <f t="shared" si="27"/>
        <v>13826</v>
      </c>
      <c r="L75" s="166">
        <f t="shared" si="28"/>
        <v>19847</v>
      </c>
      <c r="M75" s="167">
        <f t="shared" si="30"/>
        <v>5.9611803148110795E-4</v>
      </c>
      <c r="N75" s="81"/>
    </row>
    <row r="76" spans="1:14" x14ac:dyDescent="0.25">
      <c r="A76" s="169" t="s">
        <v>147</v>
      </c>
      <c r="B76" s="170" t="s">
        <v>147</v>
      </c>
      <c r="C76" s="171">
        <f t="shared" ref="C76:H76" si="31">C68-SUM(C69:C75)</f>
        <v>162197</v>
      </c>
      <c r="D76" s="171">
        <f t="shared" si="31"/>
        <v>45102</v>
      </c>
      <c r="E76" s="171">
        <f t="shared" si="31"/>
        <v>108334</v>
      </c>
      <c r="F76" s="171">
        <f t="shared" si="31"/>
        <v>237381</v>
      </c>
      <c r="G76" s="171">
        <f t="shared" si="31"/>
        <v>264143</v>
      </c>
      <c r="H76" s="171">
        <f t="shared" si="31"/>
        <v>318867</v>
      </c>
      <c r="I76" s="172">
        <f t="shared" si="29"/>
        <v>0.20717565863944909</v>
      </c>
      <c r="J76" s="182">
        <f t="shared" si="26"/>
        <v>1.9433695792641275</v>
      </c>
      <c r="K76" s="171">
        <f>H76-G76</f>
        <v>54724</v>
      </c>
      <c r="L76" s="171">
        <f t="shared" si="28"/>
        <v>210533</v>
      </c>
      <c r="M76" s="172">
        <f t="shared" si="30"/>
        <v>8.8385738093688486E-3</v>
      </c>
      <c r="N76" s="81"/>
    </row>
    <row r="77" spans="1:14" s="148" customFormat="1" x14ac:dyDescent="0.25">
      <c r="B77" s="157" t="s">
        <v>50</v>
      </c>
      <c r="C77" s="155"/>
      <c r="D77" s="155"/>
      <c r="E77" s="155"/>
      <c r="F77" s="155"/>
      <c r="G77" s="155"/>
      <c r="H77" s="155"/>
      <c r="I77" s="155"/>
      <c r="J77" s="155"/>
      <c r="K77" s="155"/>
      <c r="L77" s="155"/>
      <c r="M77" s="155"/>
    </row>
    <row r="78" spans="1:14" x14ac:dyDescent="0.25">
      <c r="A78" s="1">
        <v>3</v>
      </c>
      <c r="B78" s="158" t="s">
        <v>70</v>
      </c>
      <c r="C78" s="178">
        <v>5492551</v>
      </c>
      <c r="D78" s="178">
        <v>1546641</v>
      </c>
      <c r="E78" s="178">
        <v>1967362</v>
      </c>
      <c r="F78" s="178">
        <v>4352393</v>
      </c>
      <c r="G78" s="178">
        <v>5123327</v>
      </c>
      <c r="H78" s="178">
        <v>5751799</v>
      </c>
      <c r="I78" s="179">
        <f>IFERROR(H78/G78-1,"-")</f>
        <v>0.12266872678632468</v>
      </c>
      <c r="J78" s="179">
        <f>IFERROR(H78/E78-1,"-")</f>
        <v>1.9236098897915075</v>
      </c>
      <c r="K78" s="178">
        <f>H78-G78</f>
        <v>628472</v>
      </c>
      <c r="L78" s="178">
        <f>H78-E78</f>
        <v>3784437</v>
      </c>
      <c r="M78" s="179">
        <f>H78/H$8</f>
        <v>0.15943230249023554</v>
      </c>
      <c r="N78" s="81"/>
    </row>
    <row r="79" spans="1:14" x14ac:dyDescent="0.25">
      <c r="A79" s="1" t="s">
        <v>98</v>
      </c>
      <c r="B79" s="161" t="s">
        <v>99</v>
      </c>
      <c r="C79" s="162">
        <v>1871426</v>
      </c>
      <c r="D79" s="162">
        <v>472177</v>
      </c>
      <c r="E79" s="162">
        <v>765462</v>
      </c>
      <c r="F79" s="162">
        <v>1656388</v>
      </c>
      <c r="G79" s="162">
        <v>1641108</v>
      </c>
      <c r="H79" s="162">
        <v>1680399</v>
      </c>
      <c r="I79" s="163">
        <f>IFERROR(H79/G79-1,"-")</f>
        <v>2.3941751548344214E-2</v>
      </c>
      <c r="J79" s="180">
        <f t="shared" ref="J79:J90" si="32">IFERROR(H79/E79-1,"-")</f>
        <v>1.1952742265455374</v>
      </c>
      <c r="K79" s="162">
        <f t="shared" ref="K79:K89" si="33">H79-G79</f>
        <v>39291</v>
      </c>
      <c r="L79" s="162">
        <f t="shared" ref="L79:L90" si="34">H79-E79</f>
        <v>914937</v>
      </c>
      <c r="M79" s="163">
        <f>H79/H$8</f>
        <v>4.6578449920153558E-2</v>
      </c>
      <c r="N79" s="81"/>
    </row>
    <row r="80" spans="1:14" x14ac:dyDescent="0.25">
      <c r="A80" s="164" t="s">
        <v>105</v>
      </c>
      <c r="B80" s="165" t="s">
        <v>105</v>
      </c>
      <c r="C80" s="166">
        <v>208038</v>
      </c>
      <c r="D80" s="166">
        <v>71537</v>
      </c>
      <c r="E80" s="166">
        <v>181910</v>
      </c>
      <c r="F80" s="166">
        <v>247663</v>
      </c>
      <c r="G80" s="166">
        <v>255714</v>
      </c>
      <c r="H80" s="166">
        <v>287334</v>
      </c>
      <c r="I80" s="167">
        <f>IFERROR(H80/G80-1,"-")</f>
        <v>0.1236537694455524</v>
      </c>
      <c r="J80" s="181">
        <f t="shared" si="32"/>
        <v>0.5795393326370184</v>
      </c>
      <c r="K80" s="166">
        <f t="shared" si="33"/>
        <v>31620</v>
      </c>
      <c r="L80" s="166">
        <f t="shared" si="34"/>
        <v>105424</v>
      </c>
      <c r="M80" s="167">
        <f>H80/H$8</f>
        <v>7.9645205271827724E-3</v>
      </c>
      <c r="N80" s="81"/>
    </row>
    <row r="81" spans="1:14" x14ac:dyDescent="0.25">
      <c r="A81" s="164" t="s">
        <v>102</v>
      </c>
      <c r="B81" s="165" t="s">
        <v>102</v>
      </c>
      <c r="C81" s="166">
        <v>1663388</v>
      </c>
      <c r="D81" s="166">
        <v>400640</v>
      </c>
      <c r="E81" s="166">
        <v>583552</v>
      </c>
      <c r="F81" s="166">
        <v>1408725</v>
      </c>
      <c r="G81" s="166">
        <v>1385394</v>
      </c>
      <c r="H81" s="166">
        <v>1393065</v>
      </c>
      <c r="I81" s="167">
        <f>IFERROR(H81/G81-1,"-")</f>
        <v>5.5370529971978666E-3</v>
      </c>
      <c r="J81" s="181">
        <f t="shared" si="32"/>
        <v>1.3872165633910947</v>
      </c>
      <c r="K81" s="166">
        <f t="shared" si="33"/>
        <v>7671</v>
      </c>
      <c r="L81" s="166">
        <f t="shared" si="34"/>
        <v>809513</v>
      </c>
      <c r="M81" s="167">
        <f>H81/H$8</f>
        <v>3.8613929392970786E-2</v>
      </c>
      <c r="N81" s="81"/>
    </row>
    <row r="82" spans="1:14" x14ac:dyDescent="0.25">
      <c r="A82" s="1"/>
      <c r="B82" s="161" t="s">
        <v>109</v>
      </c>
      <c r="C82" s="162">
        <v>3621125</v>
      </c>
      <c r="D82" s="162">
        <v>1074464</v>
      </c>
      <c r="E82" s="162">
        <v>1201900</v>
      </c>
      <c r="F82" s="162">
        <v>2696005</v>
      </c>
      <c r="G82" s="162">
        <v>3482219</v>
      </c>
      <c r="H82" s="162">
        <v>4071400</v>
      </c>
      <c r="I82" s="163">
        <f>IFERROR(H82/G82-1,"-")</f>
        <v>0.16919699766154861</v>
      </c>
      <c r="J82" s="180">
        <f t="shared" si="32"/>
        <v>2.3874698394209171</v>
      </c>
      <c r="K82" s="162">
        <f t="shared" si="33"/>
        <v>589181</v>
      </c>
      <c r="L82" s="162">
        <f t="shared" si="34"/>
        <v>2869500</v>
      </c>
      <c r="M82" s="163">
        <f>H82/H$8</f>
        <v>0.11285385257008199</v>
      </c>
      <c r="N82" s="81"/>
    </row>
    <row r="83" spans="1:14" s="57" customFormat="1" x14ac:dyDescent="0.25">
      <c r="B83" s="165" t="s">
        <v>112</v>
      </c>
      <c r="C83" s="166">
        <v>574884</v>
      </c>
      <c r="D83" s="166">
        <v>163077</v>
      </c>
      <c r="E83" s="166">
        <v>114301</v>
      </c>
      <c r="F83" s="166">
        <v>504044</v>
      </c>
      <c r="G83" s="166">
        <v>666541</v>
      </c>
      <c r="H83" s="166">
        <v>786563</v>
      </c>
      <c r="I83" s="167">
        <f t="shared" ref="I83:I90" si="35">IFERROR(H83/G83-1,"-")</f>
        <v>0.18006694261868361</v>
      </c>
      <c r="J83" s="181">
        <f t="shared" si="32"/>
        <v>5.8815058485927505</v>
      </c>
      <c r="K83" s="166">
        <f t="shared" si="33"/>
        <v>120022</v>
      </c>
      <c r="L83" s="166">
        <f t="shared" si="34"/>
        <v>672262</v>
      </c>
      <c r="M83" s="167">
        <f t="shared" ref="M83:M90" si="36">H83/H$8</f>
        <v>2.1802491732347939E-2</v>
      </c>
      <c r="N83" s="168"/>
    </row>
    <row r="84" spans="1:14" s="57" customFormat="1" x14ac:dyDescent="0.25">
      <c r="B84" s="165" t="s">
        <v>115</v>
      </c>
      <c r="C84" s="166">
        <v>1562789</v>
      </c>
      <c r="D84" s="166">
        <v>445011</v>
      </c>
      <c r="E84" s="166">
        <v>478237</v>
      </c>
      <c r="F84" s="166">
        <v>1014024</v>
      </c>
      <c r="G84" s="166">
        <v>1210830</v>
      </c>
      <c r="H84" s="166">
        <v>1374516</v>
      </c>
      <c r="I84" s="167">
        <f t="shared" si="35"/>
        <v>0.13518495577413847</v>
      </c>
      <c r="J84" s="181">
        <f t="shared" si="32"/>
        <v>1.8741314452875875</v>
      </c>
      <c r="K84" s="166">
        <f t="shared" si="33"/>
        <v>163686</v>
      </c>
      <c r="L84" s="166">
        <f t="shared" si="34"/>
        <v>896279</v>
      </c>
      <c r="M84" s="167">
        <f t="shared" si="36"/>
        <v>3.8099775511916983E-2</v>
      </c>
      <c r="N84" s="168"/>
    </row>
    <row r="85" spans="1:14" x14ac:dyDescent="0.25">
      <c r="A85" s="1"/>
      <c r="B85" s="165" t="s">
        <v>118</v>
      </c>
      <c r="C85" s="166">
        <v>173660</v>
      </c>
      <c r="D85" s="166">
        <v>48969</v>
      </c>
      <c r="E85" s="166">
        <v>105849</v>
      </c>
      <c r="F85" s="166">
        <v>179405</v>
      </c>
      <c r="G85" s="166">
        <v>275311</v>
      </c>
      <c r="H85" s="166">
        <v>384207</v>
      </c>
      <c r="I85" s="167">
        <f t="shared" si="35"/>
        <v>0.3955381368706663</v>
      </c>
      <c r="J85" s="181">
        <f t="shared" si="32"/>
        <v>2.6297650426551029</v>
      </c>
      <c r="K85" s="166">
        <f t="shared" si="33"/>
        <v>108896</v>
      </c>
      <c r="L85" s="166">
        <f t="shared" si="34"/>
        <v>278358</v>
      </c>
      <c r="M85" s="167">
        <f t="shared" si="36"/>
        <v>1.0649712662571472E-2</v>
      </c>
      <c r="N85" s="81"/>
    </row>
    <row r="86" spans="1:14" x14ac:dyDescent="0.25">
      <c r="A86" s="1"/>
      <c r="B86" s="165" t="s">
        <v>125</v>
      </c>
      <c r="C86" s="166">
        <v>75235</v>
      </c>
      <c r="D86" s="166">
        <v>15102</v>
      </c>
      <c r="E86" s="166">
        <v>38224</v>
      </c>
      <c r="F86" s="166">
        <v>75513</v>
      </c>
      <c r="G86" s="166">
        <v>90350</v>
      </c>
      <c r="H86" s="166">
        <v>134266</v>
      </c>
      <c r="I86" s="167">
        <f t="shared" si="35"/>
        <v>0.48606530160486994</v>
      </c>
      <c r="J86" s="181">
        <f t="shared" si="32"/>
        <v>2.5126098786102973</v>
      </c>
      <c r="K86" s="166">
        <f t="shared" si="33"/>
        <v>43916</v>
      </c>
      <c r="L86" s="166">
        <f t="shared" si="34"/>
        <v>96042</v>
      </c>
      <c r="M86" s="167">
        <f t="shared" si="36"/>
        <v>3.7216769094597993E-3</v>
      </c>
      <c r="N86" s="81"/>
    </row>
    <row r="87" spans="1:14" x14ac:dyDescent="0.25">
      <c r="A87" s="1"/>
      <c r="B87" s="165" t="s">
        <v>121</v>
      </c>
      <c r="C87" s="166">
        <v>46816</v>
      </c>
      <c r="D87" s="166">
        <v>14962</v>
      </c>
      <c r="E87" s="166">
        <v>33300</v>
      </c>
      <c r="F87" s="166">
        <v>33738</v>
      </c>
      <c r="G87" s="166">
        <v>45567</v>
      </c>
      <c r="H87" s="166">
        <v>58820</v>
      </c>
      <c r="I87" s="167">
        <f t="shared" si="35"/>
        <v>0.29084644589286102</v>
      </c>
      <c r="J87" s="181">
        <f t="shared" si="32"/>
        <v>0.76636636636636646</v>
      </c>
      <c r="K87" s="166">
        <f t="shared" si="33"/>
        <v>13253</v>
      </c>
      <c r="L87" s="166">
        <f t="shared" si="34"/>
        <v>25520</v>
      </c>
      <c r="M87" s="167">
        <f t="shared" si="36"/>
        <v>1.6304130294670684E-3</v>
      </c>
      <c r="N87" s="81"/>
    </row>
    <row r="88" spans="1:14" x14ac:dyDescent="0.25">
      <c r="A88" s="1"/>
      <c r="B88" s="165" t="s">
        <v>130</v>
      </c>
      <c r="C88" s="166">
        <v>74813</v>
      </c>
      <c r="D88" s="166">
        <v>30460</v>
      </c>
      <c r="E88" s="166">
        <v>20871</v>
      </c>
      <c r="F88" s="166">
        <v>63463</v>
      </c>
      <c r="G88" s="166">
        <v>74935</v>
      </c>
      <c r="H88" s="166">
        <v>68632</v>
      </c>
      <c r="I88" s="167">
        <f t="shared" si="35"/>
        <v>-8.4112897844798806E-2</v>
      </c>
      <c r="J88" s="181">
        <f t="shared" si="32"/>
        <v>2.2883905898136168</v>
      </c>
      <c r="K88" s="166">
        <f t="shared" si="33"/>
        <v>-6303</v>
      </c>
      <c r="L88" s="166">
        <f t="shared" si="34"/>
        <v>47761</v>
      </c>
      <c r="M88" s="167">
        <f t="shared" si="36"/>
        <v>1.9023887629783039E-3</v>
      </c>
      <c r="N88" s="81"/>
    </row>
    <row r="89" spans="1:14" x14ac:dyDescent="0.25">
      <c r="A89" s="164" t="s">
        <v>146</v>
      </c>
      <c r="B89" s="165" t="s">
        <v>133</v>
      </c>
      <c r="C89" s="166">
        <v>112745</v>
      </c>
      <c r="D89" s="166">
        <v>50030</v>
      </c>
      <c r="E89" s="166">
        <v>22441</v>
      </c>
      <c r="F89" s="166">
        <v>59972</v>
      </c>
      <c r="G89" s="166">
        <v>81697</v>
      </c>
      <c r="H89" s="166">
        <v>79675</v>
      </c>
      <c r="I89" s="167">
        <f t="shared" si="35"/>
        <v>-2.4749990819736389E-2</v>
      </c>
      <c r="J89" s="181">
        <f t="shared" si="32"/>
        <v>2.5504211042288669</v>
      </c>
      <c r="K89" s="166">
        <f t="shared" si="33"/>
        <v>-2022</v>
      </c>
      <c r="L89" s="166">
        <f t="shared" si="34"/>
        <v>57234</v>
      </c>
      <c r="M89" s="167">
        <f t="shared" si="36"/>
        <v>2.2084861972592432E-3</v>
      </c>
      <c r="N89" s="81"/>
    </row>
    <row r="90" spans="1:14" x14ac:dyDescent="0.25">
      <c r="A90" s="169" t="s">
        <v>147</v>
      </c>
      <c r="B90" s="170" t="s">
        <v>147</v>
      </c>
      <c r="C90" s="171">
        <f t="shared" ref="C90:H90" si="37">C82-SUM(C83:C89)</f>
        <v>1000183</v>
      </c>
      <c r="D90" s="171">
        <f t="shared" si="37"/>
        <v>306853</v>
      </c>
      <c r="E90" s="171">
        <f t="shared" si="37"/>
        <v>388677</v>
      </c>
      <c r="F90" s="171">
        <f t="shared" si="37"/>
        <v>765846</v>
      </c>
      <c r="G90" s="171">
        <f t="shared" si="37"/>
        <v>1036988</v>
      </c>
      <c r="H90" s="171">
        <f t="shared" si="37"/>
        <v>1184721</v>
      </c>
      <c r="I90" s="172">
        <f t="shared" si="35"/>
        <v>0.14246355791966736</v>
      </c>
      <c r="J90" s="182">
        <f t="shared" si="32"/>
        <v>2.0480862001096027</v>
      </c>
      <c r="K90" s="171">
        <f>H90-G90</f>
        <v>147733</v>
      </c>
      <c r="L90" s="171">
        <f t="shared" si="34"/>
        <v>796044</v>
      </c>
      <c r="M90" s="172">
        <f t="shared" si="36"/>
        <v>3.2838907764081174E-2</v>
      </c>
      <c r="N90" s="81"/>
    </row>
    <row r="91" spans="1:14" s="148" customFormat="1" x14ac:dyDescent="0.25">
      <c r="B91" s="157" t="s">
        <v>51</v>
      </c>
      <c r="C91" s="155"/>
      <c r="D91" s="155"/>
      <c r="E91" s="155"/>
      <c r="F91" s="155"/>
      <c r="G91" s="155"/>
      <c r="H91" s="155"/>
      <c r="I91" s="155"/>
      <c r="J91" s="155"/>
      <c r="K91" s="155"/>
      <c r="L91" s="155"/>
      <c r="M91" s="155"/>
    </row>
    <row r="92" spans="1:14" x14ac:dyDescent="0.25">
      <c r="A92" s="1">
        <v>3</v>
      </c>
      <c r="B92" s="158" t="s">
        <v>70</v>
      </c>
      <c r="C92" s="178">
        <v>136126</v>
      </c>
      <c r="D92" s="178">
        <v>59047</v>
      </c>
      <c r="E92" s="178">
        <v>83402</v>
      </c>
      <c r="F92" s="178">
        <v>137757</v>
      </c>
      <c r="G92" s="178">
        <v>148334</v>
      </c>
      <c r="H92" s="178">
        <v>152300</v>
      </c>
      <c r="I92" s="179">
        <f>IFERROR(H92/G92-1,"-")</f>
        <v>2.6736958485579887E-2</v>
      </c>
      <c r="J92" s="179">
        <f>IFERROR(H92/E92-1,"-")</f>
        <v>0.82609529747488075</v>
      </c>
      <c r="K92" s="178">
        <f>H92-G92</f>
        <v>3966</v>
      </c>
      <c r="L92" s="178">
        <f>H92-E92</f>
        <v>68898</v>
      </c>
      <c r="M92" s="179">
        <f>H92/H$8</f>
        <v>4.2215556679332626E-3</v>
      </c>
      <c r="N92" s="81"/>
    </row>
    <row r="93" spans="1:14" x14ac:dyDescent="0.25">
      <c r="A93" s="1" t="s">
        <v>98</v>
      </c>
      <c r="B93" s="161" t="s">
        <v>99</v>
      </c>
      <c r="C93" s="162">
        <v>72932</v>
      </c>
      <c r="D93" s="162">
        <v>31800</v>
      </c>
      <c r="E93" s="162">
        <v>42063</v>
      </c>
      <c r="F93" s="162">
        <v>70951</v>
      </c>
      <c r="G93" s="162">
        <v>72432</v>
      </c>
      <c r="H93" s="162">
        <v>71061</v>
      </c>
      <c r="I93" s="163">
        <f>IFERROR(H93/G93-1,"-")</f>
        <v>-1.8928098078197508E-2</v>
      </c>
      <c r="J93" s="180">
        <f t="shared" ref="J93:J104" si="38">IFERROR(H93/E93-1,"-")</f>
        <v>0.68939447970900791</v>
      </c>
      <c r="K93" s="162">
        <f t="shared" ref="K93:K103" si="39">H93-G93</f>
        <v>-1371</v>
      </c>
      <c r="L93" s="162">
        <f t="shared" ref="L93:L104" si="40">H93-E93</f>
        <v>28998</v>
      </c>
      <c r="M93" s="163">
        <f>H93/H$8</f>
        <v>1.9697174479251845E-3</v>
      </c>
      <c r="N93" s="81"/>
    </row>
    <row r="94" spans="1:14" x14ac:dyDescent="0.25">
      <c r="A94" s="164" t="s">
        <v>105</v>
      </c>
      <c r="B94" s="165" t="s">
        <v>105</v>
      </c>
      <c r="C94" s="166">
        <v>33003</v>
      </c>
      <c r="D94" s="166">
        <v>15549</v>
      </c>
      <c r="E94" s="166">
        <v>20037</v>
      </c>
      <c r="F94" s="166">
        <v>30228</v>
      </c>
      <c r="G94" s="166">
        <v>19606</v>
      </c>
      <c r="H94" s="166">
        <v>21646</v>
      </c>
      <c r="I94" s="167">
        <f>IFERROR(H94/G94-1,"-")</f>
        <v>0.10404978067938386</v>
      </c>
      <c r="J94" s="181">
        <f t="shared" si="38"/>
        <v>8.0301442331686346E-2</v>
      </c>
      <c r="K94" s="166">
        <f t="shared" si="39"/>
        <v>2040</v>
      </c>
      <c r="L94" s="166">
        <f t="shared" si="40"/>
        <v>1609</v>
      </c>
      <c r="M94" s="167">
        <f>H94/H$8</f>
        <v>5.9999864732819042E-4</v>
      </c>
      <c r="N94" s="81"/>
    </row>
    <row r="95" spans="1:14" x14ac:dyDescent="0.25">
      <c r="A95" s="164" t="s">
        <v>102</v>
      </c>
      <c r="B95" s="165" t="s">
        <v>102</v>
      </c>
      <c r="C95" s="166">
        <v>39929</v>
      </c>
      <c r="D95" s="166">
        <v>16251</v>
      </c>
      <c r="E95" s="166">
        <v>22026</v>
      </c>
      <c r="F95" s="166">
        <v>40723</v>
      </c>
      <c r="G95" s="166">
        <v>52826</v>
      </c>
      <c r="H95" s="166">
        <v>49415</v>
      </c>
      <c r="I95" s="167">
        <f>IFERROR(H95/G95-1,"-")</f>
        <v>-6.4570476659220888E-2</v>
      </c>
      <c r="J95" s="181">
        <f t="shared" si="38"/>
        <v>1.2434849723054571</v>
      </c>
      <c r="K95" s="166">
        <f t="shared" si="39"/>
        <v>-3411</v>
      </c>
      <c r="L95" s="166">
        <f t="shared" si="40"/>
        <v>27389</v>
      </c>
      <c r="M95" s="167">
        <f>H95/H$8</f>
        <v>1.3697188005969939E-3</v>
      </c>
      <c r="N95" s="81"/>
    </row>
    <row r="96" spans="1:14" x14ac:dyDescent="0.25">
      <c r="A96" s="1"/>
      <c r="B96" s="161" t="s">
        <v>109</v>
      </c>
      <c r="C96" s="162">
        <v>63194</v>
      </c>
      <c r="D96" s="162">
        <v>27247</v>
      </c>
      <c r="E96" s="162">
        <v>41339</v>
      </c>
      <c r="F96" s="162">
        <v>66806</v>
      </c>
      <c r="G96" s="162">
        <v>75902</v>
      </c>
      <c r="H96" s="162">
        <v>81239</v>
      </c>
      <c r="I96" s="163">
        <f>IFERROR(H96/G96-1,"-")</f>
        <v>7.0314352717978368E-2</v>
      </c>
      <c r="J96" s="180">
        <f t="shared" si="38"/>
        <v>0.96519025617455667</v>
      </c>
      <c r="K96" s="162">
        <f t="shared" si="39"/>
        <v>5337</v>
      </c>
      <c r="L96" s="162">
        <f t="shared" si="40"/>
        <v>39900</v>
      </c>
      <c r="M96" s="163">
        <f>H96/H$8</f>
        <v>2.2518382200080785E-3</v>
      </c>
      <c r="N96" s="81"/>
    </row>
    <row r="97" spans="1:14" s="57" customFormat="1" x14ac:dyDescent="0.25">
      <c r="B97" s="165" t="s">
        <v>112</v>
      </c>
      <c r="C97" s="166">
        <v>8082</v>
      </c>
      <c r="D97" s="166">
        <v>5019</v>
      </c>
      <c r="E97" s="166">
        <v>3494</v>
      </c>
      <c r="F97" s="166">
        <v>9249</v>
      </c>
      <c r="G97" s="166">
        <v>11177</v>
      </c>
      <c r="H97" s="166">
        <v>12296</v>
      </c>
      <c r="I97" s="167">
        <f t="shared" ref="I97:I104" si="41">IFERROR(H97/G97-1,"-")</f>
        <v>0.10011631028003931</v>
      </c>
      <c r="J97" s="181">
        <f t="shared" si="38"/>
        <v>2.5191757298225528</v>
      </c>
      <c r="K97" s="166">
        <f t="shared" si="39"/>
        <v>1119</v>
      </c>
      <c r="L97" s="166">
        <f t="shared" si="40"/>
        <v>8802</v>
      </c>
      <c r="M97" s="167">
        <f t="shared" ref="M97:M104" si="42">H97/H$8</f>
        <v>3.4082894611232699E-4</v>
      </c>
      <c r="N97" s="168"/>
    </row>
    <row r="98" spans="1:14" s="57" customFormat="1" x14ac:dyDescent="0.25">
      <c r="B98" s="165" t="s">
        <v>115</v>
      </c>
      <c r="C98" s="166">
        <v>21366</v>
      </c>
      <c r="D98" s="166">
        <v>7473</v>
      </c>
      <c r="E98" s="166">
        <v>15393</v>
      </c>
      <c r="F98" s="166">
        <v>21050</v>
      </c>
      <c r="G98" s="166">
        <v>22639</v>
      </c>
      <c r="H98" s="166">
        <v>25055</v>
      </c>
      <c r="I98" s="167">
        <f t="shared" si="41"/>
        <v>0.10671849463315519</v>
      </c>
      <c r="J98" s="181">
        <f t="shared" si="38"/>
        <v>0.6276879100890016</v>
      </c>
      <c r="K98" s="166">
        <f t="shared" si="39"/>
        <v>2416</v>
      </c>
      <c r="L98" s="166">
        <f t="shared" si="40"/>
        <v>9662</v>
      </c>
      <c r="M98" s="167">
        <f t="shared" si="42"/>
        <v>6.9449164320464806E-4</v>
      </c>
      <c r="N98" s="168"/>
    </row>
    <row r="99" spans="1:14" x14ac:dyDescent="0.25">
      <c r="A99" s="1"/>
      <c r="B99" s="165" t="s">
        <v>118</v>
      </c>
      <c r="C99" s="166">
        <v>8657</v>
      </c>
      <c r="D99" s="166">
        <v>4658</v>
      </c>
      <c r="E99" s="166">
        <v>7148</v>
      </c>
      <c r="F99" s="166">
        <v>7881</v>
      </c>
      <c r="G99" s="166">
        <v>8902</v>
      </c>
      <c r="H99" s="166">
        <v>9750</v>
      </c>
      <c r="I99" s="167">
        <f t="shared" si="41"/>
        <v>9.5259492248932931E-2</v>
      </c>
      <c r="J99" s="181">
        <f t="shared" si="38"/>
        <v>0.36401790710688298</v>
      </c>
      <c r="K99" s="166">
        <f t="shared" si="39"/>
        <v>848</v>
      </c>
      <c r="L99" s="166">
        <f t="shared" si="40"/>
        <v>2602</v>
      </c>
      <c r="M99" s="167">
        <f t="shared" si="42"/>
        <v>2.7025717506467048E-4</v>
      </c>
      <c r="N99" s="81"/>
    </row>
    <row r="100" spans="1:14" x14ac:dyDescent="0.25">
      <c r="A100" s="1"/>
      <c r="B100" s="165" t="s">
        <v>125</v>
      </c>
      <c r="C100" s="166">
        <v>2390</v>
      </c>
      <c r="D100" s="166">
        <v>940</v>
      </c>
      <c r="E100" s="166">
        <v>1385</v>
      </c>
      <c r="F100" s="166">
        <v>4981</v>
      </c>
      <c r="G100" s="166">
        <v>3623</v>
      </c>
      <c r="H100" s="166">
        <v>3800</v>
      </c>
      <c r="I100" s="167">
        <f t="shared" si="41"/>
        <v>4.8854540436102711E-2</v>
      </c>
      <c r="J100" s="181">
        <f t="shared" si="38"/>
        <v>1.743682310469314</v>
      </c>
      <c r="K100" s="166">
        <f t="shared" si="39"/>
        <v>177</v>
      </c>
      <c r="L100" s="166">
        <f t="shared" si="40"/>
        <v>2415</v>
      </c>
      <c r="M100" s="167">
        <f t="shared" si="42"/>
        <v>1.0533100156366643E-4</v>
      </c>
      <c r="N100" s="81"/>
    </row>
    <row r="101" spans="1:14" x14ac:dyDescent="0.25">
      <c r="A101" s="1"/>
      <c r="B101" s="165" t="s">
        <v>121</v>
      </c>
      <c r="C101" s="166">
        <v>1298</v>
      </c>
      <c r="D101" s="166">
        <v>788</v>
      </c>
      <c r="E101" s="166">
        <v>1315</v>
      </c>
      <c r="F101" s="166">
        <v>1892</v>
      </c>
      <c r="G101" s="166">
        <v>1812</v>
      </c>
      <c r="H101" s="166">
        <v>2358</v>
      </c>
      <c r="I101" s="167">
        <f t="shared" si="41"/>
        <v>0.30132450331125837</v>
      </c>
      <c r="J101" s="181">
        <f t="shared" si="38"/>
        <v>0.79315589353612159</v>
      </c>
      <c r="K101" s="166">
        <f t="shared" si="39"/>
        <v>546</v>
      </c>
      <c r="L101" s="166">
        <f t="shared" si="40"/>
        <v>1043</v>
      </c>
      <c r="M101" s="167">
        <f t="shared" si="42"/>
        <v>6.5360658338717225E-5</v>
      </c>
      <c r="N101" s="81"/>
    </row>
    <row r="102" spans="1:14" x14ac:dyDescent="0.25">
      <c r="A102" s="1"/>
      <c r="B102" s="165" t="s">
        <v>130</v>
      </c>
      <c r="C102" s="166">
        <v>444</v>
      </c>
      <c r="D102" s="166">
        <v>599</v>
      </c>
      <c r="E102" s="166">
        <v>275</v>
      </c>
      <c r="F102" s="166">
        <v>817</v>
      </c>
      <c r="G102" s="166">
        <v>420</v>
      </c>
      <c r="H102" s="166">
        <v>782</v>
      </c>
      <c r="I102" s="167">
        <f t="shared" si="41"/>
        <v>0.86190476190476195</v>
      </c>
      <c r="J102" s="181">
        <f t="shared" si="38"/>
        <v>1.8436363636363637</v>
      </c>
      <c r="K102" s="166">
        <f t="shared" si="39"/>
        <v>362</v>
      </c>
      <c r="L102" s="166">
        <f t="shared" si="40"/>
        <v>507</v>
      </c>
      <c r="M102" s="167">
        <f t="shared" si="42"/>
        <v>2.1676011374417671E-5</v>
      </c>
      <c r="N102" s="81"/>
    </row>
    <row r="103" spans="1:14" x14ac:dyDescent="0.25">
      <c r="A103" s="164" t="s">
        <v>146</v>
      </c>
      <c r="B103" s="165" t="s">
        <v>133</v>
      </c>
      <c r="C103" s="166">
        <v>699</v>
      </c>
      <c r="D103" s="166">
        <v>259</v>
      </c>
      <c r="E103" s="166">
        <v>259</v>
      </c>
      <c r="F103" s="166">
        <v>385</v>
      </c>
      <c r="G103" s="166">
        <v>950</v>
      </c>
      <c r="H103" s="166">
        <v>1244</v>
      </c>
      <c r="I103" s="167">
        <f t="shared" si="41"/>
        <v>0.30947368421052635</v>
      </c>
      <c r="J103" s="181">
        <f t="shared" si="38"/>
        <v>3.8030888030888033</v>
      </c>
      <c r="K103" s="166">
        <f t="shared" si="39"/>
        <v>294</v>
      </c>
      <c r="L103" s="166">
        <f t="shared" si="40"/>
        <v>985</v>
      </c>
      <c r="M103" s="167">
        <f t="shared" si="42"/>
        <v>3.4482043669789748E-5</v>
      </c>
      <c r="N103" s="81"/>
    </row>
    <row r="104" spans="1:14" x14ac:dyDescent="0.25">
      <c r="A104" s="169" t="s">
        <v>147</v>
      </c>
      <c r="B104" s="170" t="s">
        <v>147</v>
      </c>
      <c r="C104" s="171">
        <f t="shared" ref="C104:H104" si="43">C96-SUM(C97:C103)</f>
        <v>20258</v>
      </c>
      <c r="D104" s="171">
        <f t="shared" si="43"/>
        <v>7511</v>
      </c>
      <c r="E104" s="171">
        <f t="shared" si="43"/>
        <v>12070</v>
      </c>
      <c r="F104" s="171">
        <f t="shared" si="43"/>
        <v>20551</v>
      </c>
      <c r="G104" s="171">
        <f t="shared" si="43"/>
        <v>26379</v>
      </c>
      <c r="H104" s="171">
        <f t="shared" si="43"/>
        <v>25954</v>
      </c>
      <c r="I104" s="172">
        <f t="shared" si="41"/>
        <v>-1.6111300655824667E-2</v>
      </c>
      <c r="J104" s="182">
        <f t="shared" si="38"/>
        <v>1.1502899751449878</v>
      </c>
      <c r="K104" s="171">
        <f>H104-G104</f>
        <v>-425</v>
      </c>
      <c r="L104" s="171">
        <f t="shared" si="40"/>
        <v>13884</v>
      </c>
      <c r="M104" s="172">
        <f t="shared" si="42"/>
        <v>7.1941074067984176E-4</v>
      </c>
      <c r="N104" s="81"/>
    </row>
    <row r="105" spans="1:14" s="148" customFormat="1" x14ac:dyDescent="0.25">
      <c r="B105" s="157" t="s">
        <v>52</v>
      </c>
      <c r="C105" s="155"/>
      <c r="D105" s="155"/>
      <c r="E105" s="155"/>
      <c r="F105" s="155"/>
      <c r="G105" s="155"/>
      <c r="H105" s="155"/>
      <c r="I105" s="155"/>
      <c r="J105" s="155"/>
      <c r="K105" s="155"/>
      <c r="L105" s="155"/>
      <c r="M105" s="155"/>
    </row>
    <row r="106" spans="1:14" x14ac:dyDescent="0.25">
      <c r="A106" s="1">
        <v>3</v>
      </c>
      <c r="B106" s="158" t="s">
        <v>70</v>
      </c>
      <c r="C106" s="178">
        <v>1055815</v>
      </c>
      <c r="D106" s="178">
        <v>442013</v>
      </c>
      <c r="E106" s="178">
        <v>749212</v>
      </c>
      <c r="F106" s="178">
        <v>1316064</v>
      </c>
      <c r="G106" s="178">
        <v>1447168</v>
      </c>
      <c r="H106" s="178">
        <v>1453294</v>
      </c>
      <c r="I106" s="179">
        <f>IFERROR(H106/G106-1,"-")</f>
        <v>4.2330952591544957E-3</v>
      </c>
      <c r="J106" s="179">
        <f>IFERROR(H106/E106-1,"-")</f>
        <v>0.9397633780558774</v>
      </c>
      <c r="K106" s="178">
        <f>H106-G106</f>
        <v>6126</v>
      </c>
      <c r="L106" s="178">
        <f>H106-E106</f>
        <v>704082</v>
      </c>
      <c r="M106" s="179">
        <f>H106/H$8</f>
        <v>4.0283398049070274E-2</v>
      </c>
      <c r="N106" s="81"/>
    </row>
    <row r="107" spans="1:14" x14ac:dyDescent="0.25">
      <c r="A107" s="1" t="s">
        <v>98</v>
      </c>
      <c r="B107" s="161" t="s">
        <v>99</v>
      </c>
      <c r="C107" s="162">
        <v>162637</v>
      </c>
      <c r="D107" s="162">
        <v>125264</v>
      </c>
      <c r="E107" s="162">
        <v>199003</v>
      </c>
      <c r="F107" s="162">
        <v>220579</v>
      </c>
      <c r="G107" s="162">
        <v>219096</v>
      </c>
      <c r="H107" s="162">
        <v>207819</v>
      </c>
      <c r="I107" s="163">
        <f>IFERROR(H107/G107-1,"-")</f>
        <v>-5.1470588235294157E-2</v>
      </c>
      <c r="J107" s="180">
        <f t="shared" ref="J107:J118" si="44">IFERROR(H107/E107-1,"-")</f>
        <v>4.4300839685833981E-2</v>
      </c>
      <c r="K107" s="162">
        <f t="shared" ref="K107:K117" si="45">H107-G107</f>
        <v>-11277</v>
      </c>
      <c r="L107" s="162">
        <f t="shared" ref="L107:L118" si="46">H107-E107</f>
        <v>8816</v>
      </c>
      <c r="M107" s="163">
        <f>H107/H$8</f>
        <v>5.7604693194630513E-3</v>
      </c>
      <c r="N107" s="81"/>
    </row>
    <row r="108" spans="1:14" x14ac:dyDescent="0.25">
      <c r="A108" s="164" t="s">
        <v>105</v>
      </c>
      <c r="B108" s="165" t="s">
        <v>105</v>
      </c>
      <c r="C108" s="166">
        <v>42419</v>
      </c>
      <c r="D108" s="166">
        <v>16702</v>
      </c>
      <c r="E108" s="166">
        <v>106031</v>
      </c>
      <c r="F108" s="166">
        <v>75504</v>
      </c>
      <c r="G108" s="166">
        <v>57419</v>
      </c>
      <c r="H108" s="166">
        <v>59079</v>
      </c>
      <c r="I108" s="167">
        <f>IFERROR(H108/G108-1,"-")</f>
        <v>2.8910291018652279E-2</v>
      </c>
      <c r="J108" s="181">
        <f t="shared" si="44"/>
        <v>-0.44281389404985338</v>
      </c>
      <c r="K108" s="166">
        <f t="shared" si="45"/>
        <v>1660</v>
      </c>
      <c r="L108" s="166">
        <f t="shared" si="46"/>
        <v>-46952</v>
      </c>
      <c r="M108" s="167">
        <f>H108/H$8</f>
        <v>1.6375921687841709E-3</v>
      </c>
      <c r="N108" s="81"/>
    </row>
    <row r="109" spans="1:14" x14ac:dyDescent="0.25">
      <c r="A109" s="164" t="s">
        <v>102</v>
      </c>
      <c r="B109" s="165" t="s">
        <v>102</v>
      </c>
      <c r="C109" s="166">
        <v>120218</v>
      </c>
      <c r="D109" s="166">
        <v>108562</v>
      </c>
      <c r="E109" s="166">
        <v>92972</v>
      </c>
      <c r="F109" s="166">
        <v>145075</v>
      </c>
      <c r="G109" s="166">
        <v>161677</v>
      </c>
      <c r="H109" s="166">
        <v>148740</v>
      </c>
      <c r="I109" s="167">
        <f>IFERROR(H109/G109-1,"-")</f>
        <v>-8.0017565887541164E-2</v>
      </c>
      <c r="J109" s="181">
        <f t="shared" si="44"/>
        <v>0.59983650991696424</v>
      </c>
      <c r="K109" s="166">
        <f t="shared" si="45"/>
        <v>-12937</v>
      </c>
      <c r="L109" s="166">
        <f t="shared" si="46"/>
        <v>55768</v>
      </c>
      <c r="M109" s="167">
        <f>H109/H$8</f>
        <v>4.1228771506788804E-3</v>
      </c>
      <c r="N109" s="81"/>
    </row>
    <row r="110" spans="1:14" x14ac:dyDescent="0.25">
      <c r="A110" s="1"/>
      <c r="B110" s="161" t="s">
        <v>109</v>
      </c>
      <c r="C110" s="162">
        <v>893178</v>
      </c>
      <c r="D110" s="162">
        <v>316749</v>
      </c>
      <c r="E110" s="162">
        <v>550209</v>
      </c>
      <c r="F110" s="162">
        <v>1095485</v>
      </c>
      <c r="G110" s="162">
        <v>1228072</v>
      </c>
      <c r="H110" s="162">
        <v>1245475</v>
      </c>
      <c r="I110" s="163">
        <f>IFERROR(H110/G110-1,"-")</f>
        <v>1.4170993231667151E-2</v>
      </c>
      <c r="J110" s="180">
        <f t="shared" si="44"/>
        <v>1.2636398168695897</v>
      </c>
      <c r="K110" s="162">
        <f t="shared" si="45"/>
        <v>17403</v>
      </c>
      <c r="L110" s="162">
        <f t="shared" si="46"/>
        <v>695266</v>
      </c>
      <c r="M110" s="163">
        <f>H110/H$8</f>
        <v>3.4522928729607223E-2</v>
      </c>
      <c r="N110" s="81"/>
    </row>
    <row r="111" spans="1:14" s="57" customFormat="1" x14ac:dyDescent="0.25">
      <c r="B111" s="165" t="s">
        <v>112</v>
      </c>
      <c r="C111" s="166">
        <v>476582</v>
      </c>
      <c r="D111" s="166">
        <v>181253</v>
      </c>
      <c r="E111" s="166">
        <v>251557</v>
      </c>
      <c r="F111" s="166">
        <v>673877</v>
      </c>
      <c r="G111" s="166">
        <v>775590</v>
      </c>
      <c r="H111" s="166">
        <v>761721</v>
      </c>
      <c r="I111" s="167">
        <f t="shared" ref="I111:I118" si="47">IFERROR(H111/G111-1,"-")</f>
        <v>-1.7881870575948589E-2</v>
      </c>
      <c r="J111" s="181">
        <f t="shared" si="44"/>
        <v>2.0280254574509953</v>
      </c>
      <c r="K111" s="166">
        <f t="shared" si="45"/>
        <v>-13869</v>
      </c>
      <c r="L111" s="166">
        <f t="shared" si="46"/>
        <v>510164</v>
      </c>
      <c r="M111" s="167">
        <f t="shared" ref="M111:M118" si="48">H111/H$8</f>
        <v>2.111390416896778E-2</v>
      </c>
      <c r="N111" s="168"/>
    </row>
    <row r="112" spans="1:14" s="57" customFormat="1" x14ac:dyDescent="0.25">
      <c r="B112" s="165" t="s">
        <v>115</v>
      </c>
      <c r="C112" s="166">
        <v>91753</v>
      </c>
      <c r="D112" s="166">
        <v>22554</v>
      </c>
      <c r="E112" s="166">
        <v>57079</v>
      </c>
      <c r="F112" s="166">
        <v>45927</v>
      </c>
      <c r="G112" s="166">
        <v>60304</v>
      </c>
      <c r="H112" s="166">
        <v>60756</v>
      </c>
      <c r="I112" s="167">
        <f t="shared" si="47"/>
        <v>7.4953568585831576E-3</v>
      </c>
      <c r="J112" s="181">
        <f t="shared" si="44"/>
        <v>6.4419488778710177E-2</v>
      </c>
      <c r="K112" s="166">
        <f t="shared" si="45"/>
        <v>452</v>
      </c>
      <c r="L112" s="166">
        <f t="shared" si="46"/>
        <v>3677</v>
      </c>
      <c r="M112" s="167">
        <f t="shared" si="48"/>
        <v>1.6840764028952942E-3</v>
      </c>
      <c r="N112" s="168"/>
    </row>
    <row r="113" spans="1:14" x14ac:dyDescent="0.25">
      <c r="A113" s="1"/>
      <c r="B113" s="165" t="s">
        <v>118</v>
      </c>
      <c r="C113" s="166">
        <v>92528</v>
      </c>
      <c r="D113" s="166">
        <v>13883</v>
      </c>
      <c r="E113" s="166">
        <v>67210</v>
      </c>
      <c r="F113" s="166">
        <v>65652</v>
      </c>
      <c r="G113" s="166">
        <v>76293</v>
      </c>
      <c r="H113" s="166">
        <v>85229</v>
      </c>
      <c r="I113" s="167">
        <f t="shared" si="47"/>
        <v>0.1171273904552188</v>
      </c>
      <c r="J113" s="181">
        <f t="shared" si="44"/>
        <v>0.26809998512126176</v>
      </c>
      <c r="K113" s="166">
        <f t="shared" si="45"/>
        <v>8936</v>
      </c>
      <c r="L113" s="166">
        <f t="shared" si="46"/>
        <v>18019</v>
      </c>
      <c r="M113" s="167">
        <f t="shared" si="48"/>
        <v>2.362435771649928E-3</v>
      </c>
      <c r="N113" s="81"/>
    </row>
    <row r="114" spans="1:14" x14ac:dyDescent="0.25">
      <c r="A114" s="1"/>
      <c r="B114" s="165" t="s">
        <v>125</v>
      </c>
      <c r="C114" s="166">
        <v>18644</v>
      </c>
      <c r="D114" s="166">
        <v>9005</v>
      </c>
      <c r="E114" s="166">
        <v>29461</v>
      </c>
      <c r="F114" s="166">
        <v>41263</v>
      </c>
      <c r="G114" s="166">
        <v>42135</v>
      </c>
      <c r="H114" s="166">
        <v>41377</v>
      </c>
      <c r="I114" s="167">
        <f t="shared" si="47"/>
        <v>-1.7989794707487849E-2</v>
      </c>
      <c r="J114" s="181">
        <f t="shared" si="44"/>
        <v>0.40446692237194926</v>
      </c>
      <c r="K114" s="166">
        <f t="shared" si="45"/>
        <v>-758</v>
      </c>
      <c r="L114" s="166">
        <f t="shared" si="46"/>
        <v>11916</v>
      </c>
      <c r="M114" s="167">
        <f t="shared" si="48"/>
        <v>1.1469160136052174E-3</v>
      </c>
      <c r="N114" s="81"/>
    </row>
    <row r="115" spans="1:14" x14ac:dyDescent="0.25">
      <c r="A115" s="1"/>
      <c r="B115" s="165" t="s">
        <v>121</v>
      </c>
      <c r="C115" s="166">
        <v>29965</v>
      </c>
      <c r="D115" s="166">
        <v>19818</v>
      </c>
      <c r="E115" s="166">
        <v>36897</v>
      </c>
      <c r="F115" s="166">
        <v>41249</v>
      </c>
      <c r="G115" s="166">
        <v>42266</v>
      </c>
      <c r="H115" s="166">
        <v>33197</v>
      </c>
      <c r="I115" s="167">
        <f t="shared" si="47"/>
        <v>-0.21456963043581134</v>
      </c>
      <c r="J115" s="181">
        <f t="shared" si="44"/>
        <v>-0.10027915548689592</v>
      </c>
      <c r="K115" s="166">
        <f t="shared" si="45"/>
        <v>-9069</v>
      </c>
      <c r="L115" s="166">
        <f t="shared" si="46"/>
        <v>-3700</v>
      </c>
      <c r="M115" s="167">
        <f t="shared" si="48"/>
        <v>9.2017717339711437E-4</v>
      </c>
      <c r="N115" s="81"/>
    </row>
    <row r="116" spans="1:14" x14ac:dyDescent="0.25">
      <c r="A116" s="1"/>
      <c r="B116" s="165" t="s">
        <v>130</v>
      </c>
      <c r="C116" s="166">
        <v>5890</v>
      </c>
      <c r="D116" s="166">
        <v>2343</v>
      </c>
      <c r="E116" s="166">
        <v>2314</v>
      </c>
      <c r="F116" s="166">
        <v>11983</v>
      </c>
      <c r="G116" s="166">
        <v>11780</v>
      </c>
      <c r="H116" s="166">
        <v>11633</v>
      </c>
      <c r="I116" s="167">
        <f t="shared" si="47"/>
        <v>-1.2478777589134071E-2</v>
      </c>
      <c r="J116" s="181">
        <f t="shared" si="44"/>
        <v>4.0272255834053583</v>
      </c>
      <c r="K116" s="166">
        <f t="shared" si="45"/>
        <v>-147</v>
      </c>
      <c r="L116" s="166">
        <f t="shared" si="46"/>
        <v>9319</v>
      </c>
      <c r="M116" s="167">
        <f t="shared" si="48"/>
        <v>3.2245145820792941E-4</v>
      </c>
      <c r="N116" s="81"/>
    </row>
    <row r="117" spans="1:14" x14ac:dyDescent="0.25">
      <c r="A117" s="164" t="s">
        <v>146</v>
      </c>
      <c r="B117" s="165" t="s">
        <v>133</v>
      </c>
      <c r="C117" s="166">
        <v>13480</v>
      </c>
      <c r="D117" s="166">
        <v>7286</v>
      </c>
      <c r="E117" s="166">
        <v>3610</v>
      </c>
      <c r="F117" s="166">
        <v>7507</v>
      </c>
      <c r="G117" s="166">
        <v>7656</v>
      </c>
      <c r="H117" s="166">
        <v>10984</v>
      </c>
      <c r="I117" s="167">
        <f t="shared" si="47"/>
        <v>0.4346917450365726</v>
      </c>
      <c r="J117" s="181">
        <f t="shared" si="44"/>
        <v>2.0426592797783933</v>
      </c>
      <c r="K117" s="166">
        <f t="shared" si="45"/>
        <v>3328</v>
      </c>
      <c r="L117" s="166">
        <f t="shared" si="46"/>
        <v>7374</v>
      </c>
      <c r="M117" s="167">
        <f t="shared" si="48"/>
        <v>3.0446203188824001E-4</v>
      </c>
      <c r="N117" s="81"/>
    </row>
    <row r="118" spans="1:14" x14ac:dyDescent="0.25">
      <c r="A118" s="169" t="s">
        <v>147</v>
      </c>
      <c r="B118" s="170" t="s">
        <v>147</v>
      </c>
      <c r="C118" s="171">
        <f t="shared" ref="C118:H118" si="49">C110-SUM(C111:C117)</f>
        <v>164336</v>
      </c>
      <c r="D118" s="171">
        <f t="shared" si="49"/>
        <v>60607</v>
      </c>
      <c r="E118" s="171">
        <f t="shared" si="49"/>
        <v>102081</v>
      </c>
      <c r="F118" s="171">
        <f t="shared" si="49"/>
        <v>208027</v>
      </c>
      <c r="G118" s="171">
        <f t="shared" si="49"/>
        <v>212048</v>
      </c>
      <c r="H118" s="171">
        <f t="shared" si="49"/>
        <v>240578</v>
      </c>
      <c r="I118" s="172">
        <f t="shared" si="47"/>
        <v>0.13454500867728059</v>
      </c>
      <c r="J118" s="182">
        <f t="shared" si="44"/>
        <v>1.3567363172382714</v>
      </c>
      <c r="K118" s="171">
        <f>H118-G118</f>
        <v>28530</v>
      </c>
      <c r="L118" s="171">
        <f t="shared" si="46"/>
        <v>138497</v>
      </c>
      <c r="M118" s="172">
        <f t="shared" si="48"/>
        <v>6.6685057089957223E-3</v>
      </c>
      <c r="N118" s="81"/>
    </row>
    <row r="119" spans="1:14" s="148" customFormat="1" x14ac:dyDescent="0.25">
      <c r="B119" s="157" t="s">
        <v>53</v>
      </c>
      <c r="C119" s="155"/>
      <c r="D119" s="155"/>
      <c r="E119" s="155"/>
      <c r="F119" s="155"/>
      <c r="G119" s="155"/>
      <c r="H119" s="155"/>
      <c r="I119" s="155"/>
      <c r="J119" s="155"/>
      <c r="K119" s="155"/>
      <c r="L119" s="155"/>
      <c r="M119" s="155"/>
    </row>
    <row r="120" spans="1:14" x14ac:dyDescent="0.25">
      <c r="A120" s="1">
        <v>3</v>
      </c>
      <c r="B120" s="158" t="s">
        <v>70</v>
      </c>
      <c r="C120" s="178">
        <v>503437</v>
      </c>
      <c r="D120" s="178">
        <v>216673</v>
      </c>
      <c r="E120" s="178">
        <v>359169</v>
      </c>
      <c r="F120" s="178">
        <v>543499</v>
      </c>
      <c r="G120" s="178">
        <v>576462</v>
      </c>
      <c r="H120" s="178">
        <v>584273</v>
      </c>
      <c r="I120" s="179">
        <f>IFERROR(H120/G120-1,"-")</f>
        <v>1.3549895743344642E-2</v>
      </c>
      <c r="J120" s="179">
        <f>IFERROR(H120/E120-1,"-")</f>
        <v>0.6267356035738052</v>
      </c>
      <c r="K120" s="178">
        <f>H120-G120</f>
        <v>7811</v>
      </c>
      <c r="L120" s="178">
        <f>H120-E120</f>
        <v>225104</v>
      </c>
      <c r="M120" s="179">
        <f>H120/H$8</f>
        <v>1.6195279020160019E-2</v>
      </c>
      <c r="N120" s="81"/>
    </row>
    <row r="121" spans="1:14" x14ac:dyDescent="0.25">
      <c r="A121" s="1" t="s">
        <v>98</v>
      </c>
      <c r="B121" s="161" t="s">
        <v>99</v>
      </c>
      <c r="C121" s="162">
        <v>235408</v>
      </c>
      <c r="D121" s="162">
        <v>116562</v>
      </c>
      <c r="E121" s="162">
        <v>206631</v>
      </c>
      <c r="F121" s="162">
        <v>271944</v>
      </c>
      <c r="G121" s="162">
        <v>302350</v>
      </c>
      <c r="H121" s="162">
        <v>308399</v>
      </c>
      <c r="I121" s="163">
        <f>IFERROR(H121/G121-1,"-")</f>
        <v>2.0006614850339055E-2</v>
      </c>
      <c r="J121" s="180">
        <f t="shared" ref="J121:J132" si="50">IFERROR(H121/E121-1,"-")</f>
        <v>0.49251080428396521</v>
      </c>
      <c r="K121" s="162">
        <f t="shared" ref="K121:K131" si="51">H121-G121</f>
        <v>6049</v>
      </c>
      <c r="L121" s="162">
        <f t="shared" ref="L121:L132" si="52">H121-E121</f>
        <v>101768</v>
      </c>
      <c r="M121" s="163">
        <f>H121/H$8</f>
        <v>8.5484146187455694E-3</v>
      </c>
      <c r="N121" s="81"/>
    </row>
    <row r="122" spans="1:14" x14ac:dyDescent="0.25">
      <c r="A122" s="164" t="s">
        <v>105</v>
      </c>
      <c r="B122" s="165" t="s">
        <v>105</v>
      </c>
      <c r="C122" s="166">
        <v>110711</v>
      </c>
      <c r="D122" s="166">
        <v>45374</v>
      </c>
      <c r="E122" s="166">
        <v>96469</v>
      </c>
      <c r="F122" s="166">
        <v>128559</v>
      </c>
      <c r="G122" s="166">
        <v>120954</v>
      </c>
      <c r="H122" s="166">
        <v>133909</v>
      </c>
      <c r="I122" s="167">
        <f>IFERROR(H122/G122-1,"-")</f>
        <v>0.10710683400300947</v>
      </c>
      <c r="J122" s="181">
        <f t="shared" si="50"/>
        <v>0.38810395049186774</v>
      </c>
      <c r="K122" s="166">
        <f t="shared" si="51"/>
        <v>12955</v>
      </c>
      <c r="L122" s="166">
        <f t="shared" si="52"/>
        <v>37440</v>
      </c>
      <c r="M122" s="167">
        <f>H122/H$8</f>
        <v>3.7117813390497392E-3</v>
      </c>
      <c r="N122" s="81"/>
    </row>
    <row r="123" spans="1:14" x14ac:dyDescent="0.25">
      <c r="A123" s="164" t="s">
        <v>102</v>
      </c>
      <c r="B123" s="165" t="s">
        <v>102</v>
      </c>
      <c r="C123" s="166">
        <v>124697</v>
      </c>
      <c r="D123" s="166">
        <v>71188</v>
      </c>
      <c r="E123" s="166">
        <v>110162</v>
      </c>
      <c r="F123" s="166">
        <v>143385</v>
      </c>
      <c r="G123" s="166">
        <v>181396</v>
      </c>
      <c r="H123" s="166">
        <v>174490</v>
      </c>
      <c r="I123" s="167">
        <f>IFERROR(H123/G123-1,"-")</f>
        <v>-3.807140179496793E-2</v>
      </c>
      <c r="J123" s="181">
        <f t="shared" si="50"/>
        <v>0.58394001561336939</v>
      </c>
      <c r="K123" s="166">
        <f t="shared" si="51"/>
        <v>-6906</v>
      </c>
      <c r="L123" s="166">
        <f t="shared" si="52"/>
        <v>64328</v>
      </c>
      <c r="M123" s="167">
        <f>H123/H$8</f>
        <v>4.8366332796958306E-3</v>
      </c>
      <c r="N123" s="81"/>
    </row>
    <row r="124" spans="1:14" x14ac:dyDescent="0.25">
      <c r="A124" s="1"/>
      <c r="B124" s="161" t="s">
        <v>109</v>
      </c>
      <c r="C124" s="162">
        <v>268029</v>
      </c>
      <c r="D124" s="162">
        <v>100111</v>
      </c>
      <c r="E124" s="162">
        <v>152538</v>
      </c>
      <c r="F124" s="162">
        <v>271555</v>
      </c>
      <c r="G124" s="162">
        <v>274112</v>
      </c>
      <c r="H124" s="162">
        <v>275874</v>
      </c>
      <c r="I124" s="163">
        <f>IFERROR(H124/G124-1,"-")</f>
        <v>6.4280294186318532E-3</v>
      </c>
      <c r="J124" s="180">
        <f t="shared" si="50"/>
        <v>0.80855917869645588</v>
      </c>
      <c r="K124" s="162">
        <f t="shared" si="51"/>
        <v>1762</v>
      </c>
      <c r="L124" s="162">
        <f t="shared" si="52"/>
        <v>123336</v>
      </c>
      <c r="M124" s="163">
        <f>H124/H$8</f>
        <v>7.6468644014144509E-3</v>
      </c>
      <c r="N124" s="81"/>
    </row>
    <row r="125" spans="1:14" s="57" customFormat="1" x14ac:dyDescent="0.25">
      <c r="B125" s="165" t="s">
        <v>112</v>
      </c>
      <c r="C125" s="166">
        <v>33000</v>
      </c>
      <c r="D125" s="166">
        <v>11431</v>
      </c>
      <c r="E125" s="166">
        <v>11117</v>
      </c>
      <c r="F125" s="166">
        <v>33351</v>
      </c>
      <c r="G125" s="166">
        <v>40267</v>
      </c>
      <c r="H125" s="166">
        <v>36521</v>
      </c>
      <c r="I125" s="167">
        <f t="shared" ref="I125:I132" si="53">IFERROR(H125/G125-1,"-")</f>
        <v>-9.3029031216628977E-2</v>
      </c>
      <c r="J125" s="181">
        <f t="shared" si="50"/>
        <v>2.2851488710983179</v>
      </c>
      <c r="K125" s="166">
        <f t="shared" si="51"/>
        <v>-3746</v>
      </c>
      <c r="L125" s="166">
        <f t="shared" si="52"/>
        <v>25404</v>
      </c>
      <c r="M125" s="167">
        <f t="shared" ref="M125:M132" si="54">H125/H$8</f>
        <v>1.0123140810807006E-3</v>
      </c>
      <c r="N125" s="168"/>
    </row>
    <row r="126" spans="1:14" s="57" customFormat="1" x14ac:dyDescent="0.25">
      <c r="B126" s="165" t="s">
        <v>115</v>
      </c>
      <c r="C126" s="166">
        <v>30865</v>
      </c>
      <c r="D126" s="166">
        <v>11548</v>
      </c>
      <c r="E126" s="166">
        <v>23428</v>
      </c>
      <c r="F126" s="166">
        <v>34791</v>
      </c>
      <c r="G126" s="166">
        <v>43445</v>
      </c>
      <c r="H126" s="166">
        <v>42161</v>
      </c>
      <c r="I126" s="167">
        <f t="shared" si="53"/>
        <v>-2.9554609276096211E-2</v>
      </c>
      <c r="J126" s="181">
        <f t="shared" si="50"/>
        <v>0.79959877070172447</v>
      </c>
      <c r="K126" s="166">
        <f t="shared" si="51"/>
        <v>-1284</v>
      </c>
      <c r="L126" s="166">
        <f t="shared" si="52"/>
        <v>18733</v>
      </c>
      <c r="M126" s="167">
        <f t="shared" si="54"/>
        <v>1.1686474623488791E-3</v>
      </c>
      <c r="N126" s="168"/>
    </row>
    <row r="127" spans="1:14" x14ac:dyDescent="0.25">
      <c r="A127" s="1"/>
      <c r="B127" s="165" t="s">
        <v>118</v>
      </c>
      <c r="C127" s="166">
        <v>20310</v>
      </c>
      <c r="D127" s="166">
        <v>7014</v>
      </c>
      <c r="E127" s="166">
        <v>18250</v>
      </c>
      <c r="F127" s="166">
        <v>23874</v>
      </c>
      <c r="G127" s="166">
        <v>26737</v>
      </c>
      <c r="H127" s="166">
        <v>26375</v>
      </c>
      <c r="I127" s="167">
        <f t="shared" si="53"/>
        <v>-1.3539290122302372E-2</v>
      </c>
      <c r="J127" s="181">
        <f t="shared" si="50"/>
        <v>0.4452054794520548</v>
      </c>
      <c r="K127" s="166">
        <f t="shared" si="51"/>
        <v>-362</v>
      </c>
      <c r="L127" s="166">
        <f t="shared" si="52"/>
        <v>8125</v>
      </c>
      <c r="M127" s="167">
        <f t="shared" si="54"/>
        <v>7.3108030690571108E-4</v>
      </c>
      <c r="N127" s="81"/>
    </row>
    <row r="128" spans="1:14" x14ac:dyDescent="0.25">
      <c r="A128" s="1"/>
      <c r="B128" s="165" t="s">
        <v>125</v>
      </c>
      <c r="C128" s="166">
        <v>4930</v>
      </c>
      <c r="D128" s="166">
        <v>1882</v>
      </c>
      <c r="E128" s="166">
        <v>3678</v>
      </c>
      <c r="F128" s="166">
        <v>6463</v>
      </c>
      <c r="G128" s="166">
        <v>7383</v>
      </c>
      <c r="H128" s="166">
        <v>7428</v>
      </c>
      <c r="I128" s="167">
        <f t="shared" si="53"/>
        <v>6.0950832994717263E-3</v>
      </c>
      <c r="J128" s="181">
        <f t="shared" si="50"/>
        <v>1.0195758564437196</v>
      </c>
      <c r="K128" s="166">
        <f t="shared" si="51"/>
        <v>45</v>
      </c>
      <c r="L128" s="166">
        <f t="shared" si="52"/>
        <v>3750</v>
      </c>
      <c r="M128" s="167">
        <f t="shared" si="54"/>
        <v>2.0589438937234587E-4</v>
      </c>
      <c r="N128" s="81"/>
    </row>
    <row r="129" spans="1:14" x14ac:dyDescent="0.25">
      <c r="A129" s="1"/>
      <c r="B129" s="165" t="s">
        <v>121</v>
      </c>
      <c r="C129" s="166">
        <v>3923</v>
      </c>
      <c r="D129" s="166">
        <v>1919</v>
      </c>
      <c r="E129" s="166">
        <v>3450</v>
      </c>
      <c r="F129" s="166">
        <v>4851</v>
      </c>
      <c r="G129" s="166">
        <v>5958</v>
      </c>
      <c r="H129" s="166">
        <v>5916</v>
      </c>
      <c r="I129" s="167">
        <f t="shared" si="53"/>
        <v>-7.0493454179254567E-3</v>
      </c>
      <c r="J129" s="181">
        <f t="shared" si="50"/>
        <v>0.71478260869565213</v>
      </c>
      <c r="K129" s="166">
        <f t="shared" si="51"/>
        <v>-42</v>
      </c>
      <c r="L129" s="166">
        <f t="shared" si="52"/>
        <v>2466</v>
      </c>
      <c r="M129" s="167">
        <f t="shared" si="54"/>
        <v>1.6398373822385542E-4</v>
      </c>
      <c r="N129" s="81"/>
    </row>
    <row r="130" spans="1:14" x14ac:dyDescent="0.25">
      <c r="A130" s="1"/>
      <c r="B130" s="165" t="s">
        <v>130</v>
      </c>
      <c r="C130" s="166">
        <v>4303</v>
      </c>
      <c r="D130" s="166">
        <v>1701</v>
      </c>
      <c r="E130" s="166">
        <v>1442</v>
      </c>
      <c r="F130" s="166">
        <v>2747</v>
      </c>
      <c r="G130" s="166">
        <v>3505</v>
      </c>
      <c r="H130" s="166">
        <v>3870</v>
      </c>
      <c r="I130" s="167">
        <f t="shared" si="53"/>
        <v>0.10413694721825961</v>
      </c>
      <c r="J130" s="181">
        <f t="shared" si="50"/>
        <v>1.6837725381414703</v>
      </c>
      <c r="K130" s="166">
        <f t="shared" si="51"/>
        <v>365</v>
      </c>
      <c r="L130" s="166">
        <f t="shared" si="52"/>
        <v>2428</v>
      </c>
      <c r="M130" s="167">
        <f t="shared" si="54"/>
        <v>1.0727130948720765E-4</v>
      </c>
      <c r="N130" s="81"/>
    </row>
    <row r="131" spans="1:14" x14ac:dyDescent="0.25">
      <c r="A131" s="164" t="s">
        <v>146</v>
      </c>
      <c r="B131" s="165" t="s">
        <v>133</v>
      </c>
      <c r="C131" s="166">
        <v>5879</v>
      </c>
      <c r="D131" s="166">
        <v>2155</v>
      </c>
      <c r="E131" s="166">
        <v>2010</v>
      </c>
      <c r="F131" s="166">
        <v>4022</v>
      </c>
      <c r="G131" s="166">
        <v>4912</v>
      </c>
      <c r="H131" s="166">
        <v>5417</v>
      </c>
      <c r="I131" s="167">
        <f t="shared" si="53"/>
        <v>0.10280944625407162</v>
      </c>
      <c r="J131" s="181">
        <f t="shared" si="50"/>
        <v>1.6950248756218906</v>
      </c>
      <c r="K131" s="166">
        <f t="shared" si="51"/>
        <v>505</v>
      </c>
      <c r="L131" s="166">
        <f t="shared" si="52"/>
        <v>3407</v>
      </c>
      <c r="M131" s="167">
        <f t="shared" si="54"/>
        <v>1.5015211459746872E-4</v>
      </c>
      <c r="N131" s="81"/>
    </row>
    <row r="132" spans="1:14" x14ac:dyDescent="0.25">
      <c r="A132" s="169" t="s">
        <v>147</v>
      </c>
      <c r="B132" s="170" t="s">
        <v>147</v>
      </c>
      <c r="C132" s="171">
        <f t="shared" ref="C132:H132" si="55">C124-SUM(C125:C131)</f>
        <v>164819</v>
      </c>
      <c r="D132" s="171">
        <f t="shared" si="55"/>
        <v>62461</v>
      </c>
      <c r="E132" s="171">
        <f t="shared" si="55"/>
        <v>89163</v>
      </c>
      <c r="F132" s="171">
        <f t="shared" si="55"/>
        <v>161456</v>
      </c>
      <c r="G132" s="171">
        <f t="shared" si="55"/>
        <v>141905</v>
      </c>
      <c r="H132" s="171">
        <f t="shared" si="55"/>
        <v>148186</v>
      </c>
      <c r="I132" s="172">
        <f t="shared" si="53"/>
        <v>4.4262006271801546E-2</v>
      </c>
      <c r="J132" s="182">
        <f t="shared" si="50"/>
        <v>0.66196740800556286</v>
      </c>
      <c r="K132" s="171">
        <f>H132-G132</f>
        <v>6281</v>
      </c>
      <c r="L132" s="171">
        <f t="shared" si="52"/>
        <v>59023</v>
      </c>
      <c r="M132" s="172">
        <f t="shared" si="54"/>
        <v>4.1075209993982828E-3</v>
      </c>
      <c r="N132" s="81"/>
    </row>
    <row r="133" spans="1:14" s="148" customFormat="1" x14ac:dyDescent="0.25">
      <c r="B133" s="157" t="s">
        <v>54</v>
      </c>
      <c r="C133" s="155"/>
      <c r="D133" s="155"/>
      <c r="E133" s="155"/>
      <c r="F133" s="155"/>
      <c r="G133" s="155"/>
      <c r="H133" s="155"/>
      <c r="I133" s="155"/>
      <c r="J133" s="155"/>
      <c r="K133" s="155"/>
      <c r="L133" s="155"/>
      <c r="M133" s="155"/>
    </row>
    <row r="134" spans="1:14" x14ac:dyDescent="0.25">
      <c r="A134" s="1">
        <v>3</v>
      </c>
      <c r="B134" s="158" t="s">
        <v>70</v>
      </c>
      <c r="C134" s="178">
        <v>1856756</v>
      </c>
      <c r="D134" s="178">
        <v>610766</v>
      </c>
      <c r="E134" s="178">
        <v>774989</v>
      </c>
      <c r="F134" s="178">
        <v>1753117</v>
      </c>
      <c r="G134" s="178">
        <v>1886738</v>
      </c>
      <c r="H134" s="178">
        <v>1988780</v>
      </c>
      <c r="I134" s="179">
        <f>IFERROR(H134/G134-1,"-")</f>
        <v>5.4083820859069931E-2</v>
      </c>
      <c r="J134" s="179">
        <f>IFERROR(H134/E134-1,"-")</f>
        <v>1.566204165478478</v>
      </c>
      <c r="K134" s="178">
        <f>H134-G134</f>
        <v>102042</v>
      </c>
      <c r="L134" s="178">
        <f>H134-E134</f>
        <v>1213791</v>
      </c>
      <c r="M134" s="179">
        <f>H134/H$8</f>
        <v>5.512636560257593E-2</v>
      </c>
      <c r="N134" s="81"/>
    </row>
    <row r="135" spans="1:14" x14ac:dyDescent="0.25">
      <c r="A135" s="1" t="s">
        <v>98</v>
      </c>
      <c r="B135" s="161" t="s">
        <v>99</v>
      </c>
      <c r="C135" s="162">
        <v>192906</v>
      </c>
      <c r="D135" s="162">
        <v>77176</v>
      </c>
      <c r="E135" s="162">
        <v>141993</v>
      </c>
      <c r="F135" s="162">
        <v>105219</v>
      </c>
      <c r="G135" s="162">
        <v>114083</v>
      </c>
      <c r="H135" s="162">
        <v>103740</v>
      </c>
      <c r="I135" s="163">
        <f>IFERROR(H135/G135-1,"-")</f>
        <v>-9.0662061832174845E-2</v>
      </c>
      <c r="J135" s="180">
        <f t="shared" ref="J135:J146" si="56">IFERROR(H135/E135-1,"-")</f>
        <v>-0.26940060425513934</v>
      </c>
      <c r="K135" s="162">
        <f t="shared" ref="K135:K145" si="57">H135-G135</f>
        <v>-10343</v>
      </c>
      <c r="L135" s="162">
        <f t="shared" ref="L135:L146" si="58">H135-E135</f>
        <v>-38253</v>
      </c>
      <c r="M135" s="163">
        <f>H135/H$8</f>
        <v>2.8755363426880938E-3</v>
      </c>
      <c r="N135" s="81"/>
    </row>
    <row r="136" spans="1:14" x14ac:dyDescent="0.25">
      <c r="A136" s="164" t="s">
        <v>105</v>
      </c>
      <c r="B136" s="165" t="s">
        <v>105</v>
      </c>
      <c r="C136" s="166">
        <v>94828</v>
      </c>
      <c r="D136" s="166">
        <v>51058</v>
      </c>
      <c r="E136" s="166">
        <v>86437</v>
      </c>
      <c r="F136" s="166">
        <v>57546</v>
      </c>
      <c r="G136" s="166">
        <v>60090</v>
      </c>
      <c r="H136" s="166">
        <v>47885</v>
      </c>
      <c r="I136" s="167">
        <f>IFERROR(H136/G136-1,"-")</f>
        <v>-0.2031119986686637</v>
      </c>
      <c r="J136" s="181">
        <f t="shared" si="56"/>
        <v>-0.44601270289343686</v>
      </c>
      <c r="K136" s="166">
        <f t="shared" si="57"/>
        <v>-12205</v>
      </c>
      <c r="L136" s="166">
        <f t="shared" si="58"/>
        <v>-38552</v>
      </c>
      <c r="M136" s="167">
        <f>H136/H$8</f>
        <v>1.3273092131253072E-3</v>
      </c>
      <c r="N136" s="81"/>
    </row>
    <row r="137" spans="1:14" x14ac:dyDescent="0.25">
      <c r="A137" s="164" t="s">
        <v>102</v>
      </c>
      <c r="B137" s="165" t="s">
        <v>102</v>
      </c>
      <c r="C137" s="166">
        <v>98078</v>
      </c>
      <c r="D137" s="166">
        <v>26118</v>
      </c>
      <c r="E137" s="166">
        <v>55556</v>
      </c>
      <c r="F137" s="166">
        <v>47673</v>
      </c>
      <c r="G137" s="166">
        <v>53993</v>
      </c>
      <c r="H137" s="166">
        <v>55855</v>
      </c>
      <c r="I137" s="167">
        <f>IFERROR(H137/G137-1,"-")</f>
        <v>3.4485951882651467E-2</v>
      </c>
      <c r="J137" s="181">
        <f t="shared" si="56"/>
        <v>5.3819569443445126E-3</v>
      </c>
      <c r="K137" s="166">
        <f t="shared" si="57"/>
        <v>1862</v>
      </c>
      <c r="L137" s="166">
        <f t="shared" si="58"/>
        <v>299</v>
      </c>
      <c r="M137" s="167">
        <f>H137/H$8</f>
        <v>1.5482271295627866E-3</v>
      </c>
      <c r="N137" s="81"/>
    </row>
    <row r="138" spans="1:14" x14ac:dyDescent="0.25">
      <c r="A138" s="1"/>
      <c r="B138" s="161" t="s">
        <v>109</v>
      </c>
      <c r="C138" s="162">
        <v>1663850</v>
      </c>
      <c r="D138" s="162">
        <v>533590</v>
      </c>
      <c r="E138" s="162">
        <v>632996</v>
      </c>
      <c r="F138" s="162">
        <v>1647898</v>
      </c>
      <c r="G138" s="162">
        <v>1772655</v>
      </c>
      <c r="H138" s="162">
        <v>1885040</v>
      </c>
      <c r="I138" s="163">
        <f>IFERROR(H138/G138-1,"-")</f>
        <v>6.3399251405377832E-2</v>
      </c>
      <c r="J138" s="180">
        <f t="shared" si="56"/>
        <v>1.9779651056246803</v>
      </c>
      <c r="K138" s="162">
        <f t="shared" si="57"/>
        <v>112385</v>
      </c>
      <c r="L138" s="162">
        <f t="shared" si="58"/>
        <v>1252044</v>
      </c>
      <c r="M138" s="163">
        <f>H138/H$8</f>
        <v>5.2250829259887839E-2</v>
      </c>
      <c r="N138" s="81"/>
    </row>
    <row r="139" spans="1:14" s="57" customFormat="1" x14ac:dyDescent="0.25">
      <c r="B139" s="165" t="s">
        <v>112</v>
      </c>
      <c r="C139" s="166">
        <v>847716</v>
      </c>
      <c r="D139" s="166">
        <v>226701</v>
      </c>
      <c r="E139" s="166">
        <v>182984</v>
      </c>
      <c r="F139" s="166">
        <v>740061</v>
      </c>
      <c r="G139" s="166">
        <v>745732</v>
      </c>
      <c r="H139" s="166">
        <v>857461</v>
      </c>
      <c r="I139" s="167">
        <f t="shared" ref="I139:I146" si="59">IFERROR(H139/G139-1,"-")</f>
        <v>0.1498246018676952</v>
      </c>
      <c r="J139" s="181">
        <f t="shared" si="56"/>
        <v>3.6859889389236216</v>
      </c>
      <c r="K139" s="166">
        <f t="shared" si="57"/>
        <v>111729</v>
      </c>
      <c r="L139" s="166">
        <f t="shared" si="58"/>
        <v>674477</v>
      </c>
      <c r="M139" s="167">
        <f t="shared" ref="M139:M146" si="60">H139/H$8</f>
        <v>2.3767691034679732E-2</v>
      </c>
      <c r="N139" s="168"/>
    </row>
    <row r="140" spans="1:14" s="57" customFormat="1" x14ac:dyDescent="0.25">
      <c r="B140" s="165" t="s">
        <v>115</v>
      </c>
      <c r="C140" s="166">
        <v>113771</v>
      </c>
      <c r="D140" s="166">
        <v>45672</v>
      </c>
      <c r="E140" s="166">
        <v>69325</v>
      </c>
      <c r="F140" s="166">
        <v>132461</v>
      </c>
      <c r="G140" s="166">
        <v>181229</v>
      </c>
      <c r="H140" s="166">
        <v>190327</v>
      </c>
      <c r="I140" s="167">
        <f t="shared" si="59"/>
        <v>5.0201678539306682E-2</v>
      </c>
      <c r="J140" s="181">
        <f t="shared" si="56"/>
        <v>1.7454309412188964</v>
      </c>
      <c r="K140" s="166">
        <f t="shared" si="57"/>
        <v>9098</v>
      </c>
      <c r="L140" s="166">
        <f t="shared" si="58"/>
        <v>121002</v>
      </c>
      <c r="M140" s="167">
        <f t="shared" si="60"/>
        <v>5.2756140880547212E-3</v>
      </c>
      <c r="N140" s="168"/>
    </row>
    <row r="141" spans="1:14" x14ac:dyDescent="0.25">
      <c r="A141" s="1"/>
      <c r="B141" s="165" t="s">
        <v>118</v>
      </c>
      <c r="C141" s="166">
        <v>132722</v>
      </c>
      <c r="D141" s="166">
        <v>42455</v>
      </c>
      <c r="E141" s="166">
        <v>94016</v>
      </c>
      <c r="F141" s="166">
        <v>171222</v>
      </c>
      <c r="G141" s="166">
        <v>162316</v>
      </c>
      <c r="H141" s="166">
        <v>166671</v>
      </c>
      <c r="I141" s="167">
        <f t="shared" si="59"/>
        <v>2.6830380245939978E-2</v>
      </c>
      <c r="J141" s="181">
        <f t="shared" si="56"/>
        <v>0.77279399251191294</v>
      </c>
      <c r="K141" s="166">
        <f t="shared" si="57"/>
        <v>4355</v>
      </c>
      <c r="L141" s="166">
        <f t="shared" si="58"/>
        <v>72655</v>
      </c>
      <c r="M141" s="167">
        <f t="shared" si="60"/>
        <v>4.6199008846362763E-3</v>
      </c>
      <c r="N141" s="81"/>
    </row>
    <row r="142" spans="1:14" x14ac:dyDescent="0.25">
      <c r="A142" s="1"/>
      <c r="B142" s="165" t="s">
        <v>125</v>
      </c>
      <c r="C142" s="166">
        <v>38846</v>
      </c>
      <c r="D142" s="166">
        <v>8958</v>
      </c>
      <c r="E142" s="166">
        <v>22357</v>
      </c>
      <c r="F142" s="166">
        <v>60881</v>
      </c>
      <c r="G142" s="166">
        <v>78552</v>
      </c>
      <c r="H142" s="166">
        <v>58930</v>
      </c>
      <c r="I142" s="167">
        <f t="shared" si="59"/>
        <v>-0.24979631327019047</v>
      </c>
      <c r="J142" s="181">
        <f t="shared" si="56"/>
        <v>1.6358634879456098</v>
      </c>
      <c r="K142" s="166">
        <f t="shared" si="57"/>
        <v>-19622</v>
      </c>
      <c r="L142" s="166">
        <f t="shared" si="58"/>
        <v>36573</v>
      </c>
      <c r="M142" s="167">
        <f t="shared" si="60"/>
        <v>1.6334620847754903E-3</v>
      </c>
      <c r="N142" s="81"/>
    </row>
    <row r="143" spans="1:14" x14ac:dyDescent="0.25">
      <c r="A143" s="1"/>
      <c r="B143" s="165" t="s">
        <v>121</v>
      </c>
      <c r="C143" s="166">
        <v>39195</v>
      </c>
      <c r="D143" s="166">
        <v>12571</v>
      </c>
      <c r="E143" s="166">
        <v>20808</v>
      </c>
      <c r="F143" s="166">
        <v>32138</v>
      </c>
      <c r="G143" s="166">
        <v>40929</v>
      </c>
      <c r="H143" s="166">
        <v>41917</v>
      </c>
      <c r="I143" s="167">
        <f t="shared" si="59"/>
        <v>2.4139363287644544E-2</v>
      </c>
      <c r="J143" s="181">
        <f t="shared" si="56"/>
        <v>1.0144655901576316</v>
      </c>
      <c r="K143" s="166">
        <f t="shared" si="57"/>
        <v>988</v>
      </c>
      <c r="L143" s="166">
        <f t="shared" si="58"/>
        <v>21109</v>
      </c>
      <c r="M143" s="167">
        <f t="shared" si="60"/>
        <v>1.1618841033011068E-3</v>
      </c>
      <c r="N143" s="81"/>
    </row>
    <row r="144" spans="1:14" x14ac:dyDescent="0.25">
      <c r="A144" s="1"/>
      <c r="B144" s="165" t="s">
        <v>130</v>
      </c>
      <c r="C144" s="166">
        <v>18681</v>
      </c>
      <c r="D144" s="166">
        <v>15372</v>
      </c>
      <c r="E144" s="166">
        <v>9958</v>
      </c>
      <c r="F144" s="166">
        <v>24691</v>
      </c>
      <c r="G144" s="166">
        <v>28155</v>
      </c>
      <c r="H144" s="166">
        <v>26591</v>
      </c>
      <c r="I144" s="167">
        <f t="shared" si="59"/>
        <v>-5.554963594388207E-2</v>
      </c>
      <c r="J144" s="181">
        <f t="shared" si="56"/>
        <v>1.6703153243623219</v>
      </c>
      <c r="K144" s="166">
        <f t="shared" si="57"/>
        <v>-1564</v>
      </c>
      <c r="L144" s="166">
        <f t="shared" si="58"/>
        <v>16633</v>
      </c>
      <c r="M144" s="167">
        <f t="shared" si="60"/>
        <v>7.3706754278406693E-4</v>
      </c>
      <c r="N144" s="81"/>
    </row>
    <row r="145" spans="1:14" x14ac:dyDescent="0.25">
      <c r="A145" s="164" t="s">
        <v>146</v>
      </c>
      <c r="B145" s="165" t="s">
        <v>133</v>
      </c>
      <c r="C145" s="166">
        <v>47882</v>
      </c>
      <c r="D145" s="166">
        <v>29519</v>
      </c>
      <c r="E145" s="166">
        <v>6358</v>
      </c>
      <c r="F145" s="166">
        <v>14264</v>
      </c>
      <c r="G145" s="166">
        <v>21375</v>
      </c>
      <c r="H145" s="166">
        <v>19097</v>
      </c>
      <c r="I145" s="167">
        <f t="shared" si="59"/>
        <v>-0.10657309941520465</v>
      </c>
      <c r="J145" s="181">
        <f t="shared" si="56"/>
        <v>2.0036174897766594</v>
      </c>
      <c r="K145" s="166">
        <f t="shared" si="57"/>
        <v>-2278</v>
      </c>
      <c r="L145" s="166">
        <f t="shared" si="58"/>
        <v>12739</v>
      </c>
      <c r="M145" s="167">
        <f t="shared" si="60"/>
        <v>5.2934372022666785E-4</v>
      </c>
      <c r="N145" s="81"/>
    </row>
    <row r="146" spans="1:14" x14ac:dyDescent="0.25">
      <c r="A146" s="169" t="s">
        <v>147</v>
      </c>
      <c r="B146" s="170" t="s">
        <v>147</v>
      </c>
      <c r="C146" s="171">
        <f t="shared" ref="C146:H146" si="61">C138-SUM(C139:C145)</f>
        <v>425037</v>
      </c>
      <c r="D146" s="171">
        <f t="shared" si="61"/>
        <v>152342</v>
      </c>
      <c r="E146" s="171">
        <f t="shared" si="61"/>
        <v>227190</v>
      </c>
      <c r="F146" s="171">
        <f t="shared" si="61"/>
        <v>472180</v>
      </c>
      <c r="G146" s="171">
        <f t="shared" si="61"/>
        <v>514367</v>
      </c>
      <c r="H146" s="171">
        <f t="shared" si="61"/>
        <v>524046</v>
      </c>
      <c r="I146" s="172">
        <f t="shared" si="59"/>
        <v>1.881730359840339E-2</v>
      </c>
      <c r="J146" s="182">
        <f t="shared" si="56"/>
        <v>1.3066420176944407</v>
      </c>
      <c r="K146" s="171">
        <f>H146-G146</f>
        <v>9679</v>
      </c>
      <c r="L146" s="171">
        <f t="shared" si="58"/>
        <v>296856</v>
      </c>
      <c r="M146" s="172">
        <f t="shared" si="60"/>
        <v>1.4525865801429774E-2</v>
      </c>
      <c r="N146" s="81"/>
    </row>
    <row r="147" spans="1:14" s="148" customFormat="1" x14ac:dyDescent="0.25">
      <c r="B147" s="157" t="s">
        <v>55</v>
      </c>
      <c r="C147" s="155"/>
      <c r="D147" s="155"/>
      <c r="E147" s="155"/>
      <c r="F147" s="155"/>
      <c r="G147" s="155"/>
      <c r="H147" s="155"/>
      <c r="I147" s="155"/>
      <c r="J147" s="155"/>
      <c r="K147" s="155"/>
      <c r="L147" s="155"/>
      <c r="M147" s="155"/>
    </row>
    <row r="148" spans="1:14" x14ac:dyDescent="0.25">
      <c r="A148" s="1">
        <v>3</v>
      </c>
      <c r="B148" s="158" t="s">
        <v>70</v>
      </c>
      <c r="C148" s="178">
        <v>721244</v>
      </c>
      <c r="D148" s="178">
        <v>235241</v>
      </c>
      <c r="E148" s="178">
        <v>320278</v>
      </c>
      <c r="F148" s="178">
        <v>622441</v>
      </c>
      <c r="G148" s="178">
        <v>781085</v>
      </c>
      <c r="H148" s="178">
        <v>735651</v>
      </c>
      <c r="I148" s="179">
        <f>IFERROR(H148/G148-1,"-")</f>
        <v>-5.8167805040424514E-2</v>
      </c>
      <c r="J148" s="179">
        <f>IFERROR(H148/E148-1,"-")</f>
        <v>1.2969139310224245</v>
      </c>
      <c r="K148" s="178">
        <f>H148-G148</f>
        <v>-45434</v>
      </c>
      <c r="L148" s="178">
        <f>H148-E148</f>
        <v>415373</v>
      </c>
      <c r="M148" s="179">
        <f>H148/H$8</f>
        <v>2.0391278060871782E-2</v>
      </c>
      <c r="N148" s="81"/>
    </row>
    <row r="149" spans="1:14" x14ac:dyDescent="0.25">
      <c r="A149" s="1" t="s">
        <v>98</v>
      </c>
      <c r="B149" s="161" t="s">
        <v>99</v>
      </c>
      <c r="C149" s="162">
        <v>261107</v>
      </c>
      <c r="D149" s="162">
        <v>90513</v>
      </c>
      <c r="E149" s="162">
        <v>118326</v>
      </c>
      <c r="F149" s="162">
        <v>251371</v>
      </c>
      <c r="G149" s="162">
        <v>299320</v>
      </c>
      <c r="H149" s="162">
        <v>274535</v>
      </c>
      <c r="I149" s="163">
        <f>IFERROR(H149/G149-1,"-")</f>
        <v>-8.2804356541494095E-2</v>
      </c>
      <c r="J149" s="180">
        <f t="shared" ref="J149:J160" si="62">IFERROR(H149/E149-1,"-")</f>
        <v>1.3201578689383568</v>
      </c>
      <c r="K149" s="162">
        <f t="shared" ref="K149:K159" si="63">H149-G149</f>
        <v>-24785</v>
      </c>
      <c r="L149" s="162">
        <f t="shared" ref="L149:L160" si="64">H149-E149</f>
        <v>156209</v>
      </c>
      <c r="M149" s="163">
        <f>H149/H$8</f>
        <v>7.6097490827055697E-3</v>
      </c>
      <c r="N149" s="81"/>
    </row>
    <row r="150" spans="1:14" x14ac:dyDescent="0.25">
      <c r="A150" s="164" t="s">
        <v>105</v>
      </c>
      <c r="B150" s="165" t="s">
        <v>105</v>
      </c>
      <c r="C150" s="166">
        <v>111386</v>
      </c>
      <c r="D150" s="166">
        <v>46140</v>
      </c>
      <c r="E150" s="166">
        <v>86621</v>
      </c>
      <c r="F150" s="166">
        <v>153781</v>
      </c>
      <c r="G150" s="166">
        <v>212501</v>
      </c>
      <c r="H150" s="166">
        <v>179525</v>
      </c>
      <c r="I150" s="167">
        <f>IFERROR(H150/G150-1,"-")</f>
        <v>-0.15518044620966487</v>
      </c>
      <c r="J150" s="181">
        <f t="shared" si="62"/>
        <v>1.0725343738816222</v>
      </c>
      <c r="K150" s="166">
        <f t="shared" si="63"/>
        <v>-32976</v>
      </c>
      <c r="L150" s="166">
        <f t="shared" si="64"/>
        <v>92904</v>
      </c>
      <c r="M150" s="167">
        <f>H150/H$8</f>
        <v>4.9761968567676885E-3</v>
      </c>
      <c r="N150" s="81"/>
    </row>
    <row r="151" spans="1:14" x14ac:dyDescent="0.25">
      <c r="A151" s="164" t="s">
        <v>102</v>
      </c>
      <c r="B151" s="165" t="s">
        <v>102</v>
      </c>
      <c r="C151" s="166">
        <v>149721</v>
      </c>
      <c r="D151" s="166">
        <v>44373</v>
      </c>
      <c r="E151" s="166">
        <v>31705</v>
      </c>
      <c r="F151" s="166">
        <v>97590</v>
      </c>
      <c r="G151" s="166">
        <v>86819</v>
      </c>
      <c r="H151" s="166">
        <v>95010</v>
      </c>
      <c r="I151" s="167">
        <f>IFERROR(H151/G151-1,"-")</f>
        <v>9.4345707736785744E-2</v>
      </c>
      <c r="J151" s="181">
        <f t="shared" si="62"/>
        <v>1.9966882195237345</v>
      </c>
      <c r="K151" s="166">
        <f t="shared" si="63"/>
        <v>8191</v>
      </c>
      <c r="L151" s="166">
        <f t="shared" si="64"/>
        <v>63305</v>
      </c>
      <c r="M151" s="167">
        <f>H151/H$8</f>
        <v>2.6335522259378812E-3</v>
      </c>
      <c r="N151" s="81"/>
    </row>
    <row r="152" spans="1:14" x14ac:dyDescent="0.25">
      <c r="A152" s="1"/>
      <c r="B152" s="161" t="s">
        <v>109</v>
      </c>
      <c r="C152" s="162">
        <v>460137</v>
      </c>
      <c r="D152" s="162">
        <v>144728</v>
      </c>
      <c r="E152" s="162">
        <v>201952</v>
      </c>
      <c r="F152" s="162">
        <v>371070</v>
      </c>
      <c r="G152" s="162">
        <v>481765</v>
      </c>
      <c r="H152" s="162">
        <v>461116</v>
      </c>
      <c r="I152" s="163">
        <f>IFERROR(H152/G152-1,"-")</f>
        <v>-4.2861145994416372E-2</v>
      </c>
      <c r="J152" s="180">
        <f t="shared" si="62"/>
        <v>1.2832950404056409</v>
      </c>
      <c r="K152" s="162">
        <f t="shared" si="63"/>
        <v>-20649</v>
      </c>
      <c r="L152" s="162">
        <f t="shared" si="64"/>
        <v>259164</v>
      </c>
      <c r="M152" s="163">
        <f>H152/H$8</f>
        <v>1.2781528978166213E-2</v>
      </c>
      <c r="N152" s="81"/>
    </row>
    <row r="153" spans="1:14" s="57" customFormat="1" x14ac:dyDescent="0.25">
      <c r="B153" s="165" t="s">
        <v>112</v>
      </c>
      <c r="C153" s="166">
        <v>120718</v>
      </c>
      <c r="D153" s="166">
        <v>31890</v>
      </c>
      <c r="E153" s="166">
        <v>39412</v>
      </c>
      <c r="F153" s="166">
        <v>136400</v>
      </c>
      <c r="G153" s="166">
        <v>179243</v>
      </c>
      <c r="H153" s="166">
        <v>146131</v>
      </c>
      <c r="I153" s="167">
        <f t="shared" ref="I153:I160" si="65">IFERROR(H153/G153-1,"-")</f>
        <v>-0.18473245817130934</v>
      </c>
      <c r="J153" s="181">
        <f t="shared" si="62"/>
        <v>2.7077793565411548</v>
      </c>
      <c r="K153" s="166">
        <f t="shared" si="63"/>
        <v>-33112</v>
      </c>
      <c r="L153" s="166">
        <f t="shared" si="64"/>
        <v>106719</v>
      </c>
      <c r="M153" s="167">
        <f t="shared" ref="M153:M160" si="66">H153/H$8</f>
        <v>4.0505591025000367E-3</v>
      </c>
      <c r="N153" s="168"/>
    </row>
    <row r="154" spans="1:14" s="57" customFormat="1" x14ac:dyDescent="0.25">
      <c r="B154" s="165" t="s">
        <v>115</v>
      </c>
      <c r="C154" s="166">
        <v>154372</v>
      </c>
      <c r="D154" s="166">
        <v>49978</v>
      </c>
      <c r="E154" s="166">
        <v>69931</v>
      </c>
      <c r="F154" s="166">
        <v>98479</v>
      </c>
      <c r="G154" s="166">
        <v>105256</v>
      </c>
      <c r="H154" s="166">
        <v>104855</v>
      </c>
      <c r="I154" s="167">
        <f t="shared" si="65"/>
        <v>-3.8097590636163581E-3</v>
      </c>
      <c r="J154" s="181">
        <f t="shared" si="62"/>
        <v>0.49940655789277999</v>
      </c>
      <c r="K154" s="166">
        <f t="shared" si="63"/>
        <v>-401</v>
      </c>
      <c r="L154" s="166">
        <f t="shared" si="64"/>
        <v>34924</v>
      </c>
      <c r="M154" s="167">
        <f t="shared" si="66"/>
        <v>2.9064426760416432E-3</v>
      </c>
      <c r="N154" s="168"/>
    </row>
    <row r="155" spans="1:14" x14ac:dyDescent="0.25">
      <c r="A155" s="1"/>
      <c r="B155" s="165" t="s">
        <v>118</v>
      </c>
      <c r="C155" s="166">
        <v>63972</v>
      </c>
      <c r="D155" s="166">
        <v>14033</v>
      </c>
      <c r="E155" s="166">
        <v>26362</v>
      </c>
      <c r="F155" s="166">
        <v>41410</v>
      </c>
      <c r="G155" s="166">
        <v>72199</v>
      </c>
      <c r="H155" s="166">
        <v>71765</v>
      </c>
      <c r="I155" s="167">
        <f t="shared" si="65"/>
        <v>-6.0111635895233606E-3</v>
      </c>
      <c r="J155" s="181">
        <f t="shared" si="62"/>
        <v>1.7222896593581671</v>
      </c>
      <c r="K155" s="166">
        <f t="shared" si="63"/>
        <v>-434</v>
      </c>
      <c r="L155" s="166">
        <f t="shared" si="64"/>
        <v>45403</v>
      </c>
      <c r="M155" s="167">
        <f t="shared" si="66"/>
        <v>1.9892314018990845E-3</v>
      </c>
      <c r="N155" s="81"/>
    </row>
    <row r="156" spans="1:14" x14ac:dyDescent="0.25">
      <c r="A156" s="1"/>
      <c r="B156" s="165" t="s">
        <v>125</v>
      </c>
      <c r="C156" s="166">
        <v>7808</v>
      </c>
      <c r="D156" s="166">
        <v>2588</v>
      </c>
      <c r="E156" s="166">
        <v>4562</v>
      </c>
      <c r="F156" s="166">
        <v>9484</v>
      </c>
      <c r="G156" s="166">
        <v>12559</v>
      </c>
      <c r="H156" s="166">
        <v>15268</v>
      </c>
      <c r="I156" s="167">
        <f t="shared" si="65"/>
        <v>0.21570188709292148</v>
      </c>
      <c r="J156" s="181">
        <f t="shared" si="62"/>
        <v>2.3467777290661989</v>
      </c>
      <c r="K156" s="166">
        <f t="shared" si="63"/>
        <v>2709</v>
      </c>
      <c r="L156" s="166">
        <f t="shared" si="64"/>
        <v>10706</v>
      </c>
      <c r="M156" s="167">
        <f t="shared" si="66"/>
        <v>4.2320887680896295E-4</v>
      </c>
      <c r="N156" s="81"/>
    </row>
    <row r="157" spans="1:14" x14ac:dyDescent="0.25">
      <c r="A157" s="1"/>
      <c r="B157" s="165" t="s">
        <v>121</v>
      </c>
      <c r="C157" s="166">
        <v>21924</v>
      </c>
      <c r="D157" s="166">
        <v>10906</v>
      </c>
      <c r="E157" s="166">
        <v>13772</v>
      </c>
      <c r="F157" s="166">
        <v>27289</v>
      </c>
      <c r="G157" s="166">
        <v>21390</v>
      </c>
      <c r="H157" s="166">
        <v>24668</v>
      </c>
      <c r="I157" s="167">
        <f t="shared" si="65"/>
        <v>0.15324918186068248</v>
      </c>
      <c r="J157" s="181">
        <f t="shared" si="62"/>
        <v>0.791170490851002</v>
      </c>
      <c r="K157" s="166">
        <f t="shared" si="63"/>
        <v>3278</v>
      </c>
      <c r="L157" s="166">
        <f t="shared" si="64"/>
        <v>10896</v>
      </c>
      <c r="M157" s="167">
        <f t="shared" si="66"/>
        <v>6.8376451225592725E-4</v>
      </c>
      <c r="N157" s="81"/>
    </row>
    <row r="158" spans="1:14" x14ac:dyDescent="0.25">
      <c r="A158" s="1"/>
      <c r="B158" s="165" t="s">
        <v>130</v>
      </c>
      <c r="C158" s="166">
        <v>2951</v>
      </c>
      <c r="D158" s="166">
        <v>2836</v>
      </c>
      <c r="E158" s="166">
        <v>1823</v>
      </c>
      <c r="F158" s="166">
        <v>2563</v>
      </c>
      <c r="G158" s="166">
        <v>4469</v>
      </c>
      <c r="H158" s="166">
        <v>3399</v>
      </c>
      <c r="I158" s="167">
        <f t="shared" si="65"/>
        <v>-0.23942716491385097</v>
      </c>
      <c r="J158" s="181">
        <f t="shared" si="62"/>
        <v>0.86450905101481079</v>
      </c>
      <c r="K158" s="166">
        <f t="shared" si="63"/>
        <v>-1070</v>
      </c>
      <c r="L158" s="166">
        <f t="shared" si="64"/>
        <v>1576</v>
      </c>
      <c r="M158" s="167">
        <f t="shared" si="66"/>
        <v>9.4215809030237421E-5</v>
      </c>
      <c r="N158" s="81"/>
    </row>
    <row r="159" spans="1:14" x14ac:dyDescent="0.25">
      <c r="A159" s="164" t="s">
        <v>146</v>
      </c>
      <c r="B159" s="165" t="s">
        <v>133</v>
      </c>
      <c r="C159" s="166">
        <v>7381</v>
      </c>
      <c r="D159" s="166">
        <v>3788</v>
      </c>
      <c r="E159" s="166">
        <v>2712</v>
      </c>
      <c r="F159" s="166">
        <v>4129</v>
      </c>
      <c r="G159" s="166">
        <v>6277</v>
      </c>
      <c r="H159" s="166">
        <v>5327</v>
      </c>
      <c r="I159" s="167">
        <f t="shared" si="65"/>
        <v>-0.15134618448303327</v>
      </c>
      <c r="J159" s="181">
        <f t="shared" si="62"/>
        <v>0.96423303834808261</v>
      </c>
      <c r="K159" s="166">
        <f t="shared" si="63"/>
        <v>-950</v>
      </c>
      <c r="L159" s="166">
        <f t="shared" si="64"/>
        <v>2615</v>
      </c>
      <c r="M159" s="167">
        <f t="shared" si="66"/>
        <v>1.4765743298148713E-4</v>
      </c>
      <c r="N159" s="81"/>
    </row>
    <row r="160" spans="1:14" x14ac:dyDescent="0.25">
      <c r="A160" s="169" t="s">
        <v>147</v>
      </c>
      <c r="B160" s="170" t="s">
        <v>147</v>
      </c>
      <c r="C160" s="171">
        <f t="shared" ref="C160:H160" si="67">C152-SUM(C153:C159)</f>
        <v>81011</v>
      </c>
      <c r="D160" s="171">
        <f t="shared" si="67"/>
        <v>28709</v>
      </c>
      <c r="E160" s="171">
        <f t="shared" si="67"/>
        <v>43378</v>
      </c>
      <c r="F160" s="171">
        <f t="shared" si="67"/>
        <v>51316</v>
      </c>
      <c r="G160" s="171">
        <f t="shared" si="67"/>
        <v>80372</v>
      </c>
      <c r="H160" s="171">
        <f t="shared" si="67"/>
        <v>89703</v>
      </c>
      <c r="I160" s="172">
        <f t="shared" si="65"/>
        <v>0.11609764594634941</v>
      </c>
      <c r="J160" s="182">
        <f t="shared" si="62"/>
        <v>1.067937664253769</v>
      </c>
      <c r="K160" s="171">
        <f>H160-G160</f>
        <v>9331</v>
      </c>
      <c r="L160" s="171">
        <f t="shared" si="64"/>
        <v>46325</v>
      </c>
      <c r="M160" s="172">
        <f t="shared" si="66"/>
        <v>2.4864491666488344E-3</v>
      </c>
      <c r="N160" s="81"/>
    </row>
    <row r="161" spans="2:16" ht="6" customHeight="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  <c r="O161" s="173"/>
      <c r="P161" s="173"/>
    </row>
    <row r="162" spans="2:16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DBF291-9A34-4DD3-84B3-CEC394C4630A}">
  <sheetPr>
    <tabColor theme="3" tint="0.39997558519241921"/>
  </sheetPr>
  <dimension ref="A4:A24"/>
  <sheetViews>
    <sheetView showGridLines="0" workbookViewId="0">
      <selection activeCell="G18" sqref="G1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55713-045D-4C70-9D9C-CEBD14C12E33}">
  <sheetPr>
    <tabColor theme="8" tint="0.59999389629810485"/>
  </sheetPr>
  <dimension ref="B1:P220"/>
  <sheetViews>
    <sheetView showGridLines="0" zoomScaleNormal="100" workbookViewId="0">
      <selection activeCell="G18" sqref="G18"/>
    </sheetView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6" x14ac:dyDescent="0.25">
      <c r="D1" s="299" t="s">
        <v>42</v>
      </c>
      <c r="E1" s="299"/>
      <c r="F1" s="299"/>
      <c r="G1" s="299"/>
      <c r="H1" s="299"/>
      <c r="I1" s="299"/>
      <c r="J1" s="299"/>
      <c r="K1" s="299"/>
      <c r="L1" s="299"/>
    </row>
    <row r="2" spans="2:16" x14ac:dyDescent="0.25">
      <c r="D2" s="299"/>
      <c r="E2" s="299"/>
      <c r="F2" s="299"/>
      <c r="G2" s="299"/>
      <c r="H2" s="299"/>
      <c r="I2" s="299"/>
      <c r="J2" s="299"/>
      <c r="K2" s="299"/>
      <c r="L2" s="299"/>
    </row>
    <row r="4" spans="2:16" ht="21.75" customHeight="1" thickBot="1" x14ac:dyDescent="0.3">
      <c r="C4" s="66" t="s">
        <v>43</v>
      </c>
      <c r="D4" s="66"/>
      <c r="E4" s="66"/>
      <c r="F4" s="66"/>
      <c r="G4" s="66"/>
      <c r="H4" s="66"/>
      <c r="I4" s="66"/>
      <c r="J4" s="66"/>
      <c r="K4" s="66"/>
      <c r="L4" s="66"/>
    </row>
    <row r="5" spans="2:16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6" ht="30" x14ac:dyDescent="0.25">
      <c r="B6" s="4"/>
      <c r="C6" s="4"/>
      <c r="D6" s="4"/>
      <c r="E6" s="13" t="s">
        <v>228</v>
      </c>
      <c r="F6" s="13" t="s">
        <v>229</v>
      </c>
      <c r="G6" s="13" t="s">
        <v>230</v>
      </c>
      <c r="H6" s="13" t="s">
        <v>231</v>
      </c>
      <c r="I6" s="13" t="s">
        <v>232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julio 2025</v>
      </c>
    </row>
    <row r="7" spans="2:16" ht="15" customHeight="1" x14ac:dyDescent="0.25">
      <c r="B7" s="296" t="s">
        <v>44</v>
      </c>
      <c r="C7" s="291" t="s">
        <v>8</v>
      </c>
      <c r="D7" s="67" t="s">
        <v>45</v>
      </c>
      <c r="E7" s="68">
        <v>224964</v>
      </c>
      <c r="F7" s="68">
        <v>455417</v>
      </c>
      <c r="G7" s="68">
        <v>453884</v>
      </c>
      <c r="H7" s="68">
        <v>480798</v>
      </c>
      <c r="I7" s="68">
        <v>487331</v>
      </c>
      <c r="J7" s="69">
        <f>I7/H7-1</f>
        <v>1.358782690443805E-2</v>
      </c>
      <c r="K7" s="68">
        <f>I7-H7</f>
        <v>6533</v>
      </c>
      <c r="L7" s="69">
        <f>I7/$I$7</f>
        <v>1</v>
      </c>
      <c r="P7" s="70"/>
    </row>
    <row r="8" spans="2:16" ht="15" customHeight="1" x14ac:dyDescent="0.25">
      <c r="B8" s="284"/>
      <c r="C8" s="286"/>
      <c r="D8" s="15" t="s">
        <v>46</v>
      </c>
      <c r="E8" s="16">
        <v>94144</v>
      </c>
      <c r="F8" s="16">
        <v>164843</v>
      </c>
      <c r="G8" s="16">
        <v>163971</v>
      </c>
      <c r="H8" s="16">
        <v>166795</v>
      </c>
      <c r="I8" s="16">
        <v>155030</v>
      </c>
      <c r="J8" s="17">
        <f t="shared" ref="J8:J63" si="0">I8/H8-1</f>
        <v>-7.0535687520609125E-2</v>
      </c>
      <c r="K8" s="16">
        <f t="shared" ref="K8:K50" si="1">I8-H8</f>
        <v>-11765</v>
      </c>
      <c r="L8" s="18">
        <f t="shared" ref="L8:L17" si="2">I8/$I$7</f>
        <v>0.31812053819683134</v>
      </c>
      <c r="P8" s="70"/>
    </row>
    <row r="9" spans="2:16" x14ac:dyDescent="0.25">
      <c r="B9" s="284"/>
      <c r="C9" s="286"/>
      <c r="D9" s="19" t="s">
        <v>47</v>
      </c>
      <c r="E9" s="20">
        <v>42074</v>
      </c>
      <c r="F9" s="20">
        <v>119732</v>
      </c>
      <c r="G9" s="20">
        <v>112830</v>
      </c>
      <c r="H9" s="20">
        <v>121148</v>
      </c>
      <c r="I9" s="20">
        <v>127552</v>
      </c>
      <c r="J9" s="62">
        <f t="shared" si="0"/>
        <v>5.2860963449664844E-2</v>
      </c>
      <c r="K9" s="20">
        <f t="shared" si="1"/>
        <v>6404</v>
      </c>
      <c r="L9" s="63">
        <f t="shared" si="2"/>
        <v>0.26173586330440707</v>
      </c>
      <c r="P9" s="70"/>
    </row>
    <row r="10" spans="2:16" x14ac:dyDescent="0.25">
      <c r="B10" s="284"/>
      <c r="C10" s="286"/>
      <c r="D10" s="19" t="s">
        <v>48</v>
      </c>
      <c r="E10" s="20">
        <v>1838</v>
      </c>
      <c r="F10" s="20">
        <v>2342</v>
      </c>
      <c r="G10" s="20">
        <v>2800</v>
      </c>
      <c r="H10" s="20">
        <v>2508</v>
      </c>
      <c r="I10" s="20">
        <v>2685</v>
      </c>
      <c r="J10" s="62">
        <f t="shared" si="0"/>
        <v>7.0574162679425845E-2</v>
      </c>
      <c r="K10" s="20">
        <f t="shared" si="1"/>
        <v>177</v>
      </c>
      <c r="L10" s="63">
        <f t="shared" si="2"/>
        <v>5.5096023031574026E-3</v>
      </c>
      <c r="P10" s="70"/>
    </row>
    <row r="11" spans="2:16" x14ac:dyDescent="0.25">
      <c r="B11" s="284"/>
      <c r="C11" s="286"/>
      <c r="D11" s="19" t="s">
        <v>49</v>
      </c>
      <c r="E11" s="20">
        <v>2379</v>
      </c>
      <c r="F11" s="20">
        <v>24503</v>
      </c>
      <c r="G11" s="20">
        <v>23244</v>
      </c>
      <c r="H11" s="20">
        <v>16852</v>
      </c>
      <c r="I11" s="20">
        <v>17502</v>
      </c>
      <c r="J11" s="62">
        <f t="shared" si="0"/>
        <v>3.8571089484927601E-2</v>
      </c>
      <c r="K11" s="20">
        <f t="shared" si="1"/>
        <v>650</v>
      </c>
      <c r="L11" s="63">
        <f t="shared" si="2"/>
        <v>3.5913988644268473E-2</v>
      </c>
      <c r="P11" s="70"/>
    </row>
    <row r="12" spans="2:16" x14ac:dyDescent="0.25">
      <c r="B12" s="284"/>
      <c r="C12" s="286"/>
      <c r="D12" s="19" t="s">
        <v>50</v>
      </c>
      <c r="E12" s="20">
        <v>41575</v>
      </c>
      <c r="F12" s="20">
        <v>73949</v>
      </c>
      <c r="G12" s="20">
        <v>74357</v>
      </c>
      <c r="H12" s="20">
        <v>90048</v>
      </c>
      <c r="I12" s="20">
        <v>93261</v>
      </c>
      <c r="J12" s="62">
        <f t="shared" si="0"/>
        <v>3.5680970149253755E-2</v>
      </c>
      <c r="K12" s="20">
        <f t="shared" si="1"/>
        <v>3213</v>
      </c>
      <c r="L12" s="63">
        <f t="shared" si="2"/>
        <v>0.1913709573164851</v>
      </c>
      <c r="P12" s="70"/>
    </row>
    <row r="13" spans="2:16" x14ac:dyDescent="0.25">
      <c r="B13" s="284"/>
      <c r="C13" s="286"/>
      <c r="D13" s="19" t="s">
        <v>51</v>
      </c>
      <c r="E13" s="20">
        <v>2428</v>
      </c>
      <c r="F13" s="20">
        <v>4275</v>
      </c>
      <c r="G13" s="20">
        <v>4340</v>
      </c>
      <c r="H13" s="20">
        <v>4593</v>
      </c>
      <c r="I13" s="20">
        <v>3637</v>
      </c>
      <c r="J13" s="62">
        <f t="shared" si="0"/>
        <v>-0.20814282603962553</v>
      </c>
      <c r="K13" s="20">
        <f t="shared" si="1"/>
        <v>-956</v>
      </c>
      <c r="L13" s="63">
        <f t="shared" si="2"/>
        <v>7.4631000285227088E-3</v>
      </c>
      <c r="P13" s="70"/>
    </row>
    <row r="14" spans="2:16" x14ac:dyDescent="0.25">
      <c r="B14" s="284"/>
      <c r="C14" s="286"/>
      <c r="D14" s="19" t="s">
        <v>52</v>
      </c>
      <c r="E14" s="20">
        <v>10658</v>
      </c>
      <c r="F14" s="20">
        <v>15515</v>
      </c>
      <c r="G14" s="20">
        <v>21748</v>
      </c>
      <c r="H14" s="20">
        <v>20589</v>
      </c>
      <c r="I14" s="20">
        <v>25675</v>
      </c>
      <c r="J14" s="62">
        <f t="shared" si="0"/>
        <v>0.24702511049589582</v>
      </c>
      <c r="K14" s="20">
        <f t="shared" si="1"/>
        <v>5086</v>
      </c>
      <c r="L14" s="63">
        <f t="shared" si="2"/>
        <v>5.2684930776002351E-2</v>
      </c>
      <c r="P14" s="70"/>
    </row>
    <row r="15" spans="2:16" x14ac:dyDescent="0.25">
      <c r="B15" s="284"/>
      <c r="C15" s="286"/>
      <c r="D15" s="19" t="s">
        <v>53</v>
      </c>
      <c r="E15" s="20">
        <v>14398</v>
      </c>
      <c r="F15" s="20">
        <v>18083</v>
      </c>
      <c r="G15" s="20">
        <v>16810</v>
      </c>
      <c r="H15" s="20">
        <v>21632</v>
      </c>
      <c r="I15" s="20">
        <v>23873</v>
      </c>
      <c r="J15" s="62">
        <f t="shared" si="0"/>
        <v>0.10359652366863914</v>
      </c>
      <c r="K15" s="20">
        <f t="shared" si="1"/>
        <v>2241</v>
      </c>
      <c r="L15" s="63">
        <f t="shared" si="2"/>
        <v>4.898723865298945E-2</v>
      </c>
      <c r="P15" s="70"/>
    </row>
    <row r="16" spans="2:16" x14ac:dyDescent="0.25">
      <c r="B16" s="284"/>
      <c r="C16" s="286"/>
      <c r="D16" s="19" t="s">
        <v>54</v>
      </c>
      <c r="E16" s="20">
        <v>10219</v>
      </c>
      <c r="F16" s="20">
        <v>23111</v>
      </c>
      <c r="G16" s="20">
        <v>24276</v>
      </c>
      <c r="H16" s="20">
        <v>24893</v>
      </c>
      <c r="I16" s="20">
        <v>26869</v>
      </c>
      <c r="J16" s="62">
        <f t="shared" si="0"/>
        <v>7.937974530992653E-2</v>
      </c>
      <c r="K16" s="20">
        <f t="shared" si="1"/>
        <v>1976</v>
      </c>
      <c r="L16" s="63">
        <f t="shared" si="2"/>
        <v>5.5135010906344969E-2</v>
      </c>
      <c r="P16" s="70"/>
    </row>
    <row r="17" spans="2:16" x14ac:dyDescent="0.25">
      <c r="B17" s="284"/>
      <c r="C17" s="287"/>
      <c r="D17" s="23" t="s">
        <v>55</v>
      </c>
      <c r="E17" s="71">
        <v>5251</v>
      </c>
      <c r="F17" s="71">
        <v>9064</v>
      </c>
      <c r="G17" s="71">
        <v>9508</v>
      </c>
      <c r="H17" s="71">
        <v>11740</v>
      </c>
      <c r="I17" s="71">
        <v>11247</v>
      </c>
      <c r="J17" s="25">
        <f t="shared" si="0"/>
        <v>-4.199318568994892E-2</v>
      </c>
      <c r="K17" s="71">
        <f t="shared" si="1"/>
        <v>-493</v>
      </c>
      <c r="L17" s="47">
        <f t="shared" si="2"/>
        <v>2.3078769870991174E-2</v>
      </c>
      <c r="P17" s="70"/>
    </row>
    <row r="18" spans="2:16" x14ac:dyDescent="0.25">
      <c r="B18" s="284"/>
      <c r="C18" s="288" t="s">
        <v>18</v>
      </c>
      <c r="D18" s="67" t="s">
        <v>45</v>
      </c>
      <c r="E18" s="68">
        <v>246325</v>
      </c>
      <c r="F18" s="68">
        <v>525893</v>
      </c>
      <c r="G18" s="68">
        <v>533489</v>
      </c>
      <c r="H18" s="68">
        <v>558529</v>
      </c>
      <c r="I18" s="68">
        <v>564894</v>
      </c>
      <c r="J18" s="69">
        <f t="shared" si="0"/>
        <v>1.1396006295107286E-2</v>
      </c>
      <c r="K18" s="68">
        <f t="shared" si="1"/>
        <v>6365</v>
      </c>
      <c r="L18" s="69">
        <f t="shared" ref="L18:L19" si="3">I18/$I$18</f>
        <v>1</v>
      </c>
    </row>
    <row r="19" spans="2:16" x14ac:dyDescent="0.25">
      <c r="B19" s="284"/>
      <c r="C19" s="289"/>
      <c r="D19" s="26" t="s">
        <v>46</v>
      </c>
      <c r="E19" s="27">
        <v>104300</v>
      </c>
      <c r="F19" s="27">
        <v>193056</v>
      </c>
      <c r="G19" s="27">
        <v>195421</v>
      </c>
      <c r="H19" s="27">
        <v>198178</v>
      </c>
      <c r="I19" s="27">
        <v>184181</v>
      </c>
      <c r="J19" s="28">
        <f t="shared" si="0"/>
        <v>-7.062842495130639E-2</v>
      </c>
      <c r="K19" s="27">
        <f t="shared" si="1"/>
        <v>-13997</v>
      </c>
      <c r="L19" s="18">
        <f t="shared" si="3"/>
        <v>0.32604524034597643</v>
      </c>
    </row>
    <row r="20" spans="2:16" x14ac:dyDescent="0.25">
      <c r="B20" s="284"/>
      <c r="C20" s="289"/>
      <c r="D20" s="4" t="s">
        <v>47</v>
      </c>
      <c r="E20" s="29">
        <v>46309</v>
      </c>
      <c r="F20" s="29">
        <v>140298</v>
      </c>
      <c r="G20" s="29">
        <v>135627</v>
      </c>
      <c r="H20" s="29">
        <v>144210</v>
      </c>
      <c r="I20" s="29">
        <v>151264</v>
      </c>
      <c r="J20" s="72">
        <f t="shared" si="0"/>
        <v>4.8914777061230152E-2</v>
      </c>
      <c r="K20" s="29">
        <f t="shared" si="1"/>
        <v>7054</v>
      </c>
      <c r="L20" s="63">
        <f>I20/$I$18</f>
        <v>0.26777413107591869</v>
      </c>
    </row>
    <row r="21" spans="2:16" x14ac:dyDescent="0.25">
      <c r="B21" s="284"/>
      <c r="C21" s="289"/>
      <c r="D21" s="4" t="s">
        <v>48</v>
      </c>
      <c r="E21" s="29">
        <v>2038</v>
      </c>
      <c r="F21" s="29">
        <v>2613</v>
      </c>
      <c r="G21" s="29">
        <v>3056</v>
      </c>
      <c r="H21" s="29">
        <v>2720</v>
      </c>
      <c r="I21" s="29">
        <v>3023</v>
      </c>
      <c r="J21" s="72">
        <f t="shared" si="0"/>
        <v>0.11139705882352935</v>
      </c>
      <c r="K21" s="29">
        <f t="shared" si="1"/>
        <v>303</v>
      </c>
      <c r="L21" s="63">
        <f t="shared" ref="L21:L28" si="4">I21/$I$18</f>
        <v>5.35144646606266E-3</v>
      </c>
    </row>
    <row r="22" spans="2:16" x14ac:dyDescent="0.25">
      <c r="B22" s="284"/>
      <c r="C22" s="289"/>
      <c r="D22" s="4" t="s">
        <v>49</v>
      </c>
      <c r="E22" s="29">
        <v>2426</v>
      </c>
      <c r="F22" s="29">
        <v>27893</v>
      </c>
      <c r="G22" s="29">
        <v>26664</v>
      </c>
      <c r="H22" s="29">
        <v>19100</v>
      </c>
      <c r="I22" s="29">
        <v>20231</v>
      </c>
      <c r="J22" s="72">
        <f t="shared" si="0"/>
        <v>5.9214659685863813E-2</v>
      </c>
      <c r="K22" s="29">
        <f t="shared" si="1"/>
        <v>1131</v>
      </c>
      <c r="L22" s="63">
        <f t="shared" si="4"/>
        <v>3.5813798694976404E-2</v>
      </c>
    </row>
    <row r="23" spans="2:16" x14ac:dyDescent="0.25">
      <c r="B23" s="284"/>
      <c r="C23" s="289"/>
      <c r="D23" s="4" t="s">
        <v>50</v>
      </c>
      <c r="E23" s="29">
        <v>44986</v>
      </c>
      <c r="F23" s="29">
        <v>84199</v>
      </c>
      <c r="G23" s="29">
        <v>86585</v>
      </c>
      <c r="H23" s="29">
        <v>101084</v>
      </c>
      <c r="I23" s="29">
        <v>104813</v>
      </c>
      <c r="J23" s="72">
        <f t="shared" si="0"/>
        <v>3.6890111194650022E-2</v>
      </c>
      <c r="K23" s="29">
        <f t="shared" si="1"/>
        <v>3729</v>
      </c>
      <c r="L23" s="63">
        <f t="shared" si="4"/>
        <v>0.1855445446402334</v>
      </c>
    </row>
    <row r="24" spans="2:16" x14ac:dyDescent="0.25">
      <c r="B24" s="284"/>
      <c r="C24" s="289"/>
      <c r="D24" s="4" t="s">
        <v>51</v>
      </c>
      <c r="E24" s="29">
        <v>2531</v>
      </c>
      <c r="F24" s="29">
        <v>4460</v>
      </c>
      <c r="G24" s="29">
        <v>4564</v>
      </c>
      <c r="H24" s="29">
        <v>4705</v>
      </c>
      <c r="I24" s="29">
        <v>3825</v>
      </c>
      <c r="J24" s="72">
        <f t="shared" si="0"/>
        <v>-0.18703506907545164</v>
      </c>
      <c r="K24" s="29">
        <f t="shared" si="1"/>
        <v>-880</v>
      </c>
      <c r="L24" s="63">
        <f t="shared" si="4"/>
        <v>6.7711818500462029E-3</v>
      </c>
    </row>
    <row r="25" spans="2:16" x14ac:dyDescent="0.25">
      <c r="B25" s="284"/>
      <c r="C25" s="289"/>
      <c r="D25" s="4" t="s">
        <v>52</v>
      </c>
      <c r="E25" s="29">
        <v>12400</v>
      </c>
      <c r="F25" s="29">
        <v>17775</v>
      </c>
      <c r="G25" s="29">
        <v>24316</v>
      </c>
      <c r="H25" s="29">
        <v>23859</v>
      </c>
      <c r="I25" s="29">
        <v>29368</v>
      </c>
      <c r="J25" s="72">
        <f t="shared" si="0"/>
        <v>0.23089819355379526</v>
      </c>
      <c r="K25" s="29">
        <f t="shared" si="1"/>
        <v>5509</v>
      </c>
      <c r="L25" s="63">
        <f t="shared" si="4"/>
        <v>5.1988514659387426E-2</v>
      </c>
    </row>
    <row r="26" spans="2:16" x14ac:dyDescent="0.25">
      <c r="B26" s="284"/>
      <c r="C26" s="289"/>
      <c r="D26" s="4" t="s">
        <v>53</v>
      </c>
      <c r="E26" s="29">
        <v>14859</v>
      </c>
      <c r="F26" s="29">
        <v>18761</v>
      </c>
      <c r="G26" s="29">
        <v>17627</v>
      </c>
      <c r="H26" s="29">
        <v>22231</v>
      </c>
      <c r="I26" s="29">
        <v>24531</v>
      </c>
      <c r="J26" s="72">
        <f t="shared" si="0"/>
        <v>0.10345913364221127</v>
      </c>
      <c r="K26" s="29">
        <f t="shared" si="1"/>
        <v>2300</v>
      </c>
      <c r="L26" s="63">
        <f t="shared" si="4"/>
        <v>4.3425846264962986E-2</v>
      </c>
    </row>
    <row r="27" spans="2:16" x14ac:dyDescent="0.25">
      <c r="B27" s="284"/>
      <c r="C27" s="289"/>
      <c r="D27" s="4" t="s">
        <v>54</v>
      </c>
      <c r="E27" s="29">
        <v>10937</v>
      </c>
      <c r="F27" s="29">
        <v>26589</v>
      </c>
      <c r="G27" s="29">
        <v>28421</v>
      </c>
      <c r="H27" s="29">
        <v>29387</v>
      </c>
      <c r="I27" s="29">
        <v>31278</v>
      </c>
      <c r="J27" s="30">
        <f t="shared" si="0"/>
        <v>6.4348181168544016E-2</v>
      </c>
      <c r="K27" s="29">
        <f t="shared" si="1"/>
        <v>1891</v>
      </c>
      <c r="L27" s="31">
        <f t="shared" si="4"/>
        <v>5.5369679975358209E-2</v>
      </c>
    </row>
    <row r="28" spans="2:16" x14ac:dyDescent="0.25">
      <c r="B28" s="284"/>
      <c r="C28" s="290"/>
      <c r="D28" s="32" t="s">
        <v>55</v>
      </c>
      <c r="E28" s="73">
        <v>5539</v>
      </c>
      <c r="F28" s="73">
        <v>10249</v>
      </c>
      <c r="G28" s="73">
        <v>11208</v>
      </c>
      <c r="H28" s="73">
        <v>13055</v>
      </c>
      <c r="I28" s="73">
        <v>12380</v>
      </c>
      <c r="J28" s="34">
        <f t="shared" si="0"/>
        <v>-5.1704327843738018E-2</v>
      </c>
      <c r="K28" s="73">
        <f t="shared" si="1"/>
        <v>-675</v>
      </c>
      <c r="L28" s="74">
        <f t="shared" si="4"/>
        <v>2.1915616027077648E-2</v>
      </c>
    </row>
    <row r="29" spans="2:16" x14ac:dyDescent="0.25">
      <c r="B29" s="284"/>
      <c r="C29" s="291" t="s">
        <v>21</v>
      </c>
      <c r="D29" s="67" t="s">
        <v>45</v>
      </c>
      <c r="E29" s="68">
        <v>1243542</v>
      </c>
      <c r="F29" s="68">
        <v>2966022</v>
      </c>
      <c r="G29" s="68">
        <v>3074274</v>
      </c>
      <c r="H29" s="68">
        <v>3194799</v>
      </c>
      <c r="I29" s="68">
        <v>3188994</v>
      </c>
      <c r="J29" s="69">
        <f t="shared" si="0"/>
        <v>-1.8170157183597935E-3</v>
      </c>
      <c r="K29" s="68">
        <f t="shared" si="1"/>
        <v>-5805</v>
      </c>
      <c r="L29" s="69">
        <f t="shared" ref="L29:L30" si="5">I29/$I$29</f>
        <v>1</v>
      </c>
    </row>
    <row r="30" spans="2:16" x14ac:dyDescent="0.25">
      <c r="B30" s="284"/>
      <c r="C30" s="286"/>
      <c r="D30" s="15" t="s">
        <v>46</v>
      </c>
      <c r="E30" s="16">
        <v>553215</v>
      </c>
      <c r="F30" s="16">
        <v>1179956</v>
      </c>
      <c r="G30" s="16">
        <v>1205442</v>
      </c>
      <c r="H30" s="16">
        <v>1224963</v>
      </c>
      <c r="I30" s="16">
        <v>1156556</v>
      </c>
      <c r="J30" s="17">
        <f t="shared" si="0"/>
        <v>-5.5844135700425235E-2</v>
      </c>
      <c r="K30" s="16">
        <f t="shared" si="1"/>
        <v>-68407</v>
      </c>
      <c r="L30" s="18">
        <f t="shared" si="5"/>
        <v>0.36267111195568258</v>
      </c>
    </row>
    <row r="31" spans="2:16" x14ac:dyDescent="0.25">
      <c r="B31" s="284"/>
      <c r="C31" s="286"/>
      <c r="D31" s="19" t="s">
        <v>47</v>
      </c>
      <c r="E31" s="20">
        <v>254312</v>
      </c>
      <c r="F31" s="20">
        <v>858220</v>
      </c>
      <c r="G31" s="20">
        <v>871300</v>
      </c>
      <c r="H31" s="20">
        <v>895588</v>
      </c>
      <c r="I31" s="20">
        <v>931129</v>
      </c>
      <c r="J31" s="62">
        <f>I31/H31-1</f>
        <v>3.968454244585673E-2</v>
      </c>
      <c r="K31" s="20">
        <f t="shared" si="1"/>
        <v>35541</v>
      </c>
      <c r="L31" s="63">
        <f>I31/$I$29</f>
        <v>0.29198204825722468</v>
      </c>
    </row>
    <row r="32" spans="2:16" x14ac:dyDescent="0.25">
      <c r="B32" s="284"/>
      <c r="C32" s="286"/>
      <c r="D32" s="19" t="s">
        <v>48</v>
      </c>
      <c r="E32" s="20">
        <v>8689</v>
      </c>
      <c r="F32" s="20">
        <v>11471</v>
      </c>
      <c r="G32" s="20">
        <v>10514</v>
      </c>
      <c r="H32" s="20">
        <v>12513</v>
      </c>
      <c r="I32" s="20">
        <v>13153</v>
      </c>
      <c r="J32" s="62">
        <f t="shared" ref="J32:J41" si="6">I32/H32-1</f>
        <v>5.11468073203869E-2</v>
      </c>
      <c r="K32" s="20">
        <f t="shared" si="1"/>
        <v>640</v>
      </c>
      <c r="L32" s="63">
        <f t="shared" ref="L32:L39" si="7">I32/$I$29</f>
        <v>4.124498195982808E-3</v>
      </c>
    </row>
    <row r="33" spans="2:12" x14ac:dyDescent="0.25">
      <c r="B33" s="284"/>
      <c r="C33" s="286"/>
      <c r="D33" s="19" t="s">
        <v>49</v>
      </c>
      <c r="E33" s="20">
        <v>6598</v>
      </c>
      <c r="F33" s="20">
        <v>137368</v>
      </c>
      <c r="G33" s="20">
        <v>132622</v>
      </c>
      <c r="H33" s="20">
        <v>99510</v>
      </c>
      <c r="I33" s="20">
        <v>107220</v>
      </c>
      <c r="J33" s="62">
        <f t="shared" si="6"/>
        <v>7.7479650286403468E-2</v>
      </c>
      <c r="K33" s="20">
        <f t="shared" si="1"/>
        <v>7710</v>
      </c>
      <c r="L33" s="63">
        <f t="shared" si="7"/>
        <v>3.3621888282009939E-2</v>
      </c>
    </row>
    <row r="34" spans="2:12" x14ac:dyDescent="0.25">
      <c r="B34" s="284"/>
      <c r="C34" s="286"/>
      <c r="D34" s="19" t="s">
        <v>50</v>
      </c>
      <c r="E34" s="20">
        <v>225677</v>
      </c>
      <c r="F34" s="20">
        <v>417659</v>
      </c>
      <c r="G34" s="20">
        <v>454413</v>
      </c>
      <c r="H34" s="20">
        <v>532065</v>
      </c>
      <c r="I34" s="20">
        <v>528377</v>
      </c>
      <c r="J34" s="62">
        <f t="shared" si="6"/>
        <v>-6.9314839352334623E-3</v>
      </c>
      <c r="K34" s="20">
        <f t="shared" si="1"/>
        <v>-3688</v>
      </c>
      <c r="L34" s="63">
        <f t="shared" si="7"/>
        <v>0.1656876745456404</v>
      </c>
    </row>
    <row r="35" spans="2:12" x14ac:dyDescent="0.25">
      <c r="B35" s="284"/>
      <c r="C35" s="286"/>
      <c r="D35" s="19" t="s">
        <v>51</v>
      </c>
      <c r="E35" s="20">
        <v>5672</v>
      </c>
      <c r="F35" s="20">
        <v>10710</v>
      </c>
      <c r="G35" s="20">
        <v>9594</v>
      </c>
      <c r="H35" s="20">
        <v>10140</v>
      </c>
      <c r="I35" s="20">
        <v>9995</v>
      </c>
      <c r="J35" s="62">
        <f t="shared" si="6"/>
        <v>-1.429980276134124E-2</v>
      </c>
      <c r="K35" s="20">
        <f t="shared" si="1"/>
        <v>-145</v>
      </c>
      <c r="L35" s="63">
        <f t="shared" si="7"/>
        <v>3.1342172484488838E-3</v>
      </c>
    </row>
    <row r="36" spans="2:12" x14ac:dyDescent="0.25">
      <c r="B36" s="284"/>
      <c r="C36" s="286"/>
      <c r="D36" s="19" t="s">
        <v>52</v>
      </c>
      <c r="E36" s="20">
        <v>75700</v>
      </c>
      <c r="F36" s="20">
        <v>99960</v>
      </c>
      <c r="G36" s="20">
        <v>125973</v>
      </c>
      <c r="H36" s="20">
        <v>138511</v>
      </c>
      <c r="I36" s="20">
        <v>152631</v>
      </c>
      <c r="J36" s="62">
        <f t="shared" si="6"/>
        <v>0.10194136205788706</v>
      </c>
      <c r="K36" s="20">
        <f t="shared" si="1"/>
        <v>14120</v>
      </c>
      <c r="L36" s="63">
        <f t="shared" si="7"/>
        <v>4.7861802185893108E-2</v>
      </c>
    </row>
    <row r="37" spans="2:12" x14ac:dyDescent="0.25">
      <c r="B37" s="284"/>
      <c r="C37" s="286"/>
      <c r="D37" s="19" t="s">
        <v>53</v>
      </c>
      <c r="E37" s="20">
        <v>31224</v>
      </c>
      <c r="F37" s="20">
        <v>43286</v>
      </c>
      <c r="G37" s="20">
        <v>40407</v>
      </c>
      <c r="H37" s="20">
        <v>45242</v>
      </c>
      <c r="I37" s="20">
        <v>49837</v>
      </c>
      <c r="J37" s="62">
        <f t="shared" si="6"/>
        <v>0.10156491755448482</v>
      </c>
      <c r="K37" s="20">
        <f t="shared" si="1"/>
        <v>4595</v>
      </c>
      <c r="L37" s="63">
        <f t="shared" si="7"/>
        <v>1.5627812407298353E-2</v>
      </c>
    </row>
    <row r="38" spans="2:12" x14ac:dyDescent="0.25">
      <c r="B38" s="284"/>
      <c r="C38" s="286"/>
      <c r="D38" s="19" t="s">
        <v>54</v>
      </c>
      <c r="E38" s="20">
        <v>61086</v>
      </c>
      <c r="F38" s="20">
        <v>159520</v>
      </c>
      <c r="G38" s="20">
        <v>166431</v>
      </c>
      <c r="H38" s="20">
        <v>173767</v>
      </c>
      <c r="I38" s="20">
        <v>184020</v>
      </c>
      <c r="J38" s="21">
        <f t="shared" si="6"/>
        <v>5.9004298859967719E-2</v>
      </c>
      <c r="K38" s="20">
        <f t="shared" si="1"/>
        <v>10253</v>
      </c>
      <c r="L38" s="22">
        <f t="shared" si="7"/>
        <v>5.770471816503888E-2</v>
      </c>
    </row>
    <row r="39" spans="2:12" x14ac:dyDescent="0.25">
      <c r="B39" s="284"/>
      <c r="C39" s="287"/>
      <c r="D39" s="23" t="s">
        <v>55</v>
      </c>
      <c r="E39" s="71">
        <v>21369</v>
      </c>
      <c r="F39" s="71">
        <v>47872</v>
      </c>
      <c r="G39" s="71">
        <v>57578</v>
      </c>
      <c r="H39" s="71">
        <v>62500</v>
      </c>
      <c r="I39" s="71">
        <v>56076</v>
      </c>
      <c r="J39" s="25">
        <f t="shared" si="6"/>
        <v>-0.10278399999999999</v>
      </c>
      <c r="K39" s="71">
        <f t="shared" si="1"/>
        <v>-6424</v>
      </c>
      <c r="L39" s="47">
        <f t="shared" si="7"/>
        <v>1.7584228756780351E-2</v>
      </c>
    </row>
    <row r="40" spans="2:12" x14ac:dyDescent="0.25">
      <c r="B40" s="284"/>
      <c r="C40" s="300" t="s">
        <v>22</v>
      </c>
      <c r="D40" s="67" t="s">
        <v>45</v>
      </c>
      <c r="E40" s="75">
        <v>5.5277377713767537</v>
      </c>
      <c r="F40" s="75">
        <v>6.5127608323799944</v>
      </c>
      <c r="G40" s="75">
        <v>6.7732592468560249</v>
      </c>
      <c r="H40" s="75">
        <v>6.644784296107721</v>
      </c>
      <c r="I40" s="75">
        <v>6.5437946693315219</v>
      </c>
      <c r="J40" s="69">
        <f t="shared" si="6"/>
        <v>-1.5198330340889354E-2</v>
      </c>
      <c r="K40" s="75">
        <f t="shared" si="1"/>
        <v>-0.10098962677619916</v>
      </c>
      <c r="L40" s="69"/>
    </row>
    <row r="41" spans="2:12" x14ac:dyDescent="0.25">
      <c r="B41" s="284"/>
      <c r="C41" s="301"/>
      <c r="D41" s="26" t="s">
        <v>46</v>
      </c>
      <c r="E41" s="35">
        <v>5.8762640210740988</v>
      </c>
      <c r="F41" s="35">
        <v>7.1580594869057226</v>
      </c>
      <c r="G41" s="35">
        <v>7.3515560678412646</v>
      </c>
      <c r="H41" s="35">
        <v>7.3441230252705418</v>
      </c>
      <c r="I41" s="35">
        <v>7.4602077017351478</v>
      </c>
      <c r="J41" s="36">
        <f t="shared" si="6"/>
        <v>1.5806472204396238E-2</v>
      </c>
      <c r="K41" s="37">
        <f t="shared" si="1"/>
        <v>0.11608467646460596</v>
      </c>
      <c r="L41" s="38"/>
    </row>
    <row r="42" spans="2:12" x14ac:dyDescent="0.25">
      <c r="B42" s="284"/>
      <c r="C42" s="301"/>
      <c r="D42" s="4" t="s">
        <v>47</v>
      </c>
      <c r="E42" s="39">
        <v>6.0443979654893756</v>
      </c>
      <c r="F42" s="39">
        <v>7.167841512711723</v>
      </c>
      <c r="G42" s="39">
        <v>7.7222369937073472</v>
      </c>
      <c r="H42" s="39">
        <v>7.3925116386568499</v>
      </c>
      <c r="I42" s="39">
        <v>7.2999952960361263</v>
      </c>
      <c r="J42" s="76">
        <f t="shared" si="0"/>
        <v>-1.2514872771648866E-2</v>
      </c>
      <c r="K42" s="41">
        <f t="shared" si="1"/>
        <v>-9.2516342620723613E-2</v>
      </c>
      <c r="L42" s="77"/>
    </row>
    <row r="43" spans="2:12" x14ac:dyDescent="0.25">
      <c r="B43" s="284"/>
      <c r="C43" s="301"/>
      <c r="D43" s="4" t="s">
        <v>48</v>
      </c>
      <c r="E43" s="39">
        <v>4.7274211099020675</v>
      </c>
      <c r="F43" s="39">
        <v>4.897950469684031</v>
      </c>
      <c r="G43" s="39">
        <v>3.7549999999999999</v>
      </c>
      <c r="H43" s="39">
        <v>4.9892344497607652</v>
      </c>
      <c r="I43" s="39">
        <v>4.8986964618249536</v>
      </c>
      <c r="J43" s="76">
        <f t="shared" si="0"/>
        <v>-1.8146669363303447E-2</v>
      </c>
      <c r="K43" s="41">
        <f t="shared" si="1"/>
        <v>-9.0537987935811692E-2</v>
      </c>
      <c r="L43" s="77"/>
    </row>
    <row r="44" spans="2:12" x14ac:dyDescent="0.25">
      <c r="B44" s="284"/>
      <c r="C44" s="301"/>
      <c r="D44" s="4" t="s">
        <v>49</v>
      </c>
      <c r="E44" s="39">
        <v>2.7734342160571668</v>
      </c>
      <c r="F44" s="39">
        <v>5.606170672978819</v>
      </c>
      <c r="G44" s="39">
        <v>5.7056444673894342</v>
      </c>
      <c r="H44" s="39">
        <v>5.9049370994540711</v>
      </c>
      <c r="I44" s="39">
        <v>6.1261570106273568</v>
      </c>
      <c r="J44" s="76">
        <f t="shared" si="0"/>
        <v>3.7463550829988979E-2</v>
      </c>
      <c r="K44" s="41">
        <f t="shared" si="1"/>
        <v>0.22121991117328577</v>
      </c>
      <c r="L44" s="77"/>
    </row>
    <row r="45" spans="2:12" x14ac:dyDescent="0.25">
      <c r="B45" s="284"/>
      <c r="C45" s="301"/>
      <c r="D45" s="4" t="s">
        <v>50</v>
      </c>
      <c r="E45" s="39">
        <v>5.4281900180396869</v>
      </c>
      <c r="F45" s="39">
        <v>5.6479330349294781</v>
      </c>
      <c r="G45" s="39">
        <v>6.1112336431001788</v>
      </c>
      <c r="H45" s="39">
        <v>5.9086820362473347</v>
      </c>
      <c r="I45" s="39">
        <v>5.6655729619026172</v>
      </c>
      <c r="J45" s="76">
        <f t="shared" si="0"/>
        <v>-4.1144382597226081E-2</v>
      </c>
      <c r="K45" s="41">
        <f t="shared" si="1"/>
        <v>-0.24310907434471751</v>
      </c>
      <c r="L45" s="77"/>
    </row>
    <row r="46" spans="2:12" x14ac:dyDescent="0.25">
      <c r="B46" s="284"/>
      <c r="C46" s="301"/>
      <c r="D46" s="4" t="s">
        <v>51</v>
      </c>
      <c r="E46" s="39">
        <v>2.3360790774299836</v>
      </c>
      <c r="F46" s="39">
        <v>2.5052631578947366</v>
      </c>
      <c r="G46" s="39">
        <v>2.2105990783410139</v>
      </c>
      <c r="H46" s="39">
        <v>2.2077073807968648</v>
      </c>
      <c r="I46" s="39">
        <v>2.7481440747869121</v>
      </c>
      <c r="J46" s="76">
        <f t="shared" si="0"/>
        <v>0.24479543742566934</v>
      </c>
      <c r="K46" s="41">
        <f t="shared" si="1"/>
        <v>0.54043669399004735</v>
      </c>
      <c r="L46" s="77"/>
    </row>
    <row r="47" spans="2:12" x14ac:dyDescent="0.25">
      <c r="B47" s="284"/>
      <c r="C47" s="301"/>
      <c r="D47" s="4" t="s">
        <v>52</v>
      </c>
      <c r="E47" s="39">
        <v>7.1026458997935826</v>
      </c>
      <c r="F47" s="39">
        <v>6.4427972929423136</v>
      </c>
      <c r="G47" s="39">
        <v>5.7923947029611922</v>
      </c>
      <c r="H47" s="39">
        <v>6.7274272669872266</v>
      </c>
      <c r="I47" s="39">
        <v>5.9447322297955205</v>
      </c>
      <c r="J47" s="76">
        <f t="shared" si="0"/>
        <v>-0.1163438869168516</v>
      </c>
      <c r="K47" s="41">
        <f t="shared" si="1"/>
        <v>-0.78269503719170608</v>
      </c>
      <c r="L47" s="77"/>
    </row>
    <row r="48" spans="2:12" x14ac:dyDescent="0.25">
      <c r="B48" s="284"/>
      <c r="C48" s="301"/>
      <c r="D48" s="4" t="s">
        <v>53</v>
      </c>
      <c r="E48" s="39">
        <v>2.1686345325739684</v>
      </c>
      <c r="F48" s="39">
        <v>2.3937399767737655</v>
      </c>
      <c r="G48" s="39">
        <v>2.4037477691850091</v>
      </c>
      <c r="H48" s="39">
        <v>2.0914386094674557</v>
      </c>
      <c r="I48" s="39">
        <v>2.0875884890880911</v>
      </c>
      <c r="J48" s="76">
        <f t="shared" si="0"/>
        <v>-1.8408957173956519E-3</v>
      </c>
      <c r="K48" s="41">
        <f t="shared" si="1"/>
        <v>-3.8501203793646077E-3</v>
      </c>
      <c r="L48" s="77"/>
    </row>
    <row r="49" spans="2:12" x14ac:dyDescent="0.25">
      <c r="B49" s="284"/>
      <c r="C49" s="301"/>
      <c r="D49" s="4" t="s">
        <v>54</v>
      </c>
      <c r="E49" s="39">
        <v>5.9776886192386733</v>
      </c>
      <c r="F49" s="39">
        <v>6.9023408766388297</v>
      </c>
      <c r="G49" s="39">
        <v>6.8557834898665346</v>
      </c>
      <c r="H49" s="39">
        <v>6.9805567830313739</v>
      </c>
      <c r="I49" s="39">
        <v>6.848784844988649</v>
      </c>
      <c r="J49" s="40">
        <f t="shared" si="0"/>
        <v>-1.8876995365619154E-2</v>
      </c>
      <c r="K49" s="41">
        <f t="shared" si="1"/>
        <v>-0.13177193804272491</v>
      </c>
      <c r="L49" s="42"/>
    </row>
    <row r="50" spans="2:12" x14ac:dyDescent="0.25">
      <c r="B50" s="284"/>
      <c r="C50" s="302"/>
      <c r="D50" s="32" t="s">
        <v>55</v>
      </c>
      <c r="E50" s="78">
        <v>4.0695105694153497</v>
      </c>
      <c r="F50" s="78">
        <v>5.2815533980582527</v>
      </c>
      <c r="G50" s="78">
        <v>6.055742532604123</v>
      </c>
      <c r="H50" s="78">
        <v>5.3236797274275975</v>
      </c>
      <c r="I50" s="78">
        <v>4.9858628967724723</v>
      </c>
      <c r="J50" s="65">
        <f t="shared" si="0"/>
        <v>-6.3455513470258684E-2</v>
      </c>
      <c r="K50" s="79">
        <f t="shared" si="1"/>
        <v>-0.33781683065512524</v>
      </c>
      <c r="L50" s="56"/>
    </row>
    <row r="51" spans="2:12" x14ac:dyDescent="0.25">
      <c r="B51" s="284"/>
      <c r="C51" s="292" t="s">
        <v>36</v>
      </c>
      <c r="D51" s="67" t="s">
        <v>45</v>
      </c>
      <c r="E51" s="69">
        <v>0.4224</v>
      </c>
      <c r="F51" s="69">
        <v>0.76800000000000002</v>
      </c>
      <c r="G51" s="69">
        <v>19.441400000000002</v>
      </c>
      <c r="H51" s="69">
        <v>19.694900000000001</v>
      </c>
      <c r="I51" s="69">
        <v>20.112700000000004</v>
      </c>
      <c r="J51" s="69">
        <f t="shared" si="0"/>
        <v>2.1213613676637211E-2</v>
      </c>
      <c r="K51" s="75">
        <f t="shared" ref="K51" si="8">(I51-H51)*100</f>
        <v>41.780000000000328</v>
      </c>
      <c r="L51" s="69"/>
    </row>
    <row r="52" spans="2:12" x14ac:dyDescent="0.25">
      <c r="B52" s="284"/>
      <c r="C52" s="293"/>
      <c r="D52" s="15" t="s">
        <v>46</v>
      </c>
      <c r="E52" s="18">
        <v>0.49420000000000003</v>
      </c>
      <c r="F52" s="18">
        <v>0.86370000000000002</v>
      </c>
      <c r="G52" s="18">
        <v>0.86620000000000008</v>
      </c>
      <c r="H52" s="18">
        <v>0.85230000000000006</v>
      </c>
      <c r="I52" s="18">
        <v>0.84200000000000008</v>
      </c>
      <c r="J52" s="17">
        <f t="shared" si="0"/>
        <v>-1.208494661504167E-2</v>
      </c>
      <c r="K52" s="44">
        <f>(I52-H52)*100</f>
        <v>-1.0299999999999976</v>
      </c>
      <c r="L52" s="18"/>
    </row>
    <row r="53" spans="2:12" x14ac:dyDescent="0.25">
      <c r="B53" s="284"/>
      <c r="C53" s="293"/>
      <c r="D53" s="19" t="s">
        <v>47</v>
      </c>
      <c r="E53" s="63">
        <v>0.31109999999999999</v>
      </c>
      <c r="F53" s="63">
        <v>0.70909999999999995</v>
      </c>
      <c r="G53" s="63">
        <v>0.75749999999999995</v>
      </c>
      <c r="H53" s="63">
        <v>0.75879999999999992</v>
      </c>
      <c r="I53" s="63">
        <v>0.81150000000000011</v>
      </c>
      <c r="J53" s="62">
        <f t="shared" si="0"/>
        <v>6.9451765946231259E-2</v>
      </c>
      <c r="K53" s="46">
        <f t="shared" ref="K53:K61" si="9">(I53-H53)*100</f>
        <v>5.2700000000000191</v>
      </c>
      <c r="L53" s="63"/>
    </row>
    <row r="54" spans="2:12" x14ac:dyDescent="0.25">
      <c r="B54" s="284"/>
      <c r="C54" s="293"/>
      <c r="D54" s="19" t="s">
        <v>48</v>
      </c>
      <c r="E54" s="63">
        <v>0.34950000000000003</v>
      </c>
      <c r="F54" s="63">
        <v>0.43840000000000001</v>
      </c>
      <c r="G54" s="63">
        <v>0.44450000000000001</v>
      </c>
      <c r="H54" s="63">
        <v>0.44259999999999999</v>
      </c>
      <c r="I54" s="63">
        <v>0.4632</v>
      </c>
      <c r="J54" s="62">
        <f t="shared" si="0"/>
        <v>4.6543154089471406E-2</v>
      </c>
      <c r="K54" s="46">
        <f t="shared" si="9"/>
        <v>2.0600000000000005</v>
      </c>
      <c r="L54" s="63"/>
    </row>
    <row r="55" spans="2:12" x14ac:dyDescent="0.25">
      <c r="B55" s="284"/>
      <c r="C55" s="293"/>
      <c r="D55" s="19" t="s">
        <v>49</v>
      </c>
      <c r="E55" s="63">
        <v>4.9800000000000004E-2</v>
      </c>
      <c r="F55" s="63">
        <v>0.97129999999999994</v>
      </c>
      <c r="G55" s="63">
        <v>1.0004999999999999</v>
      </c>
      <c r="H55" s="63">
        <v>0.74549999999999994</v>
      </c>
      <c r="I55" s="63">
        <v>0.74930000000000008</v>
      </c>
      <c r="J55" s="62">
        <f t="shared" si="0"/>
        <v>5.0972501676729287E-3</v>
      </c>
      <c r="K55" s="46">
        <f t="shared" si="9"/>
        <v>0.38000000000001366</v>
      </c>
      <c r="L55" s="63"/>
    </row>
    <row r="56" spans="2:12" x14ac:dyDescent="0.25">
      <c r="B56" s="284"/>
      <c r="C56" s="293"/>
      <c r="D56" s="19" t="s">
        <v>50</v>
      </c>
      <c r="E56" s="63">
        <v>0.53280000000000005</v>
      </c>
      <c r="F56" s="63">
        <v>0.7229000000000001</v>
      </c>
      <c r="G56" s="63">
        <v>0.75970000000000004</v>
      </c>
      <c r="H56" s="63">
        <v>0.85219999999999996</v>
      </c>
      <c r="I56" s="63">
        <v>0.84770000000000001</v>
      </c>
      <c r="J56" s="62">
        <f t="shared" si="0"/>
        <v>-5.2804505984510586E-3</v>
      </c>
      <c r="K56" s="46">
        <f t="shared" si="9"/>
        <v>-0.44999999999999485</v>
      </c>
      <c r="L56" s="63"/>
    </row>
    <row r="57" spans="2:12" x14ac:dyDescent="0.25">
      <c r="B57" s="284"/>
      <c r="C57" s="293"/>
      <c r="D57" s="19" t="s">
        <v>51</v>
      </c>
      <c r="E57" s="63">
        <v>0.39350000000000002</v>
      </c>
      <c r="F57" s="63">
        <v>0.52110000000000001</v>
      </c>
      <c r="G57" s="63">
        <v>0.46679999999999999</v>
      </c>
      <c r="H57" s="63">
        <v>0.48599999999999999</v>
      </c>
      <c r="I57" s="63">
        <v>0.47909999999999997</v>
      </c>
      <c r="J57" s="62">
        <f t="shared" si="0"/>
        <v>-1.4197530864197616E-2</v>
      </c>
      <c r="K57" s="46">
        <f t="shared" si="9"/>
        <v>-0.69000000000000172</v>
      </c>
      <c r="L57" s="63"/>
    </row>
    <row r="58" spans="2:12" x14ac:dyDescent="0.25">
      <c r="B58" s="284"/>
      <c r="C58" s="293"/>
      <c r="D58" s="19" t="s">
        <v>52</v>
      </c>
      <c r="E58" s="63">
        <v>0.76500000000000001</v>
      </c>
      <c r="F58" s="63">
        <v>0.69299999999999995</v>
      </c>
      <c r="G58" s="63">
        <v>0.84819999999999995</v>
      </c>
      <c r="H58" s="63">
        <v>0.93140000000000001</v>
      </c>
      <c r="I58" s="63">
        <v>1.0691999999999999</v>
      </c>
      <c r="J58" s="62">
        <f t="shared" si="0"/>
        <v>0.14794932359888335</v>
      </c>
      <c r="K58" s="46">
        <f t="shared" si="9"/>
        <v>13.779999999999992</v>
      </c>
      <c r="L58" s="63"/>
    </row>
    <row r="59" spans="2:12" x14ac:dyDescent="0.25">
      <c r="B59" s="284"/>
      <c r="C59" s="293"/>
      <c r="D59" s="19" t="s">
        <v>53</v>
      </c>
      <c r="E59" s="63">
        <v>0.42359999999999998</v>
      </c>
      <c r="F59" s="63">
        <v>0.52890000000000004</v>
      </c>
      <c r="G59" s="63">
        <v>0.49259999999999998</v>
      </c>
      <c r="H59" s="63">
        <v>0.52629999999999999</v>
      </c>
      <c r="I59" s="63">
        <v>0.60099999999999998</v>
      </c>
      <c r="J59" s="62">
        <f t="shared" si="0"/>
        <v>0.14193425802774073</v>
      </c>
      <c r="K59" s="46">
        <f t="shared" si="9"/>
        <v>7.4699999999999989</v>
      </c>
      <c r="L59" s="63"/>
    </row>
    <row r="60" spans="2:12" x14ac:dyDescent="0.25">
      <c r="B60" s="284"/>
      <c r="C60" s="293"/>
      <c r="D60" s="19" t="s">
        <v>54</v>
      </c>
      <c r="E60" s="22">
        <v>0.39960000000000001</v>
      </c>
      <c r="F60" s="22">
        <v>0.80249999999999999</v>
      </c>
      <c r="G60" s="22">
        <v>0.83689999999999998</v>
      </c>
      <c r="H60" s="22">
        <v>0.87379999999999991</v>
      </c>
      <c r="I60" s="22">
        <v>0.91370000000000007</v>
      </c>
      <c r="J60" s="21">
        <f t="shared" si="0"/>
        <v>4.5662623025864324E-2</v>
      </c>
      <c r="K60" s="46">
        <f t="shared" si="9"/>
        <v>3.9900000000000158</v>
      </c>
      <c r="L60" s="22"/>
    </row>
    <row r="61" spans="2:12" x14ac:dyDescent="0.25">
      <c r="B61" s="284"/>
      <c r="C61" s="294"/>
      <c r="D61" s="23" t="s">
        <v>55</v>
      </c>
      <c r="E61" s="47">
        <v>0.24789999999999998</v>
      </c>
      <c r="F61" s="47">
        <v>0.50580000000000003</v>
      </c>
      <c r="G61" s="47">
        <v>0.60840000000000005</v>
      </c>
      <c r="H61" s="47">
        <v>0.6552</v>
      </c>
      <c r="I61" s="47">
        <v>0.58260000000000001</v>
      </c>
      <c r="J61" s="25">
        <f t="shared" si="0"/>
        <v>-0.11080586080586086</v>
      </c>
      <c r="K61" s="80">
        <f t="shared" si="9"/>
        <v>-7.26</v>
      </c>
      <c r="L61" s="47"/>
    </row>
    <row r="62" spans="2:12" x14ac:dyDescent="0.25">
      <c r="B62" s="284"/>
      <c r="C62" s="295" t="s">
        <v>56</v>
      </c>
      <c r="D62" s="67" t="s">
        <v>45</v>
      </c>
      <c r="E62" s="68">
        <v>94967</v>
      </c>
      <c r="F62" s="68">
        <v>124574</v>
      </c>
      <c r="G62" s="68">
        <v>123897</v>
      </c>
      <c r="H62" s="68">
        <v>127527</v>
      </c>
      <c r="I62" s="68">
        <v>124520</v>
      </c>
      <c r="J62" s="69">
        <f t="shared" si="0"/>
        <v>-2.3579320457628561E-2</v>
      </c>
      <c r="K62" s="68">
        <f t="shared" ref="K62:K63" si="10">I62-H62</f>
        <v>-3007</v>
      </c>
      <c r="L62" s="69">
        <f t="shared" ref="L62:L63" si="11">I62/$I$62</f>
        <v>1</v>
      </c>
    </row>
    <row r="63" spans="2:12" x14ac:dyDescent="0.25">
      <c r="B63" s="284"/>
      <c r="C63" s="297"/>
      <c r="D63" s="26" t="s">
        <v>46</v>
      </c>
      <c r="E63" s="27">
        <v>36110</v>
      </c>
      <c r="F63" s="27">
        <v>44069</v>
      </c>
      <c r="G63" s="27">
        <v>44891</v>
      </c>
      <c r="H63" s="27">
        <v>46362</v>
      </c>
      <c r="I63" s="27">
        <v>44311</v>
      </c>
      <c r="J63" s="36">
        <f t="shared" si="0"/>
        <v>-4.4238816271946813E-2</v>
      </c>
      <c r="K63" s="27">
        <f t="shared" si="10"/>
        <v>-2051</v>
      </c>
      <c r="L63" s="38">
        <f t="shared" si="11"/>
        <v>0.35585448120783808</v>
      </c>
    </row>
    <row r="64" spans="2:12" x14ac:dyDescent="0.25">
      <c r="B64" s="284"/>
      <c r="C64" s="297"/>
      <c r="D64" s="4" t="s">
        <v>47</v>
      </c>
      <c r="E64" s="29">
        <v>26368</v>
      </c>
      <c r="F64" s="29">
        <v>39041</v>
      </c>
      <c r="G64" s="29">
        <v>37104</v>
      </c>
      <c r="H64" s="29">
        <v>38072</v>
      </c>
      <c r="I64" s="29">
        <v>37015</v>
      </c>
      <c r="J64" s="76">
        <f>I64/H64-1</f>
        <v>-2.7763185543181357E-2</v>
      </c>
      <c r="K64" s="29">
        <f>I64-H64</f>
        <v>-1057</v>
      </c>
      <c r="L64" s="77">
        <f>I64/$I$62</f>
        <v>0.29726148409893993</v>
      </c>
    </row>
    <row r="65" spans="2:12" x14ac:dyDescent="0.25">
      <c r="B65" s="284"/>
      <c r="C65" s="297"/>
      <c r="D65" s="4" t="s">
        <v>48</v>
      </c>
      <c r="E65" s="29">
        <v>802</v>
      </c>
      <c r="F65" s="29">
        <v>844</v>
      </c>
      <c r="G65" s="29">
        <v>763</v>
      </c>
      <c r="H65" s="29">
        <v>912</v>
      </c>
      <c r="I65" s="29">
        <v>916</v>
      </c>
      <c r="J65" s="76">
        <f t="shared" ref="J65:J72" si="12">I65/H65-1</f>
        <v>4.3859649122806044E-3</v>
      </c>
      <c r="K65" s="29">
        <f t="shared" ref="K65:K72" si="13">I65-H65</f>
        <v>4</v>
      </c>
      <c r="L65" s="77">
        <f t="shared" ref="L65:L72" si="14">I65/$I$62</f>
        <v>7.3562479922903955E-3</v>
      </c>
    </row>
    <row r="66" spans="2:12" x14ac:dyDescent="0.25">
      <c r="B66" s="284"/>
      <c r="C66" s="297"/>
      <c r="D66" s="4" t="s">
        <v>49</v>
      </c>
      <c r="E66" s="29">
        <v>4276</v>
      </c>
      <c r="F66" s="29">
        <v>4562</v>
      </c>
      <c r="G66" s="29">
        <v>4276</v>
      </c>
      <c r="H66" s="29">
        <v>4306</v>
      </c>
      <c r="I66" s="29">
        <v>4616</v>
      </c>
      <c r="J66" s="76">
        <f t="shared" si="12"/>
        <v>7.199256850905722E-2</v>
      </c>
      <c r="K66" s="29">
        <f t="shared" si="13"/>
        <v>310</v>
      </c>
      <c r="L66" s="77">
        <f t="shared" si="14"/>
        <v>3.7070350144555092E-2</v>
      </c>
    </row>
    <row r="67" spans="2:12" x14ac:dyDescent="0.25">
      <c r="B67" s="284"/>
      <c r="C67" s="297"/>
      <c r="D67" s="4" t="s">
        <v>50</v>
      </c>
      <c r="E67" s="29">
        <v>13664</v>
      </c>
      <c r="F67" s="29">
        <v>18637</v>
      </c>
      <c r="G67" s="29">
        <v>19295</v>
      </c>
      <c r="H67" s="29">
        <v>20140</v>
      </c>
      <c r="I67" s="29">
        <v>20107</v>
      </c>
      <c r="J67" s="76">
        <f t="shared" si="12"/>
        <v>-1.6385302879841079E-3</v>
      </c>
      <c r="K67" s="29">
        <f t="shared" si="13"/>
        <v>-33</v>
      </c>
      <c r="L67" s="77">
        <f t="shared" si="14"/>
        <v>0.1614760681015098</v>
      </c>
    </row>
    <row r="68" spans="2:12" x14ac:dyDescent="0.25">
      <c r="B68" s="284"/>
      <c r="C68" s="297"/>
      <c r="D68" s="4" t="s">
        <v>51</v>
      </c>
      <c r="E68" s="29">
        <v>465</v>
      </c>
      <c r="F68" s="29">
        <v>663</v>
      </c>
      <c r="G68" s="29">
        <v>663</v>
      </c>
      <c r="H68" s="29">
        <v>673</v>
      </c>
      <c r="I68" s="29">
        <v>673</v>
      </c>
      <c r="J68" s="76">
        <f t="shared" si="12"/>
        <v>0</v>
      </c>
      <c r="K68" s="29">
        <f t="shared" si="13"/>
        <v>0</v>
      </c>
      <c r="L68" s="77">
        <f t="shared" si="14"/>
        <v>5.4047542563443627E-3</v>
      </c>
    </row>
    <row r="69" spans="2:12" x14ac:dyDescent="0.25">
      <c r="B69" s="284"/>
      <c r="C69" s="297"/>
      <c r="D69" s="4" t="s">
        <v>52</v>
      </c>
      <c r="E69" s="29">
        <v>3192</v>
      </c>
      <c r="F69" s="29">
        <v>4653</v>
      </c>
      <c r="G69" s="29">
        <v>4791</v>
      </c>
      <c r="H69" s="29">
        <v>4797</v>
      </c>
      <c r="I69" s="29">
        <v>4605</v>
      </c>
      <c r="J69" s="76">
        <f t="shared" si="12"/>
        <v>-4.0025015634771788E-2</v>
      </c>
      <c r="K69" s="29">
        <f t="shared" si="13"/>
        <v>-192</v>
      </c>
      <c r="L69" s="77">
        <f t="shared" si="14"/>
        <v>3.6982010921940249E-2</v>
      </c>
    </row>
    <row r="70" spans="2:12" x14ac:dyDescent="0.25">
      <c r="B70" s="284"/>
      <c r="C70" s="297"/>
      <c r="D70" s="4" t="s">
        <v>53</v>
      </c>
      <c r="E70" s="29">
        <v>2378</v>
      </c>
      <c r="F70" s="29">
        <v>2640</v>
      </c>
      <c r="G70" s="29">
        <v>2646</v>
      </c>
      <c r="H70" s="29">
        <v>2773</v>
      </c>
      <c r="I70" s="29">
        <v>2675</v>
      </c>
      <c r="J70" s="76">
        <f t="shared" si="12"/>
        <v>-3.5340786152181725E-2</v>
      </c>
      <c r="K70" s="29">
        <f t="shared" si="13"/>
        <v>-98</v>
      </c>
      <c r="L70" s="77">
        <f t="shared" si="14"/>
        <v>2.1482492772245423E-2</v>
      </c>
    </row>
    <row r="71" spans="2:12" x14ac:dyDescent="0.25">
      <c r="B71" s="284"/>
      <c r="C71" s="297"/>
      <c r="D71" s="4" t="s">
        <v>54</v>
      </c>
      <c r="E71" s="29">
        <v>4931</v>
      </c>
      <c r="F71" s="29">
        <v>6412</v>
      </c>
      <c r="G71" s="29">
        <v>6415</v>
      </c>
      <c r="H71" s="29">
        <v>6415</v>
      </c>
      <c r="I71" s="29">
        <v>6497</v>
      </c>
      <c r="J71" s="40">
        <f t="shared" si="12"/>
        <v>1.278254091971931E-2</v>
      </c>
      <c r="K71" s="29">
        <f t="shared" si="13"/>
        <v>82</v>
      </c>
      <c r="L71" s="42">
        <f t="shared" si="14"/>
        <v>5.2176357211692899E-2</v>
      </c>
    </row>
    <row r="72" spans="2:12" x14ac:dyDescent="0.25">
      <c r="B72" s="285"/>
      <c r="C72" s="298"/>
      <c r="D72" s="32" t="s">
        <v>55</v>
      </c>
      <c r="E72" s="73">
        <v>2781</v>
      </c>
      <c r="F72" s="73">
        <v>3053</v>
      </c>
      <c r="G72" s="73">
        <v>3053</v>
      </c>
      <c r="H72" s="73">
        <v>3077</v>
      </c>
      <c r="I72" s="73">
        <v>3105</v>
      </c>
      <c r="J72" s="65">
        <f t="shared" si="12"/>
        <v>9.0997725056873868E-3</v>
      </c>
      <c r="K72" s="73">
        <f t="shared" si="13"/>
        <v>28</v>
      </c>
      <c r="L72" s="56">
        <f t="shared" si="14"/>
        <v>2.4935753292643751E-2</v>
      </c>
    </row>
    <row r="73" spans="2:12" ht="7.5" customHeight="1" x14ac:dyDescent="0.25">
      <c r="B73" s="280"/>
      <c r="C73" s="280"/>
      <c r="D73" s="280"/>
      <c r="E73" s="280"/>
      <c r="F73" s="280"/>
      <c r="G73" s="280"/>
      <c r="H73" s="280"/>
      <c r="I73" s="280"/>
      <c r="J73" s="280"/>
      <c r="K73" s="280"/>
      <c r="L73" s="48"/>
    </row>
    <row r="74" spans="2:12" x14ac:dyDescent="0.25">
      <c r="B74" s="282" t="s">
        <v>57</v>
      </c>
      <c r="C74" s="282"/>
      <c r="D74" s="282"/>
      <c r="E74" s="282"/>
      <c r="F74" s="282"/>
      <c r="G74" s="282"/>
      <c r="H74" s="282"/>
      <c r="I74" s="282"/>
      <c r="J74" s="282"/>
      <c r="K74" s="282"/>
    </row>
    <row r="76" spans="2:12" x14ac:dyDescent="0.25">
      <c r="B76" s="57"/>
    </row>
    <row r="77" spans="2:12" ht="21.75" customHeight="1" thickBot="1" x14ac:dyDescent="0.3">
      <c r="B77" s="283" t="s">
        <v>58</v>
      </c>
      <c r="C77" s="283"/>
      <c r="D77" s="283"/>
      <c r="E77" s="283"/>
      <c r="F77" s="283"/>
      <c r="G77" s="283"/>
      <c r="H77" s="283"/>
      <c r="I77" s="283"/>
      <c r="J77" s="283"/>
      <c r="K77" s="283"/>
      <c r="L77" s="12"/>
    </row>
    <row r="78" spans="2:12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2:12" ht="45" x14ac:dyDescent="0.25">
      <c r="B79" s="4"/>
      <c r="C79" s="4"/>
      <c r="D79" s="4"/>
      <c r="E79" s="13" t="s">
        <v>234</v>
      </c>
      <c r="F79" s="13" t="s">
        <v>235</v>
      </c>
      <c r="G79" s="13" t="s">
        <v>236</v>
      </c>
      <c r="H79" s="13" t="s">
        <v>237</v>
      </c>
      <c r="I79" s="13" t="s">
        <v>238</v>
      </c>
      <c r="J79" s="14" t="str">
        <f>CONCATENATE("var. ",RIGHT(I79,2),"/",RIGHT(H79,2))</f>
        <v>var. 25/24</v>
      </c>
      <c r="K79" s="14" t="str">
        <f>CONCATENATE("dif. ",RIGHT(I79,2),"/",RIGHT(H79,2))</f>
        <v>dif. 25/24</v>
      </c>
      <c r="L79" s="14" t="str">
        <f>CONCATENATE("cuota ",I79)</f>
        <v>cuota acumulado a julio 2025</v>
      </c>
    </row>
    <row r="80" spans="2:12" ht="15" customHeight="1" x14ac:dyDescent="0.25">
      <c r="B80" s="296" t="s">
        <v>44</v>
      </c>
      <c r="C80" s="291" t="s">
        <v>8</v>
      </c>
      <c r="D80" s="67" t="s">
        <v>45</v>
      </c>
      <c r="E80" s="68">
        <v>745750</v>
      </c>
      <c r="F80" s="68">
        <v>2658818</v>
      </c>
      <c r="G80" s="68">
        <v>2977282</v>
      </c>
      <c r="H80" s="68">
        <v>3166417</v>
      </c>
      <c r="I80" s="68">
        <v>3154023</v>
      </c>
      <c r="J80" s="69">
        <f t="shared" ref="J80:J81" si="15">I80/H80-1</f>
        <v>-3.9142033408738897E-3</v>
      </c>
      <c r="K80" s="68">
        <f t="shared" ref="K80:K81" si="16">I80-H80</f>
        <v>-12394</v>
      </c>
      <c r="L80" s="69">
        <f t="shared" ref="L80:L81" si="17">I80/$I$80</f>
        <v>1</v>
      </c>
    </row>
    <row r="81" spans="2:13" ht="15" customHeight="1" x14ac:dyDescent="0.25">
      <c r="B81" s="284"/>
      <c r="C81" s="286"/>
      <c r="D81" s="15" t="s">
        <v>46</v>
      </c>
      <c r="E81" s="16">
        <v>281997</v>
      </c>
      <c r="F81" s="16">
        <v>993053</v>
      </c>
      <c r="G81" s="16">
        <v>1080016</v>
      </c>
      <c r="H81" s="16">
        <v>1125712</v>
      </c>
      <c r="I81" s="16">
        <v>1072395</v>
      </c>
      <c r="J81" s="18">
        <f t="shared" si="15"/>
        <v>-4.736291342723542E-2</v>
      </c>
      <c r="K81" s="16">
        <f t="shared" si="16"/>
        <v>-53317</v>
      </c>
      <c r="L81" s="18">
        <f t="shared" si="17"/>
        <v>0.34000861756556627</v>
      </c>
      <c r="M81" s="81"/>
    </row>
    <row r="82" spans="2:13" x14ac:dyDescent="0.25">
      <c r="B82" s="284"/>
      <c r="C82" s="286"/>
      <c r="D82" s="19" t="s">
        <v>47</v>
      </c>
      <c r="E82" s="20">
        <v>123433</v>
      </c>
      <c r="F82" s="20">
        <v>692851</v>
      </c>
      <c r="G82" s="20">
        <v>750730</v>
      </c>
      <c r="H82" s="20">
        <v>796046</v>
      </c>
      <c r="I82" s="20">
        <v>823796</v>
      </c>
      <c r="J82" s="63">
        <f>I82/H82-1</f>
        <v>3.4859794534486621E-2</v>
      </c>
      <c r="K82" s="20">
        <f>I82-H82</f>
        <v>27750</v>
      </c>
      <c r="L82" s="63">
        <f>I82/$I$80</f>
        <v>0.26118896406272246</v>
      </c>
      <c r="M82" s="81"/>
    </row>
    <row r="83" spans="2:13" x14ac:dyDescent="0.25">
      <c r="B83" s="284"/>
      <c r="C83" s="286"/>
      <c r="D83" s="19" t="s">
        <v>48</v>
      </c>
      <c r="E83" s="20">
        <v>6896</v>
      </c>
      <c r="F83" s="20">
        <v>19165</v>
      </c>
      <c r="G83" s="20">
        <v>30246</v>
      </c>
      <c r="H83" s="20">
        <v>25739</v>
      </c>
      <c r="I83" s="20">
        <v>24470</v>
      </c>
      <c r="J83" s="63">
        <f t="shared" ref="J83:J136" si="18">I83/H83-1</f>
        <v>-4.9302614709196169E-2</v>
      </c>
      <c r="K83" s="20">
        <f t="shared" ref="K83:K112" si="19">I83-H83</f>
        <v>-1269</v>
      </c>
      <c r="L83" s="63">
        <f t="shared" ref="L83:L90" si="20">I83/$I$80</f>
        <v>7.7583454527757091E-3</v>
      </c>
      <c r="M83" s="81"/>
    </row>
    <row r="84" spans="2:13" x14ac:dyDescent="0.25">
      <c r="B84" s="284"/>
      <c r="C84" s="286"/>
      <c r="D84" s="19" t="s">
        <v>49</v>
      </c>
      <c r="E84" s="20">
        <v>19378</v>
      </c>
      <c r="F84" s="20">
        <v>91869</v>
      </c>
      <c r="G84" s="20">
        <v>109900</v>
      </c>
      <c r="H84" s="20">
        <v>133707</v>
      </c>
      <c r="I84" s="20">
        <v>111695</v>
      </c>
      <c r="J84" s="63">
        <f t="shared" si="18"/>
        <v>-0.16462862826927538</v>
      </c>
      <c r="K84" s="20">
        <f t="shared" si="19"/>
        <v>-22012</v>
      </c>
      <c r="L84" s="63">
        <f t="shared" si="20"/>
        <v>3.5413502057530973E-2</v>
      </c>
      <c r="M84" s="81"/>
    </row>
    <row r="85" spans="2:13" x14ac:dyDescent="0.25">
      <c r="B85" s="284"/>
      <c r="C85" s="286"/>
      <c r="D85" s="19" t="s">
        <v>50</v>
      </c>
      <c r="E85" s="20">
        <v>111657</v>
      </c>
      <c r="F85" s="20">
        <v>395281</v>
      </c>
      <c r="G85" s="20">
        <v>453294</v>
      </c>
      <c r="H85" s="20">
        <v>524679</v>
      </c>
      <c r="I85" s="20">
        <v>537199</v>
      </c>
      <c r="J85" s="63">
        <f t="shared" si="18"/>
        <v>2.3862209084030361E-2</v>
      </c>
      <c r="K85" s="20">
        <f t="shared" si="19"/>
        <v>12520</v>
      </c>
      <c r="L85" s="63">
        <f t="shared" si="20"/>
        <v>0.17032183975830234</v>
      </c>
      <c r="M85" s="81"/>
    </row>
    <row r="86" spans="2:13" x14ac:dyDescent="0.25">
      <c r="B86" s="284"/>
      <c r="C86" s="286"/>
      <c r="D86" s="19" t="s">
        <v>51</v>
      </c>
      <c r="E86" s="20">
        <v>14230</v>
      </c>
      <c r="F86" s="20">
        <v>28946</v>
      </c>
      <c r="G86" s="20">
        <v>35023</v>
      </c>
      <c r="H86" s="20">
        <v>33791</v>
      </c>
      <c r="I86" s="20">
        <v>31909</v>
      </c>
      <c r="J86" s="63">
        <f t="shared" si="18"/>
        <v>-5.5695303483175973E-2</v>
      </c>
      <c r="K86" s="20">
        <f t="shared" si="19"/>
        <v>-1882</v>
      </c>
      <c r="L86" s="63">
        <f t="shared" si="20"/>
        <v>1.0116920517066617E-2</v>
      </c>
      <c r="M86" s="81"/>
    </row>
    <row r="87" spans="2:13" x14ac:dyDescent="0.25">
      <c r="B87" s="284"/>
      <c r="C87" s="286"/>
      <c r="D87" s="19" t="s">
        <v>52</v>
      </c>
      <c r="E87" s="20">
        <v>43336</v>
      </c>
      <c r="F87" s="20">
        <v>107595</v>
      </c>
      <c r="G87" s="20">
        <v>148504</v>
      </c>
      <c r="H87" s="20">
        <v>138865</v>
      </c>
      <c r="I87" s="20">
        <v>154252</v>
      </c>
      <c r="J87" s="63">
        <f t="shared" si="18"/>
        <v>0.1108054585388687</v>
      </c>
      <c r="K87" s="20">
        <f t="shared" si="19"/>
        <v>15387</v>
      </c>
      <c r="L87" s="63">
        <f t="shared" si="20"/>
        <v>4.8906428393198149E-2</v>
      </c>
      <c r="M87" s="81"/>
    </row>
    <row r="88" spans="2:13" x14ac:dyDescent="0.25">
      <c r="B88" s="284"/>
      <c r="C88" s="286"/>
      <c r="D88" s="19" t="s">
        <v>53</v>
      </c>
      <c r="E88" s="20">
        <v>73201</v>
      </c>
      <c r="F88" s="20">
        <v>122504</v>
      </c>
      <c r="G88" s="20">
        <v>143386</v>
      </c>
      <c r="H88" s="20">
        <v>147042</v>
      </c>
      <c r="I88" s="20">
        <v>164634</v>
      </c>
      <c r="J88" s="63">
        <f t="shared" si="18"/>
        <v>0.11963928673440249</v>
      </c>
      <c r="K88" s="20">
        <f t="shared" si="19"/>
        <v>17592</v>
      </c>
      <c r="L88" s="63">
        <f t="shared" si="20"/>
        <v>5.2198097477412178E-2</v>
      </c>
      <c r="M88" s="81"/>
    </row>
    <row r="89" spans="2:13" ht="18" customHeight="1" x14ac:dyDescent="0.25">
      <c r="B89" s="284"/>
      <c r="C89" s="286"/>
      <c r="D89" s="19" t="s">
        <v>54</v>
      </c>
      <c r="E89" s="20">
        <v>44078</v>
      </c>
      <c r="F89" s="20">
        <v>145637</v>
      </c>
      <c r="G89" s="20">
        <v>157637</v>
      </c>
      <c r="H89" s="20">
        <v>167315</v>
      </c>
      <c r="I89" s="20">
        <v>162934</v>
      </c>
      <c r="J89" s="22">
        <f t="shared" si="18"/>
        <v>-2.6184143681080574E-2</v>
      </c>
      <c r="K89" s="20">
        <f t="shared" si="19"/>
        <v>-4381</v>
      </c>
      <c r="L89" s="22">
        <f t="shared" si="20"/>
        <v>5.1659103310280237E-2</v>
      </c>
      <c r="M89" s="81"/>
    </row>
    <row r="90" spans="2:13" x14ac:dyDescent="0.25">
      <c r="B90" s="284"/>
      <c r="C90" s="287"/>
      <c r="D90" s="23" t="s">
        <v>55</v>
      </c>
      <c r="E90" s="71">
        <v>27544</v>
      </c>
      <c r="F90" s="71">
        <v>61917</v>
      </c>
      <c r="G90" s="71">
        <v>68546</v>
      </c>
      <c r="H90" s="71">
        <v>73521</v>
      </c>
      <c r="I90" s="71">
        <v>70739</v>
      </c>
      <c r="J90" s="47">
        <f t="shared" si="18"/>
        <v>-3.7839528842099512E-2</v>
      </c>
      <c r="K90" s="71">
        <f t="shared" si="19"/>
        <v>-2782</v>
      </c>
      <c r="L90" s="47">
        <f t="shared" si="20"/>
        <v>2.242818140514511E-2</v>
      </c>
      <c r="M90" s="81"/>
    </row>
    <row r="91" spans="2:13" x14ac:dyDescent="0.25">
      <c r="B91" s="284"/>
      <c r="C91" s="288" t="s">
        <v>18</v>
      </c>
      <c r="D91" s="67" t="s">
        <v>45</v>
      </c>
      <c r="E91" s="68">
        <v>828020</v>
      </c>
      <c r="F91" s="68">
        <v>3127308</v>
      </c>
      <c r="G91" s="68">
        <v>3519163</v>
      </c>
      <c r="H91" s="68">
        <v>3743983</v>
      </c>
      <c r="I91" s="68">
        <v>3701970</v>
      </c>
      <c r="J91" s="69">
        <f t="shared" si="18"/>
        <v>-1.1221471892366996E-2</v>
      </c>
      <c r="K91" s="68">
        <f t="shared" si="19"/>
        <v>-42013</v>
      </c>
      <c r="L91" s="69">
        <f t="shared" ref="L91:L92" si="21">I91/$I$91</f>
        <v>1</v>
      </c>
    </row>
    <row r="92" spans="2:13" x14ac:dyDescent="0.25">
      <c r="B92" s="284"/>
      <c r="C92" s="289"/>
      <c r="D92" s="26" t="s">
        <v>46</v>
      </c>
      <c r="E92" s="27">
        <v>317821</v>
      </c>
      <c r="F92" s="27">
        <v>1189041</v>
      </c>
      <c r="G92" s="27">
        <v>1299694</v>
      </c>
      <c r="H92" s="27">
        <v>1355014</v>
      </c>
      <c r="I92" s="27">
        <v>1282726</v>
      </c>
      <c r="J92" s="82">
        <f t="shared" si="18"/>
        <v>-5.3348526288289233E-2</v>
      </c>
      <c r="K92" s="27">
        <f t="shared" si="19"/>
        <v>-72288</v>
      </c>
      <c r="L92" s="38">
        <f t="shared" si="21"/>
        <v>0.34649821581482293</v>
      </c>
    </row>
    <row r="93" spans="2:13" x14ac:dyDescent="0.25">
      <c r="B93" s="284"/>
      <c r="C93" s="289"/>
      <c r="D93" s="4" t="s">
        <v>47</v>
      </c>
      <c r="E93" s="29">
        <v>139606</v>
      </c>
      <c r="F93" s="29">
        <v>824563</v>
      </c>
      <c r="G93" s="29">
        <v>905307</v>
      </c>
      <c r="H93" s="29">
        <v>958144</v>
      </c>
      <c r="I93" s="29">
        <v>983095</v>
      </c>
      <c r="J93" s="83">
        <f t="shared" si="18"/>
        <v>2.6040970877028835E-2</v>
      </c>
      <c r="K93" s="29">
        <f t="shared" si="19"/>
        <v>24951</v>
      </c>
      <c r="L93" s="77">
        <f>I93/$I$91</f>
        <v>0.26555995861662846</v>
      </c>
    </row>
    <row r="94" spans="2:13" x14ac:dyDescent="0.25">
      <c r="B94" s="284"/>
      <c r="C94" s="289"/>
      <c r="D94" s="4" t="s">
        <v>48</v>
      </c>
      <c r="E94" s="29">
        <v>7616</v>
      </c>
      <c r="F94" s="29">
        <v>21504</v>
      </c>
      <c r="G94" s="29">
        <v>32605</v>
      </c>
      <c r="H94" s="29">
        <v>28406</v>
      </c>
      <c r="I94" s="29">
        <v>27330</v>
      </c>
      <c r="J94" s="83">
        <f t="shared" si="18"/>
        <v>-3.7879321270154143E-2</v>
      </c>
      <c r="K94" s="29">
        <f t="shared" si="19"/>
        <v>-1076</v>
      </c>
      <c r="L94" s="77">
        <f t="shared" ref="L94:L101" si="22">I94/$I$91</f>
        <v>7.3825557743579769E-3</v>
      </c>
    </row>
    <row r="95" spans="2:13" x14ac:dyDescent="0.25">
      <c r="B95" s="284"/>
      <c r="C95" s="289"/>
      <c r="D95" s="4" t="s">
        <v>49</v>
      </c>
      <c r="E95" s="29">
        <v>23661</v>
      </c>
      <c r="F95" s="29">
        <v>106766</v>
      </c>
      <c r="G95" s="29">
        <v>127703</v>
      </c>
      <c r="H95" s="29">
        <v>155107</v>
      </c>
      <c r="I95" s="29">
        <v>129030</v>
      </c>
      <c r="J95" s="83">
        <f t="shared" si="18"/>
        <v>-0.16812265081524369</v>
      </c>
      <c r="K95" s="29">
        <f t="shared" si="19"/>
        <v>-26077</v>
      </c>
      <c r="L95" s="77">
        <f t="shared" si="22"/>
        <v>3.4854415351826193E-2</v>
      </c>
    </row>
    <row r="96" spans="2:13" x14ac:dyDescent="0.25">
      <c r="B96" s="284"/>
      <c r="C96" s="289"/>
      <c r="D96" s="4" t="s">
        <v>50</v>
      </c>
      <c r="E96" s="29">
        <v>121455</v>
      </c>
      <c r="F96" s="29">
        <v>456752</v>
      </c>
      <c r="G96" s="29">
        <v>530374</v>
      </c>
      <c r="H96" s="29">
        <v>611065</v>
      </c>
      <c r="I96" s="29">
        <v>622231</v>
      </c>
      <c r="J96" s="83">
        <f t="shared" si="18"/>
        <v>1.8273015145688243E-2</v>
      </c>
      <c r="K96" s="29">
        <f t="shared" si="19"/>
        <v>11166</v>
      </c>
      <c r="L96" s="77">
        <f t="shared" si="22"/>
        <v>0.16808104873891469</v>
      </c>
    </row>
    <row r="97" spans="2:12" x14ac:dyDescent="0.25">
      <c r="B97" s="284"/>
      <c r="C97" s="289"/>
      <c r="D97" s="4" t="s">
        <v>51</v>
      </c>
      <c r="E97" s="29">
        <v>14777</v>
      </c>
      <c r="F97" s="29">
        <v>30304</v>
      </c>
      <c r="G97" s="29">
        <v>36788</v>
      </c>
      <c r="H97" s="29">
        <v>35530</v>
      </c>
      <c r="I97" s="29">
        <v>33664</v>
      </c>
      <c r="J97" s="83">
        <f t="shared" si="18"/>
        <v>-5.2518998029833952E-2</v>
      </c>
      <c r="K97" s="29">
        <f t="shared" si="19"/>
        <v>-1866</v>
      </c>
      <c r="L97" s="77">
        <f t="shared" si="22"/>
        <v>9.0935366845220252E-3</v>
      </c>
    </row>
    <row r="98" spans="2:12" x14ac:dyDescent="0.25">
      <c r="B98" s="284"/>
      <c r="C98" s="289"/>
      <c r="D98" s="4" t="s">
        <v>52</v>
      </c>
      <c r="E98" s="29">
        <v>49996</v>
      </c>
      <c r="F98" s="29">
        <v>127213</v>
      </c>
      <c r="G98" s="29">
        <v>167746</v>
      </c>
      <c r="H98" s="29">
        <v>161937</v>
      </c>
      <c r="I98" s="29">
        <v>176472</v>
      </c>
      <c r="J98" s="83">
        <f t="shared" si="18"/>
        <v>8.975712777191136E-2</v>
      </c>
      <c r="K98" s="29">
        <f t="shared" si="19"/>
        <v>14535</v>
      </c>
      <c r="L98" s="77">
        <f t="shared" si="22"/>
        <v>4.7669754211946615E-2</v>
      </c>
    </row>
    <row r="99" spans="2:12" x14ac:dyDescent="0.25">
      <c r="B99" s="284"/>
      <c r="C99" s="289"/>
      <c r="D99" s="4" t="s">
        <v>53</v>
      </c>
      <c r="E99" s="29">
        <v>75280</v>
      </c>
      <c r="F99" s="29">
        <v>128348</v>
      </c>
      <c r="G99" s="29">
        <v>149684</v>
      </c>
      <c r="H99" s="29">
        <v>153587</v>
      </c>
      <c r="I99" s="29">
        <v>171430</v>
      </c>
      <c r="J99" s="83">
        <f t="shared" si="18"/>
        <v>0.11617519711954793</v>
      </c>
      <c r="K99" s="29">
        <f t="shared" si="19"/>
        <v>17843</v>
      </c>
      <c r="L99" s="77">
        <f t="shared" si="22"/>
        <v>4.630777667025935E-2</v>
      </c>
    </row>
    <row r="100" spans="2:12" x14ac:dyDescent="0.25">
      <c r="B100" s="284"/>
      <c r="C100" s="289"/>
      <c r="D100" s="4" t="s">
        <v>54</v>
      </c>
      <c r="E100" s="29">
        <v>48429</v>
      </c>
      <c r="F100" s="29">
        <v>172180</v>
      </c>
      <c r="G100" s="29">
        <v>187556</v>
      </c>
      <c r="H100" s="29">
        <v>200403</v>
      </c>
      <c r="I100" s="29">
        <v>194366</v>
      </c>
      <c r="J100" s="31">
        <f t="shared" si="18"/>
        <v>-3.012429953643414E-2</v>
      </c>
      <c r="K100" s="29">
        <f t="shared" si="19"/>
        <v>-6037</v>
      </c>
      <c r="L100" s="42">
        <f t="shared" si="22"/>
        <v>5.2503396840060834E-2</v>
      </c>
    </row>
    <row r="101" spans="2:12" x14ac:dyDescent="0.25">
      <c r="B101" s="284"/>
      <c r="C101" s="290"/>
      <c r="D101" s="32" t="s">
        <v>55</v>
      </c>
      <c r="E101" s="73">
        <v>29379</v>
      </c>
      <c r="F101" s="73">
        <v>70637</v>
      </c>
      <c r="G101" s="73">
        <v>81706</v>
      </c>
      <c r="H101" s="73">
        <v>84790</v>
      </c>
      <c r="I101" s="73">
        <v>81626</v>
      </c>
      <c r="J101" s="74">
        <f t="shared" si="18"/>
        <v>-3.7315721193536988E-2</v>
      </c>
      <c r="K101" s="73">
        <f t="shared" si="19"/>
        <v>-3164</v>
      </c>
      <c r="L101" s="56">
        <f t="shared" si="22"/>
        <v>2.2049341296660967E-2</v>
      </c>
    </row>
    <row r="102" spans="2:12" x14ac:dyDescent="0.25">
      <c r="B102" s="284"/>
      <c r="C102" s="291" t="s">
        <v>21</v>
      </c>
      <c r="D102" s="67" t="s">
        <v>45</v>
      </c>
      <c r="E102" s="68">
        <v>3612090</v>
      </c>
      <c r="F102" s="68">
        <v>17324543</v>
      </c>
      <c r="G102" s="68">
        <v>19534206</v>
      </c>
      <c r="H102" s="68">
        <v>20749699</v>
      </c>
      <c r="I102" s="68">
        <v>20172892</v>
      </c>
      <c r="J102" s="69">
        <f t="shared" si="18"/>
        <v>-2.7798330954102002E-2</v>
      </c>
      <c r="K102" s="68">
        <f t="shared" si="19"/>
        <v>-576807</v>
      </c>
      <c r="L102" s="69">
        <f t="shared" ref="L102:L103" si="23">I102/$I$102</f>
        <v>1</v>
      </c>
    </row>
    <row r="103" spans="2:12" x14ac:dyDescent="0.25">
      <c r="B103" s="284"/>
      <c r="C103" s="286"/>
      <c r="D103" s="15" t="s">
        <v>46</v>
      </c>
      <c r="E103" s="16">
        <v>1495386</v>
      </c>
      <c r="F103" s="16">
        <v>7078492</v>
      </c>
      <c r="G103" s="16">
        <v>7702716</v>
      </c>
      <c r="H103" s="16">
        <v>7945412</v>
      </c>
      <c r="I103" s="16">
        <v>7529941</v>
      </c>
      <c r="J103" s="18">
        <f t="shared" si="18"/>
        <v>-5.229068045810592E-2</v>
      </c>
      <c r="K103" s="16">
        <f t="shared" si="19"/>
        <v>-415471</v>
      </c>
      <c r="L103" s="18">
        <f t="shared" si="23"/>
        <v>0.37327027775690269</v>
      </c>
    </row>
    <row r="104" spans="2:12" x14ac:dyDescent="0.25">
      <c r="B104" s="284"/>
      <c r="C104" s="286"/>
      <c r="D104" s="19" t="s">
        <v>47</v>
      </c>
      <c r="E104" s="20">
        <v>689636</v>
      </c>
      <c r="F104" s="20">
        <v>4842970</v>
      </c>
      <c r="G104" s="20">
        <v>5449273</v>
      </c>
      <c r="H104" s="20">
        <v>5748289</v>
      </c>
      <c r="I104" s="20">
        <v>5752748</v>
      </c>
      <c r="J104" s="63">
        <f t="shared" si="18"/>
        <v>7.7570908491209067E-4</v>
      </c>
      <c r="K104" s="20">
        <f t="shared" si="19"/>
        <v>4459</v>
      </c>
      <c r="L104" s="63">
        <f>I104/$I$102</f>
        <v>0.2851722003964528</v>
      </c>
    </row>
    <row r="105" spans="2:12" x14ac:dyDescent="0.25">
      <c r="B105" s="284"/>
      <c r="C105" s="286"/>
      <c r="D105" s="19" t="s">
        <v>48</v>
      </c>
      <c r="E105" s="20">
        <v>30230</v>
      </c>
      <c r="F105" s="20">
        <v>90655</v>
      </c>
      <c r="G105" s="20">
        <v>97937</v>
      </c>
      <c r="H105" s="20">
        <v>107952</v>
      </c>
      <c r="I105" s="20">
        <v>111349</v>
      </c>
      <c r="J105" s="63">
        <f t="shared" si="18"/>
        <v>3.146768934341182E-2</v>
      </c>
      <c r="K105" s="20">
        <f t="shared" si="19"/>
        <v>3397</v>
      </c>
      <c r="L105" s="63">
        <f t="shared" ref="L105:L112" si="24">I105/$I$102</f>
        <v>5.5197341065425821E-3</v>
      </c>
    </row>
    <row r="106" spans="2:12" x14ac:dyDescent="0.25">
      <c r="B106" s="284"/>
      <c r="C106" s="286"/>
      <c r="D106" s="19" t="s">
        <v>49</v>
      </c>
      <c r="E106" s="20">
        <v>126687</v>
      </c>
      <c r="F106" s="20">
        <v>528576</v>
      </c>
      <c r="G106" s="20">
        <v>651133</v>
      </c>
      <c r="H106" s="20">
        <v>789627</v>
      </c>
      <c r="I106" s="20">
        <v>648050</v>
      </c>
      <c r="J106" s="63">
        <f t="shared" si="18"/>
        <v>-0.17929604737426663</v>
      </c>
      <c r="K106" s="20">
        <f t="shared" si="19"/>
        <v>-141577</v>
      </c>
      <c r="L106" s="63">
        <f t="shared" si="24"/>
        <v>3.2124794005737999E-2</v>
      </c>
    </row>
    <row r="107" spans="2:12" x14ac:dyDescent="0.25">
      <c r="B107" s="284"/>
      <c r="C107" s="286"/>
      <c r="D107" s="19" t="s">
        <v>50</v>
      </c>
      <c r="E107" s="20">
        <v>527002</v>
      </c>
      <c r="F107" s="20">
        <v>2370169</v>
      </c>
      <c r="G107" s="20">
        <v>2875439</v>
      </c>
      <c r="H107" s="20">
        <v>3267951</v>
      </c>
      <c r="I107" s="20">
        <v>3257587</v>
      </c>
      <c r="J107" s="63">
        <f t="shared" si="18"/>
        <v>-3.1714061808147953E-3</v>
      </c>
      <c r="K107" s="20">
        <f t="shared" si="19"/>
        <v>-10364</v>
      </c>
      <c r="L107" s="63">
        <f t="shared" si="24"/>
        <v>0.16148339068091971</v>
      </c>
    </row>
    <row r="108" spans="2:12" x14ac:dyDescent="0.25">
      <c r="B108" s="284"/>
      <c r="C108" s="286"/>
      <c r="D108" s="19" t="s">
        <v>51</v>
      </c>
      <c r="E108" s="20">
        <v>31710</v>
      </c>
      <c r="F108" s="20">
        <v>79758</v>
      </c>
      <c r="G108" s="20">
        <v>89670</v>
      </c>
      <c r="H108" s="20">
        <v>91218</v>
      </c>
      <c r="I108" s="20">
        <v>88503</v>
      </c>
      <c r="J108" s="63">
        <f t="shared" si="18"/>
        <v>-2.9763862395579821E-2</v>
      </c>
      <c r="K108" s="20">
        <f t="shared" si="19"/>
        <v>-2715</v>
      </c>
      <c r="L108" s="63">
        <f t="shared" si="24"/>
        <v>4.387224201666276E-3</v>
      </c>
    </row>
    <row r="109" spans="2:12" x14ac:dyDescent="0.25">
      <c r="B109" s="284"/>
      <c r="C109" s="286"/>
      <c r="D109" s="19" t="s">
        <v>52</v>
      </c>
      <c r="E109" s="20">
        <v>272756</v>
      </c>
      <c r="F109" s="20">
        <v>716456</v>
      </c>
      <c r="G109" s="20">
        <v>803223</v>
      </c>
      <c r="H109" s="20">
        <v>845212</v>
      </c>
      <c r="I109" s="20">
        <v>862102</v>
      </c>
      <c r="J109" s="63">
        <f t="shared" si="18"/>
        <v>1.9983152155908845E-2</v>
      </c>
      <c r="K109" s="20">
        <f t="shared" si="19"/>
        <v>16890</v>
      </c>
      <c r="L109" s="63">
        <f t="shared" si="24"/>
        <v>4.2735667250883014E-2</v>
      </c>
    </row>
    <row r="110" spans="2:12" x14ac:dyDescent="0.25">
      <c r="B110" s="284"/>
      <c r="C110" s="286"/>
      <c r="D110" s="19" t="s">
        <v>53</v>
      </c>
      <c r="E110" s="20">
        <v>148140</v>
      </c>
      <c r="F110" s="20">
        <v>301230</v>
      </c>
      <c r="G110" s="20">
        <v>334500</v>
      </c>
      <c r="H110" s="20">
        <v>347016</v>
      </c>
      <c r="I110" s="20">
        <v>351506</v>
      </c>
      <c r="J110" s="63">
        <f t="shared" si="18"/>
        <v>1.293888466237858E-2</v>
      </c>
      <c r="K110" s="20">
        <f t="shared" si="19"/>
        <v>4490</v>
      </c>
      <c r="L110" s="63">
        <f t="shared" si="24"/>
        <v>1.7424670691738201E-2</v>
      </c>
    </row>
    <row r="111" spans="2:12" x14ac:dyDescent="0.25">
      <c r="B111" s="284"/>
      <c r="C111" s="286"/>
      <c r="D111" s="19" t="s">
        <v>54</v>
      </c>
      <c r="E111" s="20">
        <v>193247</v>
      </c>
      <c r="F111" s="20">
        <v>975225</v>
      </c>
      <c r="G111" s="20">
        <v>1060434</v>
      </c>
      <c r="H111" s="20">
        <v>1162503</v>
      </c>
      <c r="I111" s="20">
        <v>1148016</v>
      </c>
      <c r="J111" s="22">
        <f t="shared" si="18"/>
        <v>-1.2461903324120449E-2</v>
      </c>
      <c r="K111" s="20">
        <f t="shared" si="19"/>
        <v>-14487</v>
      </c>
      <c r="L111" s="22">
        <f t="shared" si="24"/>
        <v>5.6908845791669334E-2</v>
      </c>
    </row>
    <row r="112" spans="2:12" x14ac:dyDescent="0.25">
      <c r="B112" s="284"/>
      <c r="C112" s="287"/>
      <c r="D112" s="23" t="s">
        <v>55</v>
      </c>
      <c r="E112" s="71">
        <v>97296</v>
      </c>
      <c r="F112" s="71">
        <v>341012</v>
      </c>
      <c r="G112" s="71">
        <v>469881</v>
      </c>
      <c r="H112" s="71">
        <v>444519</v>
      </c>
      <c r="I112" s="71">
        <v>423090</v>
      </c>
      <c r="J112" s="47">
        <f t="shared" si="18"/>
        <v>-4.8207163248365048E-2</v>
      </c>
      <c r="K112" s="71">
        <f t="shared" si="19"/>
        <v>-21429</v>
      </c>
      <c r="L112" s="47">
        <f t="shared" si="24"/>
        <v>2.0973195117487367E-2</v>
      </c>
    </row>
    <row r="113" spans="2:12" x14ac:dyDescent="0.25">
      <c r="B113" s="284"/>
      <c r="C113" s="288" t="s">
        <v>22</v>
      </c>
      <c r="D113" s="67" t="s">
        <v>45</v>
      </c>
      <c r="E113" s="75">
        <f t="shared" ref="E113:I114" si="25">E102/E80</f>
        <v>4.8435668789808917</v>
      </c>
      <c r="F113" s="75">
        <f t="shared" si="25"/>
        <v>6.5158814932048754</v>
      </c>
      <c r="G113" s="75">
        <f t="shared" si="25"/>
        <v>6.5610869242483583</v>
      </c>
      <c r="H113" s="75">
        <f t="shared" si="25"/>
        <v>6.553053182824625</v>
      </c>
      <c r="I113" s="75">
        <f t="shared" si="25"/>
        <v>6.3959241895192269</v>
      </c>
      <c r="J113" s="69">
        <f t="shared" si="18"/>
        <v>-2.3977982311700008E-2</v>
      </c>
      <c r="K113" s="75">
        <f t="shared" ref="K113:K114" si="26">(I113-H113)</f>
        <v>-0.15712899330539809</v>
      </c>
      <c r="L113" s="69"/>
    </row>
    <row r="114" spans="2:12" x14ac:dyDescent="0.25">
      <c r="B114" s="284"/>
      <c r="C114" s="289"/>
      <c r="D114" s="26" t="s">
        <v>46</v>
      </c>
      <c r="E114" s="37">
        <f t="shared" si="25"/>
        <v>5.3028436472728435</v>
      </c>
      <c r="F114" s="37">
        <f t="shared" si="25"/>
        <v>7.1280102874670339</v>
      </c>
      <c r="G114" s="37">
        <f t="shared" si="25"/>
        <v>7.1320387846105984</v>
      </c>
      <c r="H114" s="37">
        <f t="shared" si="25"/>
        <v>7.0581214378100263</v>
      </c>
      <c r="I114" s="37">
        <f t="shared" si="25"/>
        <v>7.0216114398146203</v>
      </c>
      <c r="J114" s="82">
        <f t="shared" si="18"/>
        <v>-5.1727642145434904E-3</v>
      </c>
      <c r="K114" s="37">
        <f t="shared" si="26"/>
        <v>-3.6509997995405996E-2</v>
      </c>
      <c r="L114" s="38"/>
    </row>
    <row r="115" spans="2:12" x14ac:dyDescent="0.25">
      <c r="B115" s="284"/>
      <c r="C115" s="289"/>
      <c r="D115" s="4" t="s">
        <v>47</v>
      </c>
      <c r="E115" s="41">
        <f>E104/E82</f>
        <v>5.587128239611773</v>
      </c>
      <c r="F115" s="41">
        <f>F104/F82</f>
        <v>6.9899155806948388</v>
      </c>
      <c r="G115" s="41">
        <f>G104/G82</f>
        <v>7.2586322645957937</v>
      </c>
      <c r="H115" s="41">
        <f>H104/H82</f>
        <v>7.2210512960306312</v>
      </c>
      <c r="I115" s="41">
        <f>I104/I82</f>
        <v>6.9832191464877225</v>
      </c>
      <c r="J115" s="83">
        <f t="shared" si="18"/>
        <v>-3.2935945168211633E-2</v>
      </c>
      <c r="K115" s="41">
        <f>(I115-H115)</f>
        <v>-0.23783214954290877</v>
      </c>
      <c r="L115" s="77"/>
    </row>
    <row r="116" spans="2:12" x14ac:dyDescent="0.25">
      <c r="B116" s="284"/>
      <c r="C116" s="289"/>
      <c r="D116" s="4" t="s">
        <v>48</v>
      </c>
      <c r="E116" s="41">
        <f t="shared" ref="E116:I123" si="27">E105/E83</f>
        <v>4.3837006960556844</v>
      </c>
      <c r="F116" s="41">
        <f t="shared" si="27"/>
        <v>4.730237411948865</v>
      </c>
      <c r="G116" s="41">
        <f t="shared" si="27"/>
        <v>3.2380149441248429</v>
      </c>
      <c r="H116" s="41">
        <f t="shared" si="27"/>
        <v>4.1941023349780489</v>
      </c>
      <c r="I116" s="41">
        <f t="shared" si="27"/>
        <v>4.5504290968532901</v>
      </c>
      <c r="J116" s="83">
        <f t="shared" si="18"/>
        <v>8.4959005149574107E-2</v>
      </c>
      <c r="K116" s="41">
        <f t="shared" ref="K116:K123" si="28">(I116-H116)</f>
        <v>0.35632676187524126</v>
      </c>
      <c r="L116" s="77"/>
    </row>
    <row r="117" spans="2:12" x14ac:dyDescent="0.25">
      <c r="B117" s="284"/>
      <c r="C117" s="289"/>
      <c r="D117" s="4" t="s">
        <v>49</v>
      </c>
      <c r="E117" s="41">
        <f t="shared" si="27"/>
        <v>6.5376715863350192</v>
      </c>
      <c r="F117" s="41">
        <f t="shared" si="27"/>
        <v>5.7535839075204915</v>
      </c>
      <c r="G117" s="41">
        <f t="shared" si="27"/>
        <v>5.9247770700636941</v>
      </c>
      <c r="H117" s="41">
        <f t="shared" si="27"/>
        <v>5.9056519105207652</v>
      </c>
      <c r="I117" s="41">
        <f t="shared" si="27"/>
        <v>5.8019606965396839</v>
      </c>
      <c r="J117" s="83">
        <f t="shared" si="18"/>
        <v>-1.7557962364215585E-2</v>
      </c>
      <c r="K117" s="41">
        <f t="shared" si="28"/>
        <v>-0.10369121398108128</v>
      </c>
      <c r="L117" s="77"/>
    </row>
    <row r="118" spans="2:12" x14ac:dyDescent="0.25">
      <c r="B118" s="284"/>
      <c r="C118" s="289"/>
      <c r="D118" s="4" t="s">
        <v>50</v>
      </c>
      <c r="E118" s="41">
        <f t="shared" si="27"/>
        <v>4.7198294777756882</v>
      </c>
      <c r="F118" s="41">
        <f t="shared" si="27"/>
        <v>5.996162223835702</v>
      </c>
      <c r="G118" s="41">
        <f t="shared" si="27"/>
        <v>6.3434305329432998</v>
      </c>
      <c r="H118" s="41">
        <f t="shared" si="27"/>
        <v>6.2284768401251052</v>
      </c>
      <c r="I118" s="41">
        <f t="shared" si="27"/>
        <v>6.0640228295287217</v>
      </c>
      <c r="J118" s="83">
        <f t="shared" si="18"/>
        <v>-2.6403567809217376E-2</v>
      </c>
      <c r="K118" s="41">
        <f t="shared" si="28"/>
        <v>-0.16445401059638343</v>
      </c>
      <c r="L118" s="77"/>
    </row>
    <row r="119" spans="2:12" x14ac:dyDescent="0.25">
      <c r="B119" s="284"/>
      <c r="C119" s="289"/>
      <c r="D119" s="4" t="s">
        <v>51</v>
      </c>
      <c r="E119" s="41">
        <f t="shared" si="27"/>
        <v>2.2283907238229093</v>
      </c>
      <c r="F119" s="41">
        <f t="shared" si="27"/>
        <v>2.7554066192219997</v>
      </c>
      <c r="G119" s="41">
        <f t="shared" si="27"/>
        <v>2.5603175056391514</v>
      </c>
      <c r="H119" s="41">
        <f t="shared" si="27"/>
        <v>2.6994761918854131</v>
      </c>
      <c r="I119" s="41">
        <f t="shared" si="27"/>
        <v>2.7736061926102353</v>
      </c>
      <c r="J119" s="83">
        <f t="shared" si="18"/>
        <v>2.7460883317902862E-2</v>
      </c>
      <c r="K119" s="41">
        <f t="shared" si="28"/>
        <v>7.4130000724822231E-2</v>
      </c>
      <c r="L119" s="77"/>
    </row>
    <row r="120" spans="2:12" x14ac:dyDescent="0.25">
      <c r="B120" s="284"/>
      <c r="C120" s="289"/>
      <c r="D120" s="4" t="s">
        <v>52</v>
      </c>
      <c r="E120" s="41">
        <f t="shared" si="27"/>
        <v>6.2939819088056117</v>
      </c>
      <c r="F120" s="41">
        <f t="shared" si="27"/>
        <v>6.658822435986802</v>
      </c>
      <c r="G120" s="41">
        <f t="shared" si="27"/>
        <v>5.4087634003124494</v>
      </c>
      <c r="H120" s="41">
        <f t="shared" si="27"/>
        <v>6.0865732906059842</v>
      </c>
      <c r="I120" s="41">
        <f t="shared" si="27"/>
        <v>5.5889194305422292</v>
      </c>
      <c r="J120" s="83">
        <f t="shared" si="18"/>
        <v>-8.1762567589851232E-2</v>
      </c>
      <c r="K120" s="41">
        <f t="shared" si="28"/>
        <v>-0.497653860063755</v>
      </c>
      <c r="L120" s="77"/>
    </row>
    <row r="121" spans="2:12" x14ac:dyDescent="0.25">
      <c r="B121" s="284"/>
      <c r="C121" s="289"/>
      <c r="D121" s="4" t="s">
        <v>53</v>
      </c>
      <c r="E121" s="41">
        <f t="shared" si="27"/>
        <v>2.0237428450431003</v>
      </c>
      <c r="F121" s="41">
        <f t="shared" si="27"/>
        <v>2.4589401162411022</v>
      </c>
      <c r="G121" s="41">
        <f t="shared" si="27"/>
        <v>2.3328637384402939</v>
      </c>
      <c r="H121" s="41">
        <f t="shared" si="27"/>
        <v>2.3599787815726119</v>
      </c>
      <c r="I121" s="41">
        <f t="shared" si="27"/>
        <v>2.1350753793262629</v>
      </c>
      <c r="J121" s="83">
        <f t="shared" si="18"/>
        <v>-9.5298908618356659E-2</v>
      </c>
      <c r="K121" s="41">
        <f t="shared" si="28"/>
        <v>-0.22490340224634897</v>
      </c>
      <c r="L121" s="77"/>
    </row>
    <row r="122" spans="2:12" x14ac:dyDescent="0.25">
      <c r="B122" s="284"/>
      <c r="C122" s="289"/>
      <c r="D122" s="4" t="s">
        <v>54</v>
      </c>
      <c r="E122" s="41">
        <f t="shared" si="27"/>
        <v>4.3842052724715277</v>
      </c>
      <c r="F122" s="41">
        <f t="shared" si="27"/>
        <v>6.6962722385108178</v>
      </c>
      <c r="G122" s="41">
        <f t="shared" si="27"/>
        <v>6.7270628088583262</v>
      </c>
      <c r="H122" s="41">
        <f t="shared" si="27"/>
        <v>6.9479903176642859</v>
      </c>
      <c r="I122" s="41">
        <f t="shared" si="27"/>
        <v>7.0458958842230599</v>
      </c>
      <c r="J122" s="31">
        <f t="shared" si="18"/>
        <v>1.40912065334724E-2</v>
      </c>
      <c r="K122" s="41">
        <f t="shared" si="28"/>
        <v>9.7905566558774026E-2</v>
      </c>
      <c r="L122" s="42"/>
    </row>
    <row r="123" spans="2:12" x14ac:dyDescent="0.25">
      <c r="B123" s="284"/>
      <c r="C123" s="290"/>
      <c r="D123" s="32" t="s">
        <v>55</v>
      </c>
      <c r="E123" s="79">
        <f t="shared" si="27"/>
        <v>3.5323845483589893</v>
      </c>
      <c r="F123" s="79">
        <f t="shared" si="27"/>
        <v>5.507566581068204</v>
      </c>
      <c r="G123" s="79">
        <f t="shared" si="27"/>
        <v>6.8549733025997144</v>
      </c>
      <c r="H123" s="79">
        <f t="shared" si="27"/>
        <v>6.0461500795691023</v>
      </c>
      <c r="I123" s="79">
        <f t="shared" si="27"/>
        <v>5.9810005795954142</v>
      </c>
      <c r="J123" s="74">
        <f t="shared" si="18"/>
        <v>-1.0775369303821725E-2</v>
      </c>
      <c r="K123" s="79">
        <f t="shared" si="28"/>
        <v>-6.514949997368813E-2</v>
      </c>
      <c r="L123" s="56"/>
    </row>
    <row r="124" spans="2:12" x14ac:dyDescent="0.25">
      <c r="B124" s="284"/>
      <c r="C124" s="292" t="s">
        <v>36</v>
      </c>
      <c r="D124" s="67" t="s">
        <v>45</v>
      </c>
      <c r="E124" s="69">
        <v>0.27516832309502104</v>
      </c>
      <c r="F124" s="69">
        <v>0.66625956780707296</v>
      </c>
      <c r="G124" s="69">
        <v>0.73649695669425463</v>
      </c>
      <c r="H124" s="69">
        <v>0.76712282731489323</v>
      </c>
      <c r="I124" s="69">
        <v>0.76028557161867749</v>
      </c>
      <c r="J124" s="69">
        <f t="shared" si="18"/>
        <v>-8.9128565240950142E-3</v>
      </c>
      <c r="K124" s="75">
        <f t="shared" ref="K124:K125" si="29">(I124-H124)*100</f>
        <v>-0.68372556962157383</v>
      </c>
      <c r="L124" s="69"/>
    </row>
    <row r="125" spans="2:12" x14ac:dyDescent="0.25">
      <c r="B125" s="284"/>
      <c r="C125" s="293"/>
      <c r="D125" s="15" t="s">
        <v>46</v>
      </c>
      <c r="E125" s="18">
        <v>0.31746401747108693</v>
      </c>
      <c r="F125" s="18">
        <v>0.75866325066858042</v>
      </c>
      <c r="G125" s="18">
        <v>0.79494879806389862</v>
      </c>
      <c r="H125" s="18">
        <v>0.80472483180148136</v>
      </c>
      <c r="I125" s="18">
        <v>0.79729998016793413</v>
      </c>
      <c r="J125" s="18">
        <f t="shared" si="18"/>
        <v>-9.2265720406884411E-3</v>
      </c>
      <c r="K125" s="44">
        <f t="shared" si="29"/>
        <v>-0.74248516335472248</v>
      </c>
      <c r="L125" s="18"/>
    </row>
    <row r="126" spans="2:12" x14ac:dyDescent="0.25">
      <c r="B126" s="284"/>
      <c r="C126" s="293"/>
      <c r="D126" s="19" t="s">
        <v>47</v>
      </c>
      <c r="E126" s="63">
        <v>0.18941136952707033</v>
      </c>
      <c r="F126" s="63">
        <v>0.60684885109631315</v>
      </c>
      <c r="G126" s="63">
        <v>0.687485018396778</v>
      </c>
      <c r="H126" s="63">
        <v>0.71706247198725714</v>
      </c>
      <c r="I126" s="63">
        <v>0.72623621473093236</v>
      </c>
      <c r="J126" s="63">
        <f t="shared" si="18"/>
        <v>1.2793505589898224E-2</v>
      </c>
      <c r="K126" s="46">
        <f>(I126-H126)*100</f>
        <v>0.91737427436752172</v>
      </c>
      <c r="L126" s="63"/>
    </row>
    <row r="127" spans="2:12" x14ac:dyDescent="0.25">
      <c r="B127" s="284"/>
      <c r="C127" s="293"/>
      <c r="D127" s="19" t="s">
        <v>48</v>
      </c>
      <c r="E127" s="63">
        <v>0.24838953526589103</v>
      </c>
      <c r="F127" s="63">
        <v>0.51377160668744681</v>
      </c>
      <c r="G127" s="63">
        <v>0.51894025698768054</v>
      </c>
      <c r="H127" s="63">
        <v>0.56880907970029404</v>
      </c>
      <c r="I127" s="63">
        <v>0.57376280479007358</v>
      </c>
      <c r="J127" s="63">
        <f t="shared" si="18"/>
        <v>8.7089416582268875E-3</v>
      </c>
      <c r="K127" s="46">
        <f t="shared" ref="K127:K134" si="30">(I127-H127)*100</f>
        <v>0.49537250897795371</v>
      </c>
      <c r="L127" s="63"/>
    </row>
    <row r="128" spans="2:12" x14ac:dyDescent="0.25">
      <c r="B128" s="284"/>
      <c r="C128" s="293"/>
      <c r="D128" s="19" t="s">
        <v>49</v>
      </c>
      <c r="E128" s="63">
        <v>0.15964227388201138</v>
      </c>
      <c r="F128" s="63">
        <v>0.5465328844515398</v>
      </c>
      <c r="G128" s="63">
        <v>0.69208211455392676</v>
      </c>
      <c r="H128" s="63">
        <v>0.84663971865417198</v>
      </c>
      <c r="I128" s="63">
        <v>0.662226954645041</v>
      </c>
      <c r="J128" s="63">
        <f t="shared" si="18"/>
        <v>-0.21781728395907951</v>
      </c>
      <c r="K128" s="46">
        <f t="shared" si="30"/>
        <v>-18.441276400913097</v>
      </c>
      <c r="L128" s="63"/>
    </row>
    <row r="129" spans="2:12" x14ac:dyDescent="0.25">
      <c r="B129" s="284"/>
      <c r="C129" s="293"/>
      <c r="D129" s="19" t="s">
        <v>50</v>
      </c>
      <c r="E129" s="63">
        <v>0.33446980707448559</v>
      </c>
      <c r="F129" s="63">
        <v>0.60935386615172649</v>
      </c>
      <c r="G129" s="63">
        <v>0.71209590702710301</v>
      </c>
      <c r="H129" s="63">
        <v>0.76776192633133977</v>
      </c>
      <c r="I129" s="63">
        <v>0.76955479225528456</v>
      </c>
      <c r="J129" s="63">
        <f t="shared" si="18"/>
        <v>2.3351847264838632E-3</v>
      </c>
      <c r="K129" s="46">
        <f t="shared" si="30"/>
        <v>0.17928659239447864</v>
      </c>
      <c r="L129" s="63"/>
    </row>
    <row r="130" spans="2:12" x14ac:dyDescent="0.25">
      <c r="B130" s="284"/>
      <c r="C130" s="293"/>
      <c r="D130" s="19" t="s">
        <v>51</v>
      </c>
      <c r="E130" s="63">
        <v>0.32166768107121119</v>
      </c>
      <c r="F130" s="63">
        <v>0.58159782989149456</v>
      </c>
      <c r="G130" s="63">
        <v>0.63796636216170066</v>
      </c>
      <c r="H130" s="63">
        <v>0.6363350982567022</v>
      </c>
      <c r="I130" s="63">
        <v>0.62030754997336623</v>
      </c>
      <c r="J130" s="63">
        <f t="shared" si="18"/>
        <v>-2.5187276840841988E-2</v>
      </c>
      <c r="K130" s="46">
        <f t="shared" si="30"/>
        <v>-1.6027548283335968</v>
      </c>
      <c r="L130" s="63"/>
    </row>
    <row r="131" spans="2:12" x14ac:dyDescent="0.25">
      <c r="B131" s="284"/>
      <c r="C131" s="293"/>
      <c r="D131" s="19" t="s">
        <v>52</v>
      </c>
      <c r="E131" s="63">
        <v>0.58036895972083324</v>
      </c>
      <c r="F131" s="63">
        <v>0.78821510297482833</v>
      </c>
      <c r="G131" s="63">
        <v>0.79081355371510265</v>
      </c>
      <c r="H131" s="63">
        <v>0.82721106012071322</v>
      </c>
      <c r="I131" s="63">
        <v>0.84917919107029227</v>
      </c>
      <c r="J131" s="63">
        <f t="shared" si="18"/>
        <v>2.6556863186008695E-2</v>
      </c>
      <c r="K131" s="46">
        <f t="shared" si="30"/>
        <v>2.1968130949579057</v>
      </c>
      <c r="L131" s="63"/>
    </row>
    <row r="132" spans="2:12" x14ac:dyDescent="0.25">
      <c r="B132" s="284"/>
      <c r="C132" s="293"/>
      <c r="D132" s="19" t="s">
        <v>53</v>
      </c>
      <c r="E132" s="63">
        <v>0.32454743225450267</v>
      </c>
      <c r="F132" s="63">
        <v>0.54580441057363549</v>
      </c>
      <c r="G132" s="63">
        <v>0.56318440795765257</v>
      </c>
      <c r="H132" s="63">
        <v>0.58773237222914743</v>
      </c>
      <c r="I132" s="63">
        <v>0.61904040688664097</v>
      </c>
      <c r="J132" s="63">
        <f t="shared" si="18"/>
        <v>5.3269202339065735E-2</v>
      </c>
      <c r="K132" s="46">
        <f t="shared" si="30"/>
        <v>3.1308034657493544</v>
      </c>
      <c r="L132" s="63"/>
    </row>
    <row r="133" spans="2:12" x14ac:dyDescent="0.25">
      <c r="B133" s="284"/>
      <c r="C133" s="293"/>
      <c r="D133" s="19" t="s">
        <v>54</v>
      </c>
      <c r="E133" s="63">
        <v>0.27499896829315845</v>
      </c>
      <c r="F133" s="63">
        <v>0.71742325710048371</v>
      </c>
      <c r="G133" s="63">
        <v>0.79236088176089159</v>
      </c>
      <c r="H133" s="63">
        <v>0.85078106989560121</v>
      </c>
      <c r="I133" s="63">
        <v>0.83348773454221248</v>
      </c>
      <c r="J133" s="63">
        <f t="shared" si="18"/>
        <v>-2.0326422349184137E-2</v>
      </c>
      <c r="K133" s="46">
        <f t="shared" si="30"/>
        <v>-1.7293335353388728</v>
      </c>
      <c r="L133" s="22"/>
    </row>
    <row r="134" spans="2:12" x14ac:dyDescent="0.25">
      <c r="B134" s="284"/>
      <c r="C134" s="294"/>
      <c r="D134" s="23" t="s">
        <v>55</v>
      </c>
      <c r="E134" s="63">
        <v>0.17472317897920117</v>
      </c>
      <c r="F134" s="63">
        <v>0.48620287491195902</v>
      </c>
      <c r="G134" s="63">
        <v>0.72166812060746055</v>
      </c>
      <c r="H134" s="63">
        <v>0.67557003059312359</v>
      </c>
      <c r="I134" s="63">
        <v>0.64214683366015646</v>
      </c>
      <c r="J134" s="63">
        <f t="shared" si="18"/>
        <v>-4.9474066964786623E-2</v>
      </c>
      <c r="K134" s="46">
        <f t="shared" si="30"/>
        <v>-3.3423196932967136</v>
      </c>
      <c r="L134" s="47"/>
    </row>
    <row r="135" spans="2:12" x14ac:dyDescent="0.25">
      <c r="B135" s="284"/>
      <c r="C135" s="295" t="s">
        <v>39</v>
      </c>
      <c r="D135" s="67" t="s">
        <v>45</v>
      </c>
      <c r="E135" s="68">
        <v>61738.428571428572</v>
      </c>
      <c r="F135" s="68">
        <v>122631.42857142857</v>
      </c>
      <c r="G135" s="68">
        <v>125112.42857142857</v>
      </c>
      <c r="H135" s="68">
        <v>126990.85714285714</v>
      </c>
      <c r="I135" s="68">
        <v>125168.85714285714</v>
      </c>
      <c r="J135" s="69">
        <f t="shared" si="18"/>
        <v>-1.4347489583052098E-2</v>
      </c>
      <c r="K135" s="68">
        <f t="shared" ref="K135:K136" si="31">I135-H135</f>
        <v>-1822</v>
      </c>
      <c r="L135" s="69">
        <f>I135/$I$135</f>
        <v>1</v>
      </c>
    </row>
    <row r="136" spans="2:12" x14ac:dyDescent="0.25">
      <c r="B136" s="284"/>
      <c r="C136" s="289"/>
      <c r="D136" s="26" t="s">
        <v>46</v>
      </c>
      <c r="E136" s="27">
        <v>22136.857142857141</v>
      </c>
      <c r="F136" s="27">
        <v>44006.428571428572</v>
      </c>
      <c r="G136" s="27">
        <v>45709.428571428572</v>
      </c>
      <c r="H136" s="27">
        <v>46354</v>
      </c>
      <c r="I136" s="27">
        <v>44549.285714285717</v>
      </c>
      <c r="J136" s="36">
        <f t="shared" si="18"/>
        <v>-3.8933302103686507E-2</v>
      </c>
      <c r="K136" s="27">
        <f t="shared" si="31"/>
        <v>-1804.7142857142826</v>
      </c>
      <c r="L136" s="38">
        <f t="shared" ref="L136:L145" si="32">I136/$I$135</f>
        <v>0.35591349742405121</v>
      </c>
    </row>
    <row r="137" spans="2:12" x14ac:dyDescent="0.25">
      <c r="B137" s="284"/>
      <c r="C137" s="289"/>
      <c r="D137" s="4" t="s">
        <v>47</v>
      </c>
      <c r="E137" s="29">
        <v>17129.571428571428</v>
      </c>
      <c r="F137" s="29">
        <v>37622.857142857145</v>
      </c>
      <c r="G137" s="29">
        <v>37383.714285714283</v>
      </c>
      <c r="H137" s="29">
        <v>37637.142857142855</v>
      </c>
      <c r="I137" s="29">
        <v>37371.857142857145</v>
      </c>
      <c r="J137" s="76">
        <f>I137/H137-1</f>
        <v>-7.0485083124571801E-3</v>
      </c>
      <c r="K137" s="29">
        <f>I137-H137</f>
        <v>-265.28571428571013</v>
      </c>
      <c r="L137" s="77">
        <f t="shared" si="32"/>
        <v>0.29857152965936301</v>
      </c>
    </row>
    <row r="138" spans="2:12" x14ac:dyDescent="0.25">
      <c r="B138" s="284"/>
      <c r="C138" s="289"/>
      <c r="D138" s="4" t="s">
        <v>48</v>
      </c>
      <c r="E138" s="29">
        <v>573.42857142857144</v>
      </c>
      <c r="F138" s="29">
        <v>832</v>
      </c>
      <c r="G138" s="29">
        <v>890.71428571428567</v>
      </c>
      <c r="H138" s="29">
        <v>890.71428571428567</v>
      </c>
      <c r="I138" s="29">
        <v>915.42857142857144</v>
      </c>
      <c r="J138" s="76">
        <f t="shared" ref="J138:J145" si="33">I138/H138-1</f>
        <v>2.7746591820368982E-2</v>
      </c>
      <c r="K138" s="29">
        <f t="shared" ref="K138:K145" si="34">I138-H138</f>
        <v>24.714285714285779</v>
      </c>
      <c r="L138" s="77">
        <f t="shared" si="32"/>
        <v>7.3135490115067417E-3</v>
      </c>
    </row>
    <row r="139" spans="2:12" x14ac:dyDescent="0.25">
      <c r="B139" s="284"/>
      <c r="C139" s="289"/>
      <c r="D139" s="4" t="s">
        <v>49</v>
      </c>
      <c r="E139" s="29">
        <v>3741.1428571428573</v>
      </c>
      <c r="F139" s="29">
        <v>4562</v>
      </c>
      <c r="G139" s="29">
        <v>4439.4285714285716</v>
      </c>
      <c r="H139" s="29">
        <v>4379.7142857142853</v>
      </c>
      <c r="I139" s="29">
        <v>4616</v>
      </c>
      <c r="J139" s="76">
        <f t="shared" si="33"/>
        <v>5.3950029356122586E-2</v>
      </c>
      <c r="K139" s="29">
        <f t="shared" si="34"/>
        <v>236.28571428571468</v>
      </c>
      <c r="L139" s="77">
        <f t="shared" si="32"/>
        <v>3.6878182843290551E-2</v>
      </c>
    </row>
    <row r="140" spans="2:12" x14ac:dyDescent="0.25">
      <c r="B140" s="284"/>
      <c r="C140" s="289"/>
      <c r="D140" s="4" t="s">
        <v>50</v>
      </c>
      <c r="E140" s="29">
        <v>7405.7142857142853</v>
      </c>
      <c r="F140" s="29">
        <v>18349.571428571428</v>
      </c>
      <c r="G140" s="29">
        <v>19048.857142857141</v>
      </c>
      <c r="H140" s="29">
        <v>19982.857142857141</v>
      </c>
      <c r="I140" s="29">
        <v>19970.714285714286</v>
      </c>
      <c r="J140" s="76">
        <f t="shared" si="33"/>
        <v>-6.0766371175280387E-4</v>
      </c>
      <c r="K140" s="29">
        <f t="shared" si="34"/>
        <v>-12.142857142855064</v>
      </c>
      <c r="L140" s="77">
        <f t="shared" si="32"/>
        <v>0.15955018477896146</v>
      </c>
    </row>
    <row r="141" spans="2:12" x14ac:dyDescent="0.25">
      <c r="B141" s="284"/>
      <c r="C141" s="289"/>
      <c r="D141" s="4" t="s">
        <v>51</v>
      </c>
      <c r="E141" s="29">
        <v>465</v>
      </c>
      <c r="F141" s="29">
        <v>646.71428571428567</v>
      </c>
      <c r="G141" s="29">
        <v>663</v>
      </c>
      <c r="H141" s="29">
        <v>673</v>
      </c>
      <c r="I141" s="29">
        <v>673</v>
      </c>
      <c r="J141" s="76">
        <f t="shared" si="33"/>
        <v>0</v>
      </c>
      <c r="K141" s="29">
        <f t="shared" si="34"/>
        <v>0</v>
      </c>
      <c r="L141" s="77">
        <f t="shared" si="32"/>
        <v>5.3767367966929243E-3</v>
      </c>
    </row>
    <row r="142" spans="2:12" x14ac:dyDescent="0.25">
      <c r="B142" s="284"/>
      <c r="C142" s="289"/>
      <c r="D142" s="4" t="s">
        <v>52</v>
      </c>
      <c r="E142" s="29">
        <v>2206.5714285714284</v>
      </c>
      <c r="F142" s="29">
        <v>4286.7142857142853</v>
      </c>
      <c r="G142" s="29">
        <v>4791</v>
      </c>
      <c r="H142" s="29">
        <v>4797</v>
      </c>
      <c r="I142" s="29">
        <v>4789.2857142857147</v>
      </c>
      <c r="J142" s="76">
        <f t="shared" si="33"/>
        <v>-1.6081479496112827E-3</v>
      </c>
      <c r="K142" s="29">
        <f t="shared" si="34"/>
        <v>-7.7142857142853245</v>
      </c>
      <c r="L142" s="77">
        <f t="shared" si="32"/>
        <v>3.8262598409919406E-2</v>
      </c>
    </row>
    <row r="143" spans="2:12" x14ac:dyDescent="0.25">
      <c r="B143" s="284"/>
      <c r="C143" s="289"/>
      <c r="D143" s="4" t="s">
        <v>53</v>
      </c>
      <c r="E143" s="29">
        <v>2148.2857142857142</v>
      </c>
      <c r="F143" s="29">
        <v>2602.4285714285716</v>
      </c>
      <c r="G143" s="29">
        <v>2802</v>
      </c>
      <c r="H143" s="29">
        <v>2772</v>
      </c>
      <c r="I143" s="29">
        <v>2678.4285714285716</v>
      </c>
      <c r="J143" s="76">
        <f t="shared" si="33"/>
        <v>-3.3755926613069476E-2</v>
      </c>
      <c r="K143" s="29">
        <f t="shared" si="34"/>
        <v>-93.571428571428442</v>
      </c>
      <c r="L143" s="77">
        <f t="shared" si="32"/>
        <v>2.1398522224834567E-2</v>
      </c>
    </row>
    <row r="144" spans="2:12" x14ac:dyDescent="0.25">
      <c r="B144" s="284"/>
      <c r="C144" s="289"/>
      <c r="D144" s="4" t="s">
        <v>54</v>
      </c>
      <c r="E144" s="29">
        <v>3304.5714285714284</v>
      </c>
      <c r="F144" s="29">
        <v>6412</v>
      </c>
      <c r="G144" s="29">
        <v>6313</v>
      </c>
      <c r="H144" s="29">
        <v>6415</v>
      </c>
      <c r="I144" s="29">
        <v>6497</v>
      </c>
      <c r="J144" s="40">
        <f t="shared" si="33"/>
        <v>1.278254091971931E-2</v>
      </c>
      <c r="K144" s="29">
        <f t="shared" si="34"/>
        <v>82</v>
      </c>
      <c r="L144" s="42">
        <f t="shared" si="32"/>
        <v>5.1905882567777013E-2</v>
      </c>
    </row>
    <row r="145" spans="2:12" x14ac:dyDescent="0.25">
      <c r="B145" s="285"/>
      <c r="C145" s="290"/>
      <c r="D145" s="32" t="s">
        <v>55</v>
      </c>
      <c r="E145" s="73">
        <v>2627.2857142857142</v>
      </c>
      <c r="F145" s="73">
        <v>3310.7142857142858</v>
      </c>
      <c r="G145" s="73">
        <v>3071.2857142857142</v>
      </c>
      <c r="H145" s="73">
        <v>3089.4285714285716</v>
      </c>
      <c r="I145" s="73">
        <v>3107.8571428571427</v>
      </c>
      <c r="J145" s="65">
        <f t="shared" si="33"/>
        <v>5.965042078978966E-3</v>
      </c>
      <c r="K145" s="73">
        <f t="shared" si="34"/>
        <v>18.428571428571104</v>
      </c>
      <c r="L145" s="56">
        <f t="shared" si="32"/>
        <v>2.4829316283603176E-2</v>
      </c>
    </row>
    <row r="146" spans="2:12" ht="6" customHeight="1" x14ac:dyDescent="0.25">
      <c r="B146" s="280"/>
      <c r="C146" s="280"/>
      <c r="D146" s="280"/>
      <c r="E146" s="280"/>
      <c r="F146" s="280"/>
      <c r="G146" s="280"/>
      <c r="H146" s="280"/>
      <c r="I146" s="280"/>
      <c r="J146" s="280"/>
      <c r="K146" s="280"/>
      <c r="L146" s="48"/>
    </row>
    <row r="147" spans="2:12" x14ac:dyDescent="0.25">
      <c r="B147" s="282" t="s">
        <v>57</v>
      </c>
      <c r="C147" s="282"/>
      <c r="D147" s="282"/>
      <c r="E147" s="282"/>
      <c r="F147" s="282"/>
      <c r="G147" s="282"/>
      <c r="H147" s="282"/>
      <c r="I147" s="282"/>
      <c r="J147" s="282"/>
      <c r="K147" s="282"/>
    </row>
    <row r="148" spans="2:12" x14ac:dyDescent="0.25">
      <c r="B148" s="64"/>
    </row>
    <row r="150" spans="2:12" ht="21.75" thickBot="1" x14ac:dyDescent="0.3">
      <c r="B150" s="283" t="s">
        <v>58</v>
      </c>
      <c r="C150" s="283"/>
      <c r="D150" s="283"/>
      <c r="E150" s="283"/>
      <c r="F150" s="283"/>
      <c r="G150" s="283"/>
      <c r="H150" s="283"/>
      <c r="I150" s="283"/>
      <c r="J150" s="283"/>
      <c r="K150" s="283"/>
      <c r="L150" s="12"/>
    </row>
    <row r="151" spans="2:12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2:12" x14ac:dyDescent="0.25">
      <c r="B152" s="4"/>
      <c r="C152" s="4"/>
      <c r="D152" s="4"/>
      <c r="E152" s="14">
        <v>2020</v>
      </c>
      <c r="F152" s="14">
        <v>2021</v>
      </c>
      <c r="G152" s="14">
        <v>2022</v>
      </c>
      <c r="H152" s="14">
        <v>2023</v>
      </c>
      <c r="I152" s="14">
        <v>2024</v>
      </c>
      <c r="J152" s="14" t="str">
        <f>CONCATENATE("var. ",RIGHT(I152,2),"/",RIGHT(H152,2))</f>
        <v>var. 24/23</v>
      </c>
      <c r="K152" s="14" t="str">
        <f>CONCATENATE("dif. ",RIGHT(I152,2),"/",RIGHT(H152,2))</f>
        <v>dif. 24/23</v>
      </c>
      <c r="L152" s="14" t="str">
        <f>CONCATENATE("cuota ",I152)</f>
        <v>cuota 2024</v>
      </c>
    </row>
    <row r="153" spans="2:12" x14ac:dyDescent="0.25">
      <c r="B153" s="296" t="s">
        <v>44</v>
      </c>
      <c r="C153" s="291" t="s">
        <v>8</v>
      </c>
      <c r="D153" s="67" t="s">
        <v>45</v>
      </c>
      <c r="E153" s="68">
        <v>1565303</v>
      </c>
      <c r="F153" s="68">
        <v>2335438</v>
      </c>
      <c r="G153" s="68">
        <v>4757683</v>
      </c>
      <c r="H153" s="68">
        <v>5188807</v>
      </c>
      <c r="I153" s="68">
        <v>5480280</v>
      </c>
      <c r="J153" s="69">
        <f>I153/H153-1</f>
        <v>5.6173413272068151E-2</v>
      </c>
      <c r="K153" s="68">
        <f>I153-H153</f>
        <v>291473</v>
      </c>
      <c r="L153" s="69">
        <f>I153/$I$153</f>
        <v>1</v>
      </c>
    </row>
    <row r="154" spans="2:12" x14ac:dyDescent="0.25">
      <c r="B154" s="284"/>
      <c r="C154" s="286"/>
      <c r="D154" s="15" t="s">
        <v>46</v>
      </c>
      <c r="E154" s="16">
        <v>550867</v>
      </c>
      <c r="F154" s="16">
        <v>881045</v>
      </c>
      <c r="G154" s="16">
        <v>1757049</v>
      </c>
      <c r="H154" s="16">
        <v>1888332</v>
      </c>
      <c r="I154" s="16">
        <v>1938898</v>
      </c>
      <c r="J154" s="18">
        <f t="shared" ref="J154" si="35">I154/H154-1</f>
        <v>2.677813011694985E-2</v>
      </c>
      <c r="K154" s="16">
        <f t="shared" ref="K154" si="36">I154-H154</f>
        <v>50566</v>
      </c>
      <c r="L154" s="18">
        <f t="shared" ref="L154:L163" si="37">I154/$I$153</f>
        <v>0.35379542651105417</v>
      </c>
    </row>
    <row r="155" spans="2:12" x14ac:dyDescent="0.25">
      <c r="B155" s="284"/>
      <c r="C155" s="286"/>
      <c r="D155" s="19" t="s">
        <v>47</v>
      </c>
      <c r="E155" s="20">
        <v>375345</v>
      </c>
      <c r="F155" s="20">
        <v>492258</v>
      </c>
      <c r="G155" s="20">
        <v>1243535</v>
      </c>
      <c r="H155" s="20">
        <v>1319978</v>
      </c>
      <c r="I155" s="20">
        <v>1387823</v>
      </c>
      <c r="J155" s="63">
        <f>I155/H155-1</f>
        <v>5.139858391579244E-2</v>
      </c>
      <c r="K155" s="20">
        <f>I155-H155</f>
        <v>67845</v>
      </c>
      <c r="L155" s="63">
        <f t="shared" si="37"/>
        <v>0.2532394330216704</v>
      </c>
    </row>
    <row r="156" spans="2:12" x14ac:dyDescent="0.25">
      <c r="B156" s="284"/>
      <c r="C156" s="286"/>
      <c r="D156" s="19" t="s">
        <v>48</v>
      </c>
      <c r="E156" s="20">
        <v>12633</v>
      </c>
      <c r="F156" s="20">
        <v>20161</v>
      </c>
      <c r="G156" s="20">
        <v>37751</v>
      </c>
      <c r="H156" s="20">
        <v>51166</v>
      </c>
      <c r="I156" s="20">
        <v>43737</v>
      </c>
      <c r="J156" s="63">
        <f t="shared" ref="J156:J218" si="38">I156/H156-1</f>
        <v>-0.14519407418989172</v>
      </c>
      <c r="K156" s="20">
        <f t="shared" ref="K156:K185" si="39">I156-H156</f>
        <v>-7429</v>
      </c>
      <c r="L156" s="63">
        <f t="shared" si="37"/>
        <v>7.9807966016334931E-3</v>
      </c>
    </row>
    <row r="157" spans="2:12" x14ac:dyDescent="0.25">
      <c r="B157" s="284"/>
      <c r="C157" s="286"/>
      <c r="D157" s="19" t="s">
        <v>49</v>
      </c>
      <c r="E157" s="20">
        <v>55313</v>
      </c>
      <c r="F157" s="20">
        <v>70304</v>
      </c>
      <c r="G157" s="20">
        <v>161080</v>
      </c>
      <c r="H157" s="20">
        <v>179837</v>
      </c>
      <c r="I157" s="20">
        <v>231856</v>
      </c>
      <c r="J157" s="63">
        <f t="shared" si="38"/>
        <v>0.28925638216829674</v>
      </c>
      <c r="K157" s="20">
        <f t="shared" si="39"/>
        <v>52019</v>
      </c>
      <c r="L157" s="63">
        <f t="shared" si="37"/>
        <v>4.2307327362835476E-2</v>
      </c>
    </row>
    <row r="158" spans="2:12" x14ac:dyDescent="0.25">
      <c r="B158" s="284"/>
      <c r="C158" s="286"/>
      <c r="D158" s="19" t="s">
        <v>50</v>
      </c>
      <c r="E158" s="20">
        <v>225835</v>
      </c>
      <c r="F158" s="20">
        <v>354204</v>
      </c>
      <c r="G158" s="20">
        <v>710225</v>
      </c>
      <c r="H158" s="20">
        <v>797848</v>
      </c>
      <c r="I158" s="20">
        <v>914356</v>
      </c>
      <c r="J158" s="63">
        <f t="shared" si="38"/>
        <v>0.14602781482187077</v>
      </c>
      <c r="K158" s="20">
        <f t="shared" si="39"/>
        <v>116508</v>
      </c>
      <c r="L158" s="63">
        <f t="shared" si="37"/>
        <v>0.16684475975680074</v>
      </c>
    </row>
    <row r="159" spans="2:12" x14ac:dyDescent="0.25">
      <c r="B159" s="284"/>
      <c r="C159" s="286"/>
      <c r="D159" s="19" t="s">
        <v>51</v>
      </c>
      <c r="E159" s="20">
        <v>24221</v>
      </c>
      <c r="F159" s="20">
        <v>33444</v>
      </c>
      <c r="G159" s="20">
        <v>51485</v>
      </c>
      <c r="H159" s="20">
        <v>58157</v>
      </c>
      <c r="I159" s="20">
        <v>57388</v>
      </c>
      <c r="J159" s="63">
        <f t="shared" si="38"/>
        <v>-1.3222827862510056E-2</v>
      </c>
      <c r="K159" s="20">
        <f t="shared" si="39"/>
        <v>-769</v>
      </c>
      <c r="L159" s="63">
        <f t="shared" si="37"/>
        <v>1.0471727721941215E-2</v>
      </c>
    </row>
    <row r="160" spans="2:12" x14ac:dyDescent="0.25">
      <c r="B160" s="284"/>
      <c r="C160" s="286"/>
      <c r="D160" s="19" t="s">
        <v>52</v>
      </c>
      <c r="E160" s="20">
        <v>77467</v>
      </c>
      <c r="F160" s="20">
        <v>107459</v>
      </c>
      <c r="G160" s="20">
        <v>198873</v>
      </c>
      <c r="H160" s="20">
        <v>252588</v>
      </c>
      <c r="I160" s="20">
        <v>239146</v>
      </c>
      <c r="J160" s="63">
        <f t="shared" si="38"/>
        <v>-5.3217096615832848E-2</v>
      </c>
      <c r="K160" s="20">
        <f t="shared" si="39"/>
        <v>-13442</v>
      </c>
      <c r="L160" s="63">
        <f t="shared" si="37"/>
        <v>4.3637551365988597E-2</v>
      </c>
    </row>
    <row r="161" spans="2:12" x14ac:dyDescent="0.25">
      <c r="B161" s="284"/>
      <c r="C161" s="286"/>
      <c r="D161" s="19" t="s">
        <v>53</v>
      </c>
      <c r="E161" s="20">
        <v>103516</v>
      </c>
      <c r="F161" s="20">
        <v>164258</v>
      </c>
      <c r="G161" s="20">
        <v>229131</v>
      </c>
      <c r="H161" s="20">
        <v>239109</v>
      </c>
      <c r="I161" s="20">
        <v>250871</v>
      </c>
      <c r="J161" s="63">
        <f t="shared" si="38"/>
        <v>4.9190954752853289E-2</v>
      </c>
      <c r="K161" s="20">
        <f t="shared" si="39"/>
        <v>11762</v>
      </c>
      <c r="L161" s="63">
        <f t="shared" si="37"/>
        <v>4.5777040589166977E-2</v>
      </c>
    </row>
    <row r="162" spans="2:12" x14ac:dyDescent="0.25">
      <c r="B162" s="284"/>
      <c r="C162" s="286"/>
      <c r="D162" s="19" t="s">
        <v>54</v>
      </c>
      <c r="E162" s="20">
        <v>96681</v>
      </c>
      <c r="F162" s="20">
        <v>140346</v>
      </c>
      <c r="G162" s="20">
        <v>257117</v>
      </c>
      <c r="H162" s="20">
        <v>278594</v>
      </c>
      <c r="I162" s="20">
        <v>287810</v>
      </c>
      <c r="J162" s="22">
        <f t="shared" si="38"/>
        <v>3.3080396562739978E-2</v>
      </c>
      <c r="K162" s="20">
        <f t="shared" si="39"/>
        <v>9216</v>
      </c>
      <c r="L162" s="22">
        <f t="shared" si="37"/>
        <v>5.2517389622428051E-2</v>
      </c>
    </row>
    <row r="163" spans="2:12" x14ac:dyDescent="0.25">
      <c r="B163" s="284"/>
      <c r="C163" s="287"/>
      <c r="D163" s="23" t="s">
        <v>55</v>
      </c>
      <c r="E163" s="71">
        <v>43425</v>
      </c>
      <c r="F163" s="71">
        <v>71959</v>
      </c>
      <c r="G163" s="71">
        <v>111437</v>
      </c>
      <c r="H163" s="71">
        <v>123198</v>
      </c>
      <c r="I163" s="71">
        <v>128395</v>
      </c>
      <c r="J163" s="47">
        <f t="shared" si="38"/>
        <v>4.2184126365687691E-2</v>
      </c>
      <c r="K163" s="71">
        <f t="shared" si="39"/>
        <v>5197</v>
      </c>
      <c r="L163" s="47">
        <f t="shared" si="37"/>
        <v>2.3428547446480836E-2</v>
      </c>
    </row>
    <row r="164" spans="2:12" x14ac:dyDescent="0.25">
      <c r="B164" s="284"/>
      <c r="C164" s="288" t="s">
        <v>18</v>
      </c>
      <c r="D164" s="67" t="s">
        <v>45</v>
      </c>
      <c r="E164" s="68">
        <v>1664028</v>
      </c>
      <c r="F164" s="68">
        <v>2347681</v>
      </c>
      <c r="G164" s="68">
        <v>4832844</v>
      </c>
      <c r="H164" s="68">
        <v>5281361</v>
      </c>
      <c r="I164" s="68">
        <v>5576793</v>
      </c>
      <c r="J164" s="69">
        <f>I164/H164-1</f>
        <v>5.5938611278418593E-2</v>
      </c>
      <c r="K164" s="68">
        <f>I164-H164</f>
        <v>295432</v>
      </c>
      <c r="L164" s="69">
        <f t="shared" ref="L164:L174" si="40">I164/$I$164</f>
        <v>1</v>
      </c>
    </row>
    <row r="165" spans="2:12" x14ac:dyDescent="0.25">
      <c r="B165" s="284"/>
      <c r="C165" s="289"/>
      <c r="D165" s="26" t="s">
        <v>46</v>
      </c>
      <c r="E165" s="27">
        <v>590539</v>
      </c>
      <c r="F165" s="27">
        <v>886032</v>
      </c>
      <c r="G165" s="27">
        <v>1785371</v>
      </c>
      <c r="H165" s="27">
        <v>1925016</v>
      </c>
      <c r="I165" s="27">
        <v>1977765</v>
      </c>
      <c r="J165" s="82">
        <f t="shared" ref="J165" si="41">I165/H165-1</f>
        <v>2.7401850166440145E-2</v>
      </c>
      <c r="K165" s="27">
        <f t="shared" ref="K165" si="42">I165-H165</f>
        <v>52749</v>
      </c>
      <c r="L165" s="38">
        <f t="shared" si="40"/>
        <v>0.35464199585675854</v>
      </c>
    </row>
    <row r="166" spans="2:12" x14ac:dyDescent="0.25">
      <c r="B166" s="284"/>
      <c r="C166" s="289"/>
      <c r="D166" s="4" t="s">
        <v>47</v>
      </c>
      <c r="E166" s="29">
        <v>404818</v>
      </c>
      <c r="F166" s="29">
        <v>494807</v>
      </c>
      <c r="G166" s="29">
        <v>1265143</v>
      </c>
      <c r="H166" s="29">
        <v>1346080</v>
      </c>
      <c r="I166" s="29">
        <v>1414435</v>
      </c>
      <c r="J166" s="83">
        <f>I166/H166-1</f>
        <v>5.0780785688814944E-2</v>
      </c>
      <c r="K166" s="29">
        <f>I166-H166</f>
        <v>68355</v>
      </c>
      <c r="L166" s="77">
        <f t="shared" si="40"/>
        <v>0.25362874325799795</v>
      </c>
    </row>
    <row r="167" spans="2:12" x14ac:dyDescent="0.25">
      <c r="B167" s="284"/>
      <c r="C167" s="289"/>
      <c r="D167" s="4" t="s">
        <v>48</v>
      </c>
      <c r="E167" s="29">
        <v>13335</v>
      </c>
      <c r="F167" s="29">
        <v>20284</v>
      </c>
      <c r="G167" s="29">
        <v>38233</v>
      </c>
      <c r="H167" s="29">
        <v>51566</v>
      </c>
      <c r="I167" s="29">
        <v>44327</v>
      </c>
      <c r="J167" s="83">
        <f t="shared" ref="J167:J174" si="43">I167/H167-1</f>
        <v>-0.14038319823139278</v>
      </c>
      <c r="K167" s="29">
        <f t="shared" ref="K167:K174" si="44">I167-H167</f>
        <v>-7239</v>
      </c>
      <c r="L167" s="77">
        <f t="shared" si="40"/>
        <v>7.948475046500739E-3</v>
      </c>
    </row>
    <row r="168" spans="2:12" x14ac:dyDescent="0.25">
      <c r="B168" s="284"/>
      <c r="C168" s="289"/>
      <c r="D168" s="4" t="s">
        <v>49</v>
      </c>
      <c r="E168" s="29">
        <v>57877</v>
      </c>
      <c r="F168" s="29">
        <v>71245</v>
      </c>
      <c r="G168" s="29">
        <v>164270</v>
      </c>
      <c r="H168" s="29">
        <v>183368</v>
      </c>
      <c r="I168" s="29">
        <v>234780</v>
      </c>
      <c r="J168" s="83">
        <f t="shared" si="43"/>
        <v>0.28037607434230627</v>
      </c>
      <c r="K168" s="29">
        <f t="shared" si="44"/>
        <v>51412</v>
      </c>
      <c r="L168" s="77">
        <f t="shared" si="40"/>
        <v>4.2099464692341999E-2</v>
      </c>
    </row>
    <row r="169" spans="2:12" x14ac:dyDescent="0.25">
      <c r="B169" s="284"/>
      <c r="C169" s="289"/>
      <c r="D169" s="4" t="s">
        <v>50</v>
      </c>
      <c r="E169" s="29">
        <v>240954</v>
      </c>
      <c r="F169" s="29">
        <v>355287</v>
      </c>
      <c r="G169" s="29">
        <v>720575</v>
      </c>
      <c r="H169" s="29">
        <v>811299</v>
      </c>
      <c r="I169" s="29">
        <v>928708</v>
      </c>
      <c r="J169" s="83">
        <f t="shared" si="43"/>
        <v>0.14471729904757669</v>
      </c>
      <c r="K169" s="29">
        <f t="shared" si="44"/>
        <v>117409</v>
      </c>
      <c r="L169" s="77">
        <f t="shared" si="40"/>
        <v>0.16653083591232451</v>
      </c>
    </row>
    <row r="170" spans="2:12" x14ac:dyDescent="0.25">
      <c r="B170" s="284"/>
      <c r="C170" s="289"/>
      <c r="D170" s="4" t="s">
        <v>51</v>
      </c>
      <c r="E170" s="29">
        <v>24525</v>
      </c>
      <c r="F170" s="29">
        <v>33497</v>
      </c>
      <c r="G170" s="29">
        <v>51855</v>
      </c>
      <c r="H170" s="29">
        <v>58492</v>
      </c>
      <c r="I170" s="29">
        <v>57716</v>
      </c>
      <c r="J170" s="83">
        <f t="shared" si="43"/>
        <v>-1.3266771524310994E-2</v>
      </c>
      <c r="K170" s="29">
        <f t="shared" si="44"/>
        <v>-776</v>
      </c>
      <c r="L170" s="77">
        <f t="shared" si="40"/>
        <v>1.0349317250972019E-2</v>
      </c>
    </row>
    <row r="171" spans="2:12" x14ac:dyDescent="0.25">
      <c r="B171" s="284"/>
      <c r="C171" s="289"/>
      <c r="D171" s="4" t="s">
        <v>52</v>
      </c>
      <c r="E171" s="29">
        <v>80970</v>
      </c>
      <c r="F171" s="29">
        <v>108554</v>
      </c>
      <c r="G171" s="29">
        <v>202302</v>
      </c>
      <c r="H171" s="29">
        <v>255835</v>
      </c>
      <c r="I171" s="29">
        <v>243005</v>
      </c>
      <c r="J171" s="83">
        <f t="shared" si="43"/>
        <v>-5.0149510426642174E-2</v>
      </c>
      <c r="K171" s="29">
        <f t="shared" si="44"/>
        <v>-12830</v>
      </c>
      <c r="L171" s="77">
        <f t="shared" si="40"/>
        <v>4.3574326678433285E-2</v>
      </c>
    </row>
    <row r="172" spans="2:12" x14ac:dyDescent="0.25">
      <c r="B172" s="284"/>
      <c r="C172" s="289"/>
      <c r="D172" s="4" t="s">
        <v>53</v>
      </c>
      <c r="E172" s="29">
        <v>104957</v>
      </c>
      <c r="F172" s="29">
        <v>164413</v>
      </c>
      <c r="G172" s="29">
        <v>230406</v>
      </c>
      <c r="H172" s="29">
        <v>240602</v>
      </c>
      <c r="I172" s="29">
        <v>252566</v>
      </c>
      <c r="J172" s="83">
        <f t="shared" si="43"/>
        <v>4.9725272441625501E-2</v>
      </c>
      <c r="K172" s="29">
        <f t="shared" si="44"/>
        <v>11964</v>
      </c>
      <c r="L172" s="77">
        <f t="shared" si="40"/>
        <v>4.5288752872842869E-2</v>
      </c>
    </row>
    <row r="173" spans="2:12" x14ac:dyDescent="0.25">
      <c r="B173" s="284"/>
      <c r="C173" s="289"/>
      <c r="D173" s="4" t="s">
        <v>54</v>
      </c>
      <c r="E173" s="29">
        <v>100783</v>
      </c>
      <c r="F173" s="29">
        <v>141329</v>
      </c>
      <c r="G173" s="29">
        <v>261644</v>
      </c>
      <c r="H173" s="29">
        <v>283635</v>
      </c>
      <c r="I173" s="29">
        <v>293116</v>
      </c>
      <c r="J173" s="31">
        <f t="shared" si="43"/>
        <v>3.3426763269695181E-2</v>
      </c>
      <c r="K173" s="29">
        <f t="shared" si="44"/>
        <v>9481</v>
      </c>
      <c r="L173" s="42">
        <f t="shared" si="40"/>
        <v>5.2559956950168317E-2</v>
      </c>
    </row>
    <row r="174" spans="2:12" x14ac:dyDescent="0.25">
      <c r="B174" s="284"/>
      <c r="C174" s="290"/>
      <c r="D174" s="32" t="s">
        <v>55</v>
      </c>
      <c r="E174" s="73">
        <v>45270</v>
      </c>
      <c r="F174" s="73">
        <v>72233</v>
      </c>
      <c r="G174" s="73">
        <v>113045</v>
      </c>
      <c r="H174" s="73">
        <v>125468</v>
      </c>
      <c r="I174" s="73">
        <v>130375</v>
      </c>
      <c r="J174" s="74">
        <f t="shared" si="43"/>
        <v>3.9109573755857996E-2</v>
      </c>
      <c r="K174" s="73">
        <f t="shared" si="44"/>
        <v>4907</v>
      </c>
      <c r="L174" s="56">
        <f t="shared" si="40"/>
        <v>2.3378131481659799E-2</v>
      </c>
    </row>
    <row r="175" spans="2:12" x14ac:dyDescent="0.25">
      <c r="B175" s="284"/>
      <c r="C175" s="291" t="s">
        <v>21</v>
      </c>
      <c r="D175" s="67" t="s">
        <v>45</v>
      </c>
      <c r="E175" s="68">
        <v>10243785</v>
      </c>
      <c r="F175" s="68">
        <v>13903380</v>
      </c>
      <c r="G175" s="68">
        <v>31405937</v>
      </c>
      <c r="H175" s="68">
        <v>34509923</v>
      </c>
      <c r="I175" s="68">
        <v>36076748</v>
      </c>
      <c r="J175" s="69">
        <f t="shared" si="38"/>
        <v>4.540215867766495E-2</v>
      </c>
      <c r="K175" s="68">
        <f t="shared" si="39"/>
        <v>1566825</v>
      </c>
      <c r="L175" s="69">
        <f>I175/$I$175</f>
        <v>1</v>
      </c>
    </row>
    <row r="176" spans="2:12" x14ac:dyDescent="0.25">
      <c r="B176" s="284"/>
      <c r="C176" s="286"/>
      <c r="D176" s="15" t="s">
        <v>46</v>
      </c>
      <c r="E176" s="16">
        <v>3913809</v>
      </c>
      <c r="F176" s="16">
        <v>5763674</v>
      </c>
      <c r="G176" s="16">
        <v>12632387</v>
      </c>
      <c r="H176" s="16">
        <v>13590517</v>
      </c>
      <c r="I176" s="16">
        <v>13839613</v>
      </c>
      <c r="J176" s="18">
        <f t="shared" si="38"/>
        <v>1.8328662551983843E-2</v>
      </c>
      <c r="K176" s="16">
        <f t="shared" si="39"/>
        <v>249096</v>
      </c>
      <c r="L176" s="18">
        <f t="shared" ref="L176:L185" si="45">I176/$I$175</f>
        <v>0.38361586803777326</v>
      </c>
    </row>
    <row r="177" spans="2:12" x14ac:dyDescent="0.25">
      <c r="B177" s="284"/>
      <c r="C177" s="286"/>
      <c r="D177" s="19" t="s">
        <v>47</v>
      </c>
      <c r="E177" s="20">
        <v>2858440</v>
      </c>
      <c r="F177" s="20">
        <v>3367162</v>
      </c>
      <c r="G177" s="20">
        <v>8865243</v>
      </c>
      <c r="H177" s="20">
        <v>9739308</v>
      </c>
      <c r="I177" s="20">
        <v>10014981</v>
      </c>
      <c r="J177" s="63">
        <f t="shared" si="38"/>
        <v>2.8305193757092395E-2</v>
      </c>
      <c r="K177" s="20">
        <f t="shared" si="39"/>
        <v>275673</v>
      </c>
      <c r="L177" s="63">
        <f t="shared" si="45"/>
        <v>0.2776020998344973</v>
      </c>
    </row>
    <row r="178" spans="2:12" x14ac:dyDescent="0.25">
      <c r="B178" s="284"/>
      <c r="C178" s="286"/>
      <c r="D178" s="19" t="s">
        <v>48</v>
      </c>
      <c r="E178" s="20">
        <v>65275</v>
      </c>
      <c r="F178" s="20">
        <v>98762</v>
      </c>
      <c r="G178" s="20">
        <v>168339</v>
      </c>
      <c r="H178" s="20">
        <v>182035</v>
      </c>
      <c r="I178" s="20">
        <v>194642</v>
      </c>
      <c r="J178" s="63">
        <f t="shared" si="38"/>
        <v>6.925591232455286E-2</v>
      </c>
      <c r="K178" s="20">
        <f t="shared" si="39"/>
        <v>12607</v>
      </c>
      <c r="L178" s="63">
        <f t="shared" si="45"/>
        <v>5.3952202121987274E-3</v>
      </c>
    </row>
    <row r="179" spans="2:12" x14ac:dyDescent="0.25">
      <c r="B179" s="284"/>
      <c r="C179" s="286"/>
      <c r="D179" s="19" t="s">
        <v>49</v>
      </c>
      <c r="E179" s="20">
        <v>295880</v>
      </c>
      <c r="F179" s="20">
        <v>419370</v>
      </c>
      <c r="G179" s="20">
        <v>1014697</v>
      </c>
      <c r="H179" s="20">
        <v>1034949</v>
      </c>
      <c r="I179" s="20">
        <v>1361415</v>
      </c>
      <c r="J179" s="63">
        <f t="shared" si="38"/>
        <v>0.31544163045715301</v>
      </c>
      <c r="K179" s="20">
        <f t="shared" si="39"/>
        <v>326466</v>
      </c>
      <c r="L179" s="63">
        <f t="shared" si="45"/>
        <v>3.7736633024683934E-2</v>
      </c>
    </row>
    <row r="180" spans="2:12" x14ac:dyDescent="0.25">
      <c r="B180" s="284"/>
      <c r="C180" s="286"/>
      <c r="D180" s="19" t="s">
        <v>50</v>
      </c>
      <c r="E180" s="20">
        <v>1546641</v>
      </c>
      <c r="F180" s="20">
        <v>1967362</v>
      </c>
      <c r="G180" s="20">
        <v>4352393</v>
      </c>
      <c r="H180" s="20">
        <v>5123327</v>
      </c>
      <c r="I180" s="20">
        <v>5751799</v>
      </c>
      <c r="J180" s="63">
        <f t="shared" si="38"/>
        <v>0.12266872678632468</v>
      </c>
      <c r="K180" s="20">
        <f t="shared" si="39"/>
        <v>628472</v>
      </c>
      <c r="L180" s="63">
        <f t="shared" si="45"/>
        <v>0.15943230249023554</v>
      </c>
    </row>
    <row r="181" spans="2:12" x14ac:dyDescent="0.25">
      <c r="B181" s="284"/>
      <c r="C181" s="286"/>
      <c r="D181" s="19" t="s">
        <v>51</v>
      </c>
      <c r="E181" s="20">
        <v>59047</v>
      </c>
      <c r="F181" s="20">
        <v>83402</v>
      </c>
      <c r="G181" s="20">
        <v>137757</v>
      </c>
      <c r="H181" s="20">
        <v>148334</v>
      </c>
      <c r="I181" s="20">
        <v>152300</v>
      </c>
      <c r="J181" s="63">
        <f t="shared" si="38"/>
        <v>2.6736958485579887E-2</v>
      </c>
      <c r="K181" s="20">
        <f t="shared" si="39"/>
        <v>3966</v>
      </c>
      <c r="L181" s="63">
        <f t="shared" si="45"/>
        <v>4.2215556679332626E-3</v>
      </c>
    </row>
    <row r="182" spans="2:12" x14ac:dyDescent="0.25">
      <c r="B182" s="284"/>
      <c r="C182" s="286"/>
      <c r="D182" s="19" t="s">
        <v>52</v>
      </c>
      <c r="E182" s="20">
        <v>442013</v>
      </c>
      <c r="F182" s="20">
        <v>749212</v>
      </c>
      <c r="G182" s="20">
        <v>1316064</v>
      </c>
      <c r="H182" s="20">
        <v>1447168</v>
      </c>
      <c r="I182" s="20">
        <v>1453294</v>
      </c>
      <c r="J182" s="63">
        <f t="shared" si="38"/>
        <v>4.2330952591544957E-3</v>
      </c>
      <c r="K182" s="20">
        <f t="shared" si="39"/>
        <v>6126</v>
      </c>
      <c r="L182" s="63">
        <f t="shared" si="45"/>
        <v>4.0283398049070274E-2</v>
      </c>
    </row>
    <row r="183" spans="2:12" x14ac:dyDescent="0.25">
      <c r="B183" s="284"/>
      <c r="C183" s="286"/>
      <c r="D183" s="19" t="s">
        <v>53</v>
      </c>
      <c r="E183" s="20">
        <v>216673</v>
      </c>
      <c r="F183" s="20">
        <v>359169</v>
      </c>
      <c r="G183" s="20">
        <v>543499</v>
      </c>
      <c r="H183" s="20">
        <v>576462</v>
      </c>
      <c r="I183" s="20">
        <v>584273</v>
      </c>
      <c r="J183" s="63">
        <f t="shared" si="38"/>
        <v>1.3549895743344642E-2</v>
      </c>
      <c r="K183" s="20">
        <f t="shared" si="39"/>
        <v>7811</v>
      </c>
      <c r="L183" s="63">
        <f t="shared" si="45"/>
        <v>1.6195279020160019E-2</v>
      </c>
    </row>
    <row r="184" spans="2:12" x14ac:dyDescent="0.25">
      <c r="B184" s="284"/>
      <c r="C184" s="286"/>
      <c r="D184" s="19" t="s">
        <v>54</v>
      </c>
      <c r="E184" s="20">
        <v>610766</v>
      </c>
      <c r="F184" s="20">
        <v>774989</v>
      </c>
      <c r="G184" s="20">
        <v>1753117</v>
      </c>
      <c r="H184" s="20">
        <v>1886738</v>
      </c>
      <c r="I184" s="20">
        <v>1988780</v>
      </c>
      <c r="J184" s="22">
        <f t="shared" si="38"/>
        <v>5.4083820859069931E-2</v>
      </c>
      <c r="K184" s="20">
        <f t="shared" si="39"/>
        <v>102042</v>
      </c>
      <c r="L184" s="22">
        <f t="shared" si="45"/>
        <v>5.512636560257593E-2</v>
      </c>
    </row>
    <row r="185" spans="2:12" x14ac:dyDescent="0.25">
      <c r="B185" s="284"/>
      <c r="C185" s="287"/>
      <c r="D185" s="23" t="s">
        <v>55</v>
      </c>
      <c r="E185" s="71">
        <v>235241</v>
      </c>
      <c r="F185" s="71">
        <v>320278</v>
      </c>
      <c r="G185" s="71">
        <v>622441</v>
      </c>
      <c r="H185" s="71">
        <v>781085</v>
      </c>
      <c r="I185" s="71">
        <v>735651</v>
      </c>
      <c r="J185" s="47">
        <f t="shared" si="38"/>
        <v>-5.8167805040424514E-2</v>
      </c>
      <c r="K185" s="71">
        <f t="shared" si="39"/>
        <v>-45434</v>
      </c>
      <c r="L185" s="47">
        <f t="shared" si="45"/>
        <v>2.0391278060871782E-2</v>
      </c>
    </row>
    <row r="186" spans="2:12" x14ac:dyDescent="0.25">
      <c r="B186" s="284"/>
      <c r="C186" s="288" t="s">
        <v>22</v>
      </c>
      <c r="D186" s="67" t="s">
        <v>45</v>
      </c>
      <c r="E186" s="75">
        <f t="shared" ref="E186:I187" si="46">E175/E153</f>
        <v>6.5442824807720932</v>
      </c>
      <c r="F186" s="75">
        <f t="shared" si="46"/>
        <v>5.9532216226677823</v>
      </c>
      <c r="G186" s="75">
        <f t="shared" si="46"/>
        <v>6.6010991064347921</v>
      </c>
      <c r="H186" s="75">
        <f t="shared" si="46"/>
        <v>6.6508395860551373</v>
      </c>
      <c r="I186" s="75">
        <f t="shared" si="46"/>
        <v>6.583011816914464</v>
      </c>
      <c r="J186" s="69">
        <f t="shared" si="38"/>
        <v>-1.0198376951218058E-2</v>
      </c>
      <c r="K186" s="75">
        <f t="shared" ref="K186:K187" si="47">(I186-H186)</f>
        <v>-6.7827769140673233E-2</v>
      </c>
      <c r="L186" s="69"/>
    </row>
    <row r="187" spans="2:12" x14ac:dyDescent="0.25">
      <c r="B187" s="284"/>
      <c r="C187" s="289"/>
      <c r="D187" s="26" t="s">
        <v>46</v>
      </c>
      <c r="E187" s="37">
        <f t="shared" si="46"/>
        <v>7.1048165891222386</v>
      </c>
      <c r="F187" s="37">
        <f t="shared" si="46"/>
        <v>6.5418610854156141</v>
      </c>
      <c r="G187" s="37">
        <f t="shared" si="46"/>
        <v>7.1895473603752658</v>
      </c>
      <c r="H187" s="37">
        <f t="shared" si="46"/>
        <v>7.1971014630901768</v>
      </c>
      <c r="I187" s="37">
        <f t="shared" si="46"/>
        <v>7.1378757417873455</v>
      </c>
      <c r="J187" s="82">
        <f t="shared" si="38"/>
        <v>-8.2291074547949927E-3</v>
      </c>
      <c r="K187" s="37">
        <f t="shared" si="47"/>
        <v>-5.9225721302831325E-2</v>
      </c>
      <c r="L187" s="38"/>
    </row>
    <row r="188" spans="2:12" x14ac:dyDescent="0.25">
      <c r="B188" s="284"/>
      <c r="C188" s="289"/>
      <c r="D188" s="4" t="s">
        <v>47</v>
      </c>
      <c r="E188" s="41">
        <f>E177/E155</f>
        <v>7.6155004062928775</v>
      </c>
      <c r="F188" s="41">
        <f>F177/F155</f>
        <v>6.8402382490482632</v>
      </c>
      <c r="G188" s="41">
        <f>G177/G155</f>
        <v>7.1290659289847085</v>
      </c>
      <c r="H188" s="41">
        <f>H177/H155</f>
        <v>7.378386609473794</v>
      </c>
      <c r="I188" s="41">
        <f>I177/I155</f>
        <v>7.2163244160098223</v>
      </c>
      <c r="J188" s="83">
        <f t="shared" si="38"/>
        <v>-2.1964448603965181E-2</v>
      </c>
      <c r="K188" s="41">
        <f>(I188-H188)</f>
        <v>-0.16206219346397166</v>
      </c>
      <c r="L188" s="77"/>
    </row>
    <row r="189" spans="2:12" x14ac:dyDescent="0.25">
      <c r="B189" s="284"/>
      <c r="C189" s="289"/>
      <c r="D189" s="4" t="s">
        <v>48</v>
      </c>
      <c r="E189" s="41">
        <f t="shared" ref="E189:I196" si="48">E178/E156</f>
        <v>5.1670228765930499</v>
      </c>
      <c r="F189" s="41">
        <f t="shared" si="48"/>
        <v>4.8986657407866669</v>
      </c>
      <c r="G189" s="41">
        <f t="shared" si="48"/>
        <v>4.4591931339567168</v>
      </c>
      <c r="H189" s="41">
        <f t="shared" si="48"/>
        <v>3.5577336512527848</v>
      </c>
      <c r="I189" s="41">
        <f t="shared" si="48"/>
        <v>4.4502823696184013</v>
      </c>
      <c r="J189" s="83">
        <f t="shared" si="38"/>
        <v>0.25087564327681555</v>
      </c>
      <c r="K189" s="41">
        <f t="shared" ref="K189:K196" si="49">(I189-H189)</f>
        <v>0.89254871836561644</v>
      </c>
      <c r="L189" s="77"/>
    </row>
    <row r="190" spans="2:12" x14ac:dyDescent="0.25">
      <c r="B190" s="284"/>
      <c r="C190" s="289"/>
      <c r="D190" s="4" t="s">
        <v>49</v>
      </c>
      <c r="E190" s="41">
        <f t="shared" si="48"/>
        <v>5.3491945835517871</v>
      </c>
      <c r="F190" s="41">
        <f t="shared" si="48"/>
        <v>5.9650944469731453</v>
      </c>
      <c r="G190" s="41">
        <f t="shared" si="48"/>
        <v>6.2993357337968714</v>
      </c>
      <c r="H190" s="41">
        <f t="shared" si="48"/>
        <v>5.7549280737556785</v>
      </c>
      <c r="I190" s="41">
        <f t="shared" si="48"/>
        <v>5.8718126768338967</v>
      </c>
      <c r="J190" s="83">
        <f t="shared" si="38"/>
        <v>2.0310349943598593E-2</v>
      </c>
      <c r="K190" s="41">
        <f t="shared" si="49"/>
        <v>0.11688460307821824</v>
      </c>
      <c r="L190" s="77"/>
    </row>
    <row r="191" spans="2:12" x14ac:dyDescent="0.25">
      <c r="B191" s="284"/>
      <c r="C191" s="289"/>
      <c r="D191" s="4" t="s">
        <v>50</v>
      </c>
      <c r="E191" s="41">
        <f t="shared" si="48"/>
        <v>6.8485442911860428</v>
      </c>
      <c r="F191" s="41">
        <f t="shared" si="48"/>
        <v>5.5543189800228117</v>
      </c>
      <c r="G191" s="41">
        <f t="shared" si="48"/>
        <v>6.1281889542046537</v>
      </c>
      <c r="H191" s="41">
        <f t="shared" si="48"/>
        <v>6.4214324031645127</v>
      </c>
      <c r="I191" s="41">
        <f t="shared" si="48"/>
        <v>6.2905465704823937</v>
      </c>
      <c r="J191" s="83">
        <f t="shared" si="38"/>
        <v>-2.0382653661139227E-2</v>
      </c>
      <c r="K191" s="41">
        <f t="shared" si="49"/>
        <v>-0.13088583268211895</v>
      </c>
      <c r="L191" s="77"/>
    </row>
    <row r="192" spans="2:12" x14ac:dyDescent="0.25">
      <c r="B192" s="284"/>
      <c r="C192" s="289"/>
      <c r="D192" s="4" t="s">
        <v>51</v>
      </c>
      <c r="E192" s="41">
        <f t="shared" si="48"/>
        <v>2.437843193922629</v>
      </c>
      <c r="F192" s="41">
        <f t="shared" si="48"/>
        <v>2.4937806482478173</v>
      </c>
      <c r="G192" s="41">
        <f t="shared" si="48"/>
        <v>2.6756725259784404</v>
      </c>
      <c r="H192" s="41">
        <f t="shared" si="48"/>
        <v>2.5505786061867015</v>
      </c>
      <c r="I192" s="41">
        <f t="shared" si="48"/>
        <v>2.6538649194953647</v>
      </c>
      <c r="J192" s="83">
        <f t="shared" si="38"/>
        <v>4.0495248042201615E-2</v>
      </c>
      <c r="K192" s="41">
        <f t="shared" si="49"/>
        <v>0.10328631330866322</v>
      </c>
      <c r="L192" s="77"/>
    </row>
    <row r="193" spans="2:12" x14ac:dyDescent="0.25">
      <c r="B193" s="284"/>
      <c r="C193" s="289"/>
      <c r="D193" s="4" t="s">
        <v>52</v>
      </c>
      <c r="E193" s="41">
        <f t="shared" si="48"/>
        <v>5.7058231246853497</v>
      </c>
      <c r="F193" s="41">
        <f t="shared" si="48"/>
        <v>6.9720730697289195</v>
      </c>
      <c r="G193" s="41">
        <f t="shared" si="48"/>
        <v>6.6176102336667117</v>
      </c>
      <c r="H193" s="41">
        <f t="shared" si="48"/>
        <v>5.729361648217651</v>
      </c>
      <c r="I193" s="41">
        <f t="shared" si="48"/>
        <v>6.0770157142498729</v>
      </c>
      <c r="J193" s="83">
        <f t="shared" si="38"/>
        <v>6.0679371870402621E-2</v>
      </c>
      <c r="K193" s="41">
        <f t="shared" si="49"/>
        <v>0.34765406603222182</v>
      </c>
      <c r="L193" s="77"/>
    </row>
    <row r="194" spans="2:12" x14ac:dyDescent="0.25">
      <c r="B194" s="284"/>
      <c r="C194" s="289"/>
      <c r="D194" s="4" t="s">
        <v>53</v>
      </c>
      <c r="E194" s="41">
        <f t="shared" si="48"/>
        <v>2.0931353607171839</v>
      </c>
      <c r="F194" s="41">
        <f t="shared" si="48"/>
        <v>2.1866149593931499</v>
      </c>
      <c r="G194" s="41">
        <f t="shared" si="48"/>
        <v>2.3720011696365835</v>
      </c>
      <c r="H194" s="41">
        <f t="shared" si="48"/>
        <v>2.410875374829053</v>
      </c>
      <c r="I194" s="41">
        <f t="shared" si="48"/>
        <v>2.328977841201255</v>
      </c>
      <c r="J194" s="83">
        <f t="shared" si="38"/>
        <v>-3.3970040294432513E-2</v>
      </c>
      <c r="K194" s="41">
        <f t="shared" si="49"/>
        <v>-8.1897533627798058E-2</v>
      </c>
      <c r="L194" s="77"/>
    </row>
    <row r="195" spans="2:12" x14ac:dyDescent="0.25">
      <c r="B195" s="284"/>
      <c r="C195" s="289"/>
      <c r="D195" s="4" t="s">
        <v>54</v>
      </c>
      <c r="E195" s="41">
        <f t="shared" si="48"/>
        <v>6.3173322576307651</v>
      </c>
      <c r="F195" s="41">
        <f t="shared" si="48"/>
        <v>5.5219885141008653</v>
      </c>
      <c r="G195" s="41">
        <f t="shared" si="48"/>
        <v>6.81836284648623</v>
      </c>
      <c r="H195" s="41">
        <f t="shared" si="48"/>
        <v>6.7723569064660403</v>
      </c>
      <c r="I195" s="41">
        <f t="shared" si="48"/>
        <v>6.910044821236232</v>
      </c>
      <c r="J195" s="31">
        <f t="shared" si="38"/>
        <v>2.0330871020505681E-2</v>
      </c>
      <c r="K195" s="41">
        <f t="shared" si="49"/>
        <v>0.13768791477019171</v>
      </c>
      <c r="L195" s="42"/>
    </row>
    <row r="196" spans="2:12" x14ac:dyDescent="0.25">
      <c r="B196" s="284"/>
      <c r="C196" s="290"/>
      <c r="D196" s="32" t="s">
        <v>55</v>
      </c>
      <c r="E196" s="79">
        <f t="shared" si="48"/>
        <v>5.4171790443293037</v>
      </c>
      <c r="F196" s="79">
        <f t="shared" si="48"/>
        <v>4.4508400617018022</v>
      </c>
      <c r="G196" s="79">
        <f t="shared" si="48"/>
        <v>5.585586474869209</v>
      </c>
      <c r="H196" s="79">
        <f t="shared" si="48"/>
        <v>6.340078572704102</v>
      </c>
      <c r="I196" s="79">
        <f t="shared" si="48"/>
        <v>5.7295922738424396</v>
      </c>
      <c r="J196" s="74">
        <f t="shared" si="38"/>
        <v>-9.6290020992797265E-2</v>
      </c>
      <c r="K196" s="79">
        <f t="shared" si="49"/>
        <v>-0.61048629886166239</v>
      </c>
      <c r="L196" s="56"/>
    </row>
    <row r="197" spans="2:12" x14ac:dyDescent="0.25">
      <c r="B197" s="284"/>
      <c r="C197" s="292" t="s">
        <v>36</v>
      </c>
      <c r="D197" s="67" t="s">
        <v>45</v>
      </c>
      <c r="E197" s="69">
        <v>0.42151592636549812</v>
      </c>
      <c r="F197" s="69">
        <v>0.46071549284573426</v>
      </c>
      <c r="G197" s="69">
        <v>0.69548218463868861</v>
      </c>
      <c r="H197" s="69">
        <v>0.75317428421984389</v>
      </c>
      <c r="I197" s="69">
        <v>0.77369971345652855</v>
      </c>
      <c r="J197" s="69">
        <f t="shared" si="38"/>
        <v>2.725189861991284E-2</v>
      </c>
      <c r="K197" s="75">
        <f>(I197-H197)*100</f>
        <v>2.0525429236684656</v>
      </c>
      <c r="L197" s="69"/>
    </row>
    <row r="198" spans="2:12" x14ac:dyDescent="0.25">
      <c r="B198" s="284"/>
      <c r="C198" s="293"/>
      <c r="D198" s="15" t="s">
        <v>46</v>
      </c>
      <c r="E198" s="18">
        <v>0.49563348888170433</v>
      </c>
      <c r="F198" s="18">
        <v>0.53007392392769836</v>
      </c>
      <c r="G198" s="18">
        <v>0.78235212112064911</v>
      </c>
      <c r="H198" s="18">
        <v>0.81120905005064936</v>
      </c>
      <c r="I198" s="18">
        <v>0.81280076010742186</v>
      </c>
      <c r="J198" s="18">
        <f t="shared" si="38"/>
        <v>1.9621453393217081E-3</v>
      </c>
      <c r="K198" s="44">
        <f t="shared" ref="K198" si="50">(I198-H198)*100</f>
        <v>0.15917100567724995</v>
      </c>
      <c r="L198" s="18"/>
    </row>
    <row r="199" spans="2:12" x14ac:dyDescent="0.25">
      <c r="B199" s="284"/>
      <c r="C199" s="293"/>
      <c r="D199" s="19" t="s">
        <v>47</v>
      </c>
      <c r="E199" s="63">
        <v>0.41641203353334449</v>
      </c>
      <c r="F199" s="63">
        <v>0.38237984856351559</v>
      </c>
      <c r="G199" s="63">
        <v>0.63514820255836268</v>
      </c>
      <c r="H199" s="63">
        <v>0.71202240207954559</v>
      </c>
      <c r="I199" s="63">
        <v>0.72327549742346608</v>
      </c>
      <c r="J199" s="63">
        <f t="shared" si="38"/>
        <v>1.5804411927285544E-2</v>
      </c>
      <c r="K199" s="46">
        <f>(I199-H199)*100</f>
        <v>1.1253095343920494</v>
      </c>
      <c r="L199" s="63"/>
    </row>
    <row r="200" spans="2:12" x14ac:dyDescent="0.25">
      <c r="B200" s="284"/>
      <c r="C200" s="293"/>
      <c r="D200" s="19" t="s">
        <v>48</v>
      </c>
      <c r="E200" s="63">
        <v>0.42174668708366447</v>
      </c>
      <c r="F200" s="63">
        <v>0.40408330264719122</v>
      </c>
      <c r="G200" s="63">
        <v>0.53778304538949095</v>
      </c>
      <c r="H200" s="63">
        <v>0.55454348826086564</v>
      </c>
      <c r="I200" s="63">
        <v>0.59082327086406716</v>
      </c>
      <c r="J200" s="63">
        <f t="shared" si="38"/>
        <v>6.5422790766113792E-2</v>
      </c>
      <c r="K200" s="46">
        <f t="shared" ref="K200:K207" si="51">(I200-H200)*100</f>
        <v>3.6279782603201527</v>
      </c>
      <c r="L200" s="63"/>
    </row>
    <row r="201" spans="2:12" x14ac:dyDescent="0.25">
      <c r="B201" s="284"/>
      <c r="C201" s="293"/>
      <c r="D201" s="19" t="s">
        <v>49</v>
      </c>
      <c r="E201" s="63">
        <v>0.31148476369141237</v>
      </c>
      <c r="F201" s="63">
        <v>0.28621210694206145</v>
      </c>
      <c r="G201" s="63">
        <v>0.60938004840462912</v>
      </c>
      <c r="H201" s="63">
        <v>0.6452598187198163</v>
      </c>
      <c r="I201" s="63">
        <v>0.84038066713662607</v>
      </c>
      <c r="J201" s="63">
        <f t="shared" si="38"/>
        <v>0.30239113416968366</v>
      </c>
      <c r="K201" s="46">
        <f t="shared" si="51"/>
        <v>19.512084841680977</v>
      </c>
      <c r="L201" s="63"/>
    </row>
    <row r="202" spans="2:12" x14ac:dyDescent="0.25">
      <c r="B202" s="284"/>
      <c r="C202" s="293"/>
      <c r="D202" s="19" t="s">
        <v>50</v>
      </c>
      <c r="E202" s="63">
        <v>0.48948502261743165</v>
      </c>
      <c r="F202" s="63">
        <v>0.48615455783025679</v>
      </c>
      <c r="G202" s="63">
        <v>0.6493275173640638</v>
      </c>
      <c r="H202" s="63">
        <v>0.73071425433679682</v>
      </c>
      <c r="I202" s="63">
        <v>0.78531451498170857</v>
      </c>
      <c r="J202" s="63">
        <f t="shared" si="38"/>
        <v>7.4721767532053285E-2</v>
      </c>
      <c r="K202" s="46">
        <f t="shared" si="51"/>
        <v>5.4600260644911742</v>
      </c>
      <c r="L202" s="63"/>
    </row>
    <row r="203" spans="2:12" x14ac:dyDescent="0.25">
      <c r="B203" s="284"/>
      <c r="C203" s="293"/>
      <c r="D203" s="19" t="s">
        <v>51</v>
      </c>
      <c r="E203" s="63">
        <v>0.5147906295498732</v>
      </c>
      <c r="F203" s="63">
        <v>0.42945341263098274</v>
      </c>
      <c r="G203" s="63">
        <v>0.57741590694750078</v>
      </c>
      <c r="H203" s="63">
        <v>0.61259601883208059</v>
      </c>
      <c r="I203" s="63">
        <v>0.6183064169082243</v>
      </c>
      <c r="J203" s="63">
        <f t="shared" si="38"/>
        <v>9.3216375892071213E-3</v>
      </c>
      <c r="K203" s="46">
        <f t="shared" si="51"/>
        <v>0.57103980761437079</v>
      </c>
      <c r="L203" s="63"/>
    </row>
    <row r="204" spans="2:12" x14ac:dyDescent="0.25">
      <c r="B204" s="284"/>
      <c r="C204" s="293"/>
      <c r="D204" s="19" t="s">
        <v>52</v>
      </c>
      <c r="E204" s="63">
        <v>0.60407891607923314</v>
      </c>
      <c r="F204" s="63">
        <v>0.70336128458075009</v>
      </c>
      <c r="G204" s="63">
        <v>0.8015089072176752</v>
      </c>
      <c r="H204" s="63">
        <v>0.82779844332469787</v>
      </c>
      <c r="I204" s="63">
        <v>0.82775664662909765</v>
      </c>
      <c r="J204" s="63">
        <f t="shared" si="38"/>
        <v>-5.0491391880846948E-5</v>
      </c>
      <c r="K204" s="46">
        <f t="shared" si="51"/>
        <v>-4.1796695600226919E-3</v>
      </c>
      <c r="L204" s="63"/>
    </row>
    <row r="205" spans="2:12" x14ac:dyDescent="0.25">
      <c r="B205" s="284"/>
      <c r="C205" s="293"/>
      <c r="D205" s="19" t="s">
        <v>53</v>
      </c>
      <c r="E205" s="63">
        <v>0.43917828766012645</v>
      </c>
      <c r="F205" s="63">
        <v>0.43287194104141685</v>
      </c>
      <c r="G205" s="63">
        <v>0.55540181632567553</v>
      </c>
      <c r="H205" s="63">
        <v>0.56942335787332776</v>
      </c>
      <c r="I205" s="63">
        <v>0.58812285219043858</v>
      </c>
      <c r="J205" s="63">
        <f t="shared" si="38"/>
        <v>3.283935240547442E-2</v>
      </c>
      <c r="K205" s="46">
        <f t="shared" si="51"/>
        <v>1.8699494317110821</v>
      </c>
      <c r="L205" s="63"/>
    </row>
    <row r="206" spans="2:12" x14ac:dyDescent="0.25">
      <c r="B206" s="284"/>
      <c r="C206" s="293"/>
      <c r="D206" s="19" t="s">
        <v>54</v>
      </c>
      <c r="E206" s="63">
        <v>0.49125694136118242</v>
      </c>
      <c r="F206" s="63">
        <v>0.48201408869433904</v>
      </c>
      <c r="G206" s="63">
        <v>0.74892677369097149</v>
      </c>
      <c r="H206" s="63">
        <v>0.81331329152256404</v>
      </c>
      <c r="I206" s="63">
        <v>0.84524916570756325</v>
      </c>
      <c r="J206" s="63">
        <f t="shared" si="38"/>
        <v>3.9266386665357089E-2</v>
      </c>
      <c r="K206" s="46">
        <f t="shared" si="51"/>
        <v>3.1935874184999213</v>
      </c>
      <c r="L206" s="22"/>
    </row>
    <row r="207" spans="2:12" x14ac:dyDescent="0.25">
      <c r="B207" s="284"/>
      <c r="C207" s="294"/>
      <c r="D207" s="23" t="s">
        <v>55</v>
      </c>
      <c r="E207" s="63">
        <v>0.36139382757206262</v>
      </c>
      <c r="F207" s="63">
        <v>0.30640431884692987</v>
      </c>
      <c r="G207" s="63">
        <v>0.53127749995092155</v>
      </c>
      <c r="H207" s="63">
        <v>0.69652045193105105</v>
      </c>
      <c r="I207" s="63">
        <v>0.64923634412435949</v>
      </c>
      <c r="J207" s="63">
        <f t="shared" si="38"/>
        <v>-6.788617286915255E-2</v>
      </c>
      <c r="K207" s="46">
        <f t="shared" si="51"/>
        <v>-4.7284107806691562</v>
      </c>
      <c r="L207" s="47"/>
    </row>
    <row r="208" spans="2:12" x14ac:dyDescent="0.25">
      <c r="B208" s="284"/>
      <c r="C208" s="295" t="s">
        <v>59</v>
      </c>
      <c r="D208" s="67" t="s">
        <v>45</v>
      </c>
      <c r="E208" s="68">
        <v>66601</v>
      </c>
      <c r="F208" s="68">
        <v>82456</v>
      </c>
      <c r="G208" s="68">
        <v>123696</v>
      </c>
      <c r="H208" s="68">
        <v>125536</v>
      </c>
      <c r="I208" s="68">
        <v>127400</v>
      </c>
      <c r="J208" s="69">
        <f t="shared" si="38"/>
        <v>1.4848330359418904E-2</v>
      </c>
      <c r="K208" s="68">
        <f t="shared" ref="K208:K209" si="52">I208-H208</f>
        <v>1864</v>
      </c>
      <c r="L208" s="69">
        <f t="shared" ref="L208:L218" si="53">I208/$I$208</f>
        <v>1</v>
      </c>
    </row>
    <row r="209" spans="2:12" x14ac:dyDescent="0.25">
      <c r="B209" s="284"/>
      <c r="C209" s="289"/>
      <c r="D209" s="26" t="s">
        <v>46</v>
      </c>
      <c r="E209" s="27">
        <v>23742</v>
      </c>
      <c r="F209" s="27">
        <v>29697</v>
      </c>
      <c r="G209" s="27">
        <v>44233</v>
      </c>
      <c r="H209" s="27">
        <v>45902</v>
      </c>
      <c r="I209" s="27">
        <v>46521</v>
      </c>
      <c r="J209" s="36">
        <f t="shared" si="38"/>
        <v>1.3485251187312031E-2</v>
      </c>
      <c r="K209" s="27">
        <f t="shared" si="52"/>
        <v>619</v>
      </c>
      <c r="L209" s="38">
        <f t="shared" si="53"/>
        <v>0.3651569858712716</v>
      </c>
    </row>
    <row r="210" spans="2:12" x14ac:dyDescent="0.25">
      <c r="B210" s="284"/>
      <c r="C210" s="289"/>
      <c r="D210" s="4" t="s">
        <v>47</v>
      </c>
      <c r="E210" s="29">
        <v>20336</v>
      </c>
      <c r="F210" s="29">
        <v>24064</v>
      </c>
      <c r="G210" s="29">
        <v>38225</v>
      </c>
      <c r="H210" s="29">
        <v>37475</v>
      </c>
      <c r="I210" s="29">
        <v>37833</v>
      </c>
      <c r="J210" s="76">
        <f t="shared" si="38"/>
        <v>9.55303535690466E-3</v>
      </c>
      <c r="K210" s="29">
        <f>I210-H210</f>
        <v>358</v>
      </c>
      <c r="L210" s="77">
        <f t="shared" si="53"/>
        <v>0.29696232339089484</v>
      </c>
    </row>
    <row r="211" spans="2:12" x14ac:dyDescent="0.25">
      <c r="B211" s="284"/>
      <c r="C211" s="289"/>
      <c r="D211" s="4" t="s">
        <v>48</v>
      </c>
      <c r="E211" s="29">
        <v>437</v>
      </c>
      <c r="F211" s="29">
        <v>669</v>
      </c>
      <c r="G211" s="29">
        <v>857</v>
      </c>
      <c r="H211" s="29">
        <v>900</v>
      </c>
      <c r="I211" s="29">
        <v>900</v>
      </c>
      <c r="J211" s="76">
        <f t="shared" si="38"/>
        <v>0</v>
      </c>
      <c r="K211" s="29">
        <f t="shared" ref="K211:K218" si="54">I211-H211</f>
        <v>0</v>
      </c>
      <c r="L211" s="77">
        <f t="shared" si="53"/>
        <v>7.0643642072213504E-3</v>
      </c>
    </row>
    <row r="212" spans="2:12" x14ac:dyDescent="0.25">
      <c r="B212" s="284"/>
      <c r="C212" s="289"/>
      <c r="D212" s="4" t="s">
        <v>49</v>
      </c>
      <c r="E212" s="29">
        <v>2900</v>
      </c>
      <c r="F212" s="29">
        <v>4012</v>
      </c>
      <c r="G212" s="29">
        <v>4562</v>
      </c>
      <c r="H212" s="29">
        <v>4395</v>
      </c>
      <c r="I212" s="29">
        <v>4427</v>
      </c>
      <c r="J212" s="76">
        <f t="shared" si="38"/>
        <v>7.2810011376565065E-3</v>
      </c>
      <c r="K212" s="29">
        <f t="shared" si="54"/>
        <v>32</v>
      </c>
      <c r="L212" s="77">
        <f t="shared" si="53"/>
        <v>3.4748822605965464E-2</v>
      </c>
    </row>
    <row r="213" spans="2:12" x14ac:dyDescent="0.25">
      <c r="B213" s="284"/>
      <c r="C213" s="289"/>
      <c r="D213" s="4" t="s">
        <v>50</v>
      </c>
      <c r="E213" s="29">
        <v>9244</v>
      </c>
      <c r="F213" s="29">
        <v>11050</v>
      </c>
      <c r="G213" s="29">
        <v>18364</v>
      </c>
      <c r="H213" s="29">
        <v>19209</v>
      </c>
      <c r="I213" s="29">
        <v>20011</v>
      </c>
      <c r="J213" s="76">
        <f t="shared" si="38"/>
        <v>4.175126242906968E-2</v>
      </c>
      <c r="K213" s="29">
        <f t="shared" si="54"/>
        <v>802</v>
      </c>
      <c r="L213" s="77">
        <f t="shared" si="53"/>
        <v>0.15707221350078493</v>
      </c>
    </row>
    <row r="214" spans="2:12" x14ac:dyDescent="0.25">
      <c r="B214" s="284"/>
      <c r="C214" s="289"/>
      <c r="D214" s="4" t="s">
        <v>51</v>
      </c>
      <c r="E214" s="29">
        <v>339</v>
      </c>
      <c r="F214" s="29">
        <v>532</v>
      </c>
      <c r="G214" s="29">
        <v>654</v>
      </c>
      <c r="H214" s="29">
        <v>663</v>
      </c>
      <c r="I214" s="29">
        <v>673</v>
      </c>
      <c r="J214" s="76">
        <f t="shared" si="38"/>
        <v>1.5082956259426794E-2</v>
      </c>
      <c r="K214" s="29">
        <f t="shared" si="54"/>
        <v>10</v>
      </c>
      <c r="L214" s="77">
        <f t="shared" si="53"/>
        <v>5.2825745682888543E-3</v>
      </c>
    </row>
    <row r="215" spans="2:12" x14ac:dyDescent="0.25">
      <c r="B215" s="284"/>
      <c r="C215" s="289"/>
      <c r="D215" s="4" t="s">
        <v>52</v>
      </c>
      <c r="E215" s="29">
        <v>2132</v>
      </c>
      <c r="F215" s="29">
        <v>2908</v>
      </c>
      <c r="G215" s="29">
        <v>4497</v>
      </c>
      <c r="H215" s="29">
        <v>4790</v>
      </c>
      <c r="I215" s="29">
        <v>4797</v>
      </c>
      <c r="J215" s="76">
        <f t="shared" si="38"/>
        <v>1.4613778705636626E-3</v>
      </c>
      <c r="K215" s="29">
        <f t="shared" si="54"/>
        <v>7</v>
      </c>
      <c r="L215" s="77">
        <f t="shared" si="53"/>
        <v>3.7653061224489796E-2</v>
      </c>
    </row>
    <row r="216" spans="2:12" x14ac:dyDescent="0.25">
      <c r="B216" s="284"/>
      <c r="C216" s="289"/>
      <c r="D216" s="4" t="s">
        <v>53</v>
      </c>
      <c r="E216" s="29">
        <v>1526</v>
      </c>
      <c r="F216" s="29">
        <v>2270</v>
      </c>
      <c r="G216" s="29">
        <v>2680</v>
      </c>
      <c r="H216" s="29">
        <v>2774</v>
      </c>
      <c r="I216" s="29">
        <v>2714</v>
      </c>
      <c r="J216" s="76">
        <f t="shared" si="38"/>
        <v>-2.1629416005767843E-2</v>
      </c>
      <c r="K216" s="29">
        <f t="shared" si="54"/>
        <v>-60</v>
      </c>
      <c r="L216" s="77">
        <f t="shared" si="53"/>
        <v>2.1302982731554159E-2</v>
      </c>
    </row>
    <row r="217" spans="2:12" x14ac:dyDescent="0.25">
      <c r="B217" s="284"/>
      <c r="C217" s="289"/>
      <c r="D217" s="4" t="s">
        <v>54</v>
      </c>
      <c r="E217" s="29">
        <v>3786</v>
      </c>
      <c r="F217" s="29">
        <v>4393</v>
      </c>
      <c r="G217" s="29">
        <v>6413</v>
      </c>
      <c r="H217" s="29">
        <v>6356</v>
      </c>
      <c r="I217" s="29">
        <v>6429</v>
      </c>
      <c r="J217" s="40">
        <f t="shared" si="38"/>
        <v>1.1485210824417891E-2</v>
      </c>
      <c r="K217" s="29">
        <f t="shared" si="54"/>
        <v>73</v>
      </c>
      <c r="L217" s="42">
        <f t="shared" si="53"/>
        <v>5.0463108320251179E-2</v>
      </c>
    </row>
    <row r="218" spans="2:12" x14ac:dyDescent="0.25">
      <c r="B218" s="285"/>
      <c r="C218" s="290"/>
      <c r="D218" s="32" t="s">
        <v>55</v>
      </c>
      <c r="E218" s="73">
        <v>2158</v>
      </c>
      <c r="F218" s="73">
        <v>2862</v>
      </c>
      <c r="G218" s="73">
        <v>3212</v>
      </c>
      <c r="H218" s="73">
        <v>3072</v>
      </c>
      <c r="I218" s="73">
        <v>3096</v>
      </c>
      <c r="J218" s="65">
        <f t="shared" si="38"/>
        <v>7.8125E-3</v>
      </c>
      <c r="K218" s="73">
        <f t="shared" si="54"/>
        <v>24</v>
      </c>
      <c r="L218" s="56">
        <f t="shared" si="53"/>
        <v>2.4301412872841443E-2</v>
      </c>
    </row>
    <row r="219" spans="2:12" x14ac:dyDescent="0.25">
      <c r="B219" s="280"/>
      <c r="C219" s="280"/>
      <c r="D219" s="280"/>
      <c r="E219" s="280"/>
      <c r="F219" s="280"/>
      <c r="G219" s="280"/>
      <c r="H219" s="280"/>
      <c r="I219" s="280"/>
      <c r="J219" s="280"/>
      <c r="K219" s="280"/>
      <c r="L219" s="48"/>
    </row>
    <row r="220" spans="2:12" x14ac:dyDescent="0.25">
      <c r="B220" s="282" t="s">
        <v>57</v>
      </c>
      <c r="C220" s="282"/>
      <c r="D220" s="282"/>
      <c r="E220" s="282"/>
      <c r="F220" s="282"/>
      <c r="G220" s="282"/>
      <c r="H220" s="282"/>
      <c r="I220" s="282"/>
      <c r="J220" s="282"/>
      <c r="K220" s="282"/>
    </row>
  </sheetData>
  <mergeCells count="30">
    <mergeCell ref="D1:L2"/>
    <mergeCell ref="B7:B72"/>
    <mergeCell ref="C7:C17"/>
    <mergeCell ref="C18:C28"/>
    <mergeCell ref="C29:C39"/>
    <mergeCell ref="C40:C50"/>
    <mergeCell ref="C51:C61"/>
    <mergeCell ref="C62:C72"/>
    <mergeCell ref="B73:K73"/>
    <mergeCell ref="B74:K74"/>
    <mergeCell ref="B77:K77"/>
    <mergeCell ref="B80:B145"/>
    <mergeCell ref="C80:C90"/>
    <mergeCell ref="C91:C101"/>
    <mergeCell ref="C102:C112"/>
    <mergeCell ref="C113:C123"/>
    <mergeCell ref="C124:C134"/>
    <mergeCell ref="C135:C145"/>
    <mergeCell ref="B219:K219"/>
    <mergeCell ref="B220:K220"/>
    <mergeCell ref="B146:K146"/>
    <mergeCell ref="B147:K147"/>
    <mergeCell ref="B150:K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D08845-8498-40C1-873C-132968C24E8A}">
  <sheetPr>
    <tabColor theme="4" tint="0.79998168889431442"/>
  </sheetPr>
  <dimension ref="A1:O290"/>
  <sheetViews>
    <sheetView showGridLines="0" topLeftCell="J1" zoomScaleNormal="100" workbookViewId="0">
      <selection activeCell="G18" sqref="G18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1" spans="1:15" x14ac:dyDescent="0.25">
      <c r="D1" t="s">
        <v>233</v>
      </c>
      <c r="E1" t="s">
        <v>233</v>
      </c>
      <c r="G1" t="s">
        <v>233</v>
      </c>
    </row>
    <row r="4" spans="1:15" ht="48.75" customHeight="1" thickBot="1" x14ac:dyDescent="0.3">
      <c r="B4" s="283" t="s">
        <v>292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5" t="s">
        <v>70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7">
        <v>2020</v>
      </c>
      <c r="D7" s="308"/>
      <c r="E7" s="309">
        <v>2021</v>
      </c>
      <c r="F7" s="308"/>
      <c r="G7" s="309">
        <v>2022</v>
      </c>
      <c r="H7" s="308"/>
      <c r="I7" s="309">
        <v>2023</v>
      </c>
      <c r="J7" s="308"/>
      <c r="K7" s="309"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71</v>
      </c>
      <c r="D8" s="117" t="str">
        <f>CONCATENATE("dif ",RIGHT(C7,2),"/",RIGHT(C7-1,2))</f>
        <v>dif 20/19</v>
      </c>
      <c r="E8" s="118" t="s">
        <v>71</v>
      </c>
      <c r="F8" s="117" t="str">
        <f>CONCATENATE("dif ",RIGHT(E7,2),"/",RIGHT(C7,2))</f>
        <v>dif 21/20</v>
      </c>
      <c r="G8" s="118" t="s">
        <v>71</v>
      </c>
      <c r="H8" s="117" t="str">
        <f>CONCATENATE("dif ",RIGHT(G7,2),"/",RIGHT(E7,2))</f>
        <v>dif 22/21</v>
      </c>
      <c r="I8" s="118" t="s">
        <v>71</v>
      </c>
      <c r="J8" s="117" t="str">
        <f>CONCATENATE("dif ",RIGHT(I7,2),"/",RIGHT(G7,2))</f>
        <v>dif 23/22</v>
      </c>
      <c r="K8" s="118" t="s">
        <v>71</v>
      </c>
      <c r="L8" s="117" t="str">
        <f>CONCATENATE("dif ",RIGHT(K7,2),"/",RIGHT(I7,2))</f>
        <v>dif 24/23</v>
      </c>
      <c r="M8" s="118" t="s">
        <v>71</v>
      </c>
      <c r="N8" s="117" t="str">
        <f>CONCATENATE("dif ",RIGHT(M7,2),"/",RIGHT(K7,2))</f>
        <v>dif 25/24</v>
      </c>
    </row>
    <row r="9" spans="1:15" x14ac:dyDescent="0.25">
      <c r="A9" s="1" t="s">
        <v>72</v>
      </c>
      <c r="B9" s="119" t="s">
        <v>73</v>
      </c>
      <c r="C9" s="189">
        <v>2.6174716182412929</v>
      </c>
      <c r="D9" s="190">
        <v>-1.8024564964814083E-2</v>
      </c>
      <c r="E9" s="189">
        <v>2.4109947643979059</v>
      </c>
      <c r="F9" s="190">
        <f t="shared" ref="F9:J21" si="0">IFERROR(E9-C9,"-")</f>
        <v>-0.20647685384338699</v>
      </c>
      <c r="G9" s="189">
        <v>3.2322086759285513</v>
      </c>
      <c r="H9" s="190">
        <f t="shared" si="0"/>
        <v>0.82121391153064538</v>
      </c>
      <c r="I9" s="189">
        <v>2.6628942486085343</v>
      </c>
      <c r="J9" s="190">
        <f t="shared" si="0"/>
        <v>-0.56931442732001702</v>
      </c>
      <c r="K9" s="189">
        <v>2.7949012842629863</v>
      </c>
      <c r="L9" s="190">
        <f t="shared" ref="L9:L21" si="1">IFERROR(K9-I9,"-")</f>
        <v>0.13200703565445204</v>
      </c>
      <c r="M9" s="189">
        <v>2.6840519676143852</v>
      </c>
      <c r="N9" s="190">
        <f t="shared" ref="N9:N15" si="2">IFERROR(M9-K9,"-")</f>
        <v>-0.11084931664860109</v>
      </c>
    </row>
    <row r="10" spans="1:15" x14ac:dyDescent="0.25">
      <c r="A10" s="1" t="s">
        <v>74</v>
      </c>
      <c r="B10" s="119" t="s">
        <v>75</v>
      </c>
      <c r="C10" s="189">
        <v>2.6762455682030231</v>
      </c>
      <c r="D10" s="190">
        <v>-4.9792932303562409E-2</v>
      </c>
      <c r="E10" s="189">
        <v>2.2361010830324908</v>
      </c>
      <c r="F10" s="190">
        <f t="shared" si="0"/>
        <v>-0.44014448517053228</v>
      </c>
      <c r="G10" s="189">
        <v>2.7251615992338998</v>
      </c>
      <c r="H10" s="190">
        <f t="shared" si="0"/>
        <v>0.489060516201409</v>
      </c>
      <c r="I10" s="189">
        <v>2.7041745730550284</v>
      </c>
      <c r="J10" s="190">
        <f t="shared" si="0"/>
        <v>-2.0987026178871382E-2</v>
      </c>
      <c r="K10" s="189">
        <v>3.1517801374141161</v>
      </c>
      <c r="L10" s="190">
        <f t="shared" si="1"/>
        <v>0.44760556435908772</v>
      </c>
      <c r="M10" s="189">
        <v>3.1261325703385787</v>
      </c>
      <c r="N10" s="190">
        <f t="shared" si="2"/>
        <v>-2.5647567075537392E-2</v>
      </c>
    </row>
    <row r="11" spans="1:15" x14ac:dyDescent="0.25">
      <c r="A11" s="1" t="s">
        <v>76</v>
      </c>
      <c r="B11" s="119" t="s">
        <v>77</v>
      </c>
      <c r="C11" s="189">
        <v>2.599636032757052</v>
      </c>
      <c r="D11" s="190">
        <v>-0.10626917314815376</v>
      </c>
      <c r="E11" s="189">
        <v>2.167395104895105</v>
      </c>
      <c r="F11" s="190">
        <f t="shared" si="0"/>
        <v>-0.43224092786194701</v>
      </c>
      <c r="G11" s="189">
        <v>2.6814345991561179</v>
      </c>
      <c r="H11" s="190">
        <f t="shared" si="0"/>
        <v>0.51403949426101292</v>
      </c>
      <c r="I11" s="189">
        <v>2.7572009188902631</v>
      </c>
      <c r="J11" s="190">
        <f t="shared" si="0"/>
        <v>7.576631973414516E-2</v>
      </c>
      <c r="K11" s="189">
        <v>2.9589783281733748</v>
      </c>
      <c r="L11" s="190">
        <f t="shared" si="1"/>
        <v>0.20177740928311172</v>
      </c>
      <c r="M11" s="189">
        <v>2.6383377012354923</v>
      </c>
      <c r="N11" s="190">
        <f t="shared" si="2"/>
        <v>-0.32064062693788253</v>
      </c>
    </row>
    <row r="12" spans="1:15" x14ac:dyDescent="0.25">
      <c r="A12" s="1" t="s">
        <v>78</v>
      </c>
      <c r="B12" s="119" t="s">
        <v>79</v>
      </c>
      <c r="C12" s="189" t="s">
        <v>233</v>
      </c>
      <c r="D12" s="190" t="s">
        <v>233</v>
      </c>
      <c r="E12" s="189">
        <v>2.2338797814207649</v>
      </c>
      <c r="F12" s="190" t="str">
        <f t="shared" si="0"/>
        <v>-</v>
      </c>
      <c r="G12" s="189">
        <v>2.9921472392638035</v>
      </c>
      <c r="H12" s="190">
        <f t="shared" si="0"/>
        <v>0.75826745784303862</v>
      </c>
      <c r="I12" s="189">
        <v>2.4570599613152804</v>
      </c>
      <c r="J12" s="190">
        <f t="shared" si="0"/>
        <v>-0.53508727794852318</v>
      </c>
      <c r="K12" s="189">
        <v>2.6590819153146024</v>
      </c>
      <c r="L12" s="190">
        <f t="shared" si="1"/>
        <v>0.20202195399932199</v>
      </c>
      <c r="M12" s="189">
        <v>2.7806406685236769</v>
      </c>
      <c r="N12" s="190">
        <f t="shared" si="2"/>
        <v>0.1215587532090745</v>
      </c>
    </row>
    <row r="13" spans="1:15" x14ac:dyDescent="0.25">
      <c r="A13" s="1" t="s">
        <v>80</v>
      </c>
      <c r="B13" s="119" t="s">
        <v>81</v>
      </c>
      <c r="C13" s="189" t="s">
        <v>233</v>
      </c>
      <c r="D13" s="190" t="s">
        <v>233</v>
      </c>
      <c r="E13" s="189">
        <v>2.1226024821361413</v>
      </c>
      <c r="F13" s="190" t="str">
        <f t="shared" si="0"/>
        <v>-</v>
      </c>
      <c r="G13" s="189">
        <v>2.77670704845815</v>
      </c>
      <c r="H13" s="190">
        <f t="shared" si="0"/>
        <v>0.65410456632200864</v>
      </c>
      <c r="I13" s="189">
        <v>2.5519648912826649</v>
      </c>
      <c r="J13" s="190">
        <f t="shared" si="0"/>
        <v>-0.22474215717548507</v>
      </c>
      <c r="K13" s="189">
        <v>2.5066105769230771</v>
      </c>
      <c r="L13" s="190">
        <f t="shared" si="1"/>
        <v>-4.5354314359587811E-2</v>
      </c>
      <c r="M13" s="189">
        <v>2.6832733093237295</v>
      </c>
      <c r="N13" s="190">
        <f t="shared" si="2"/>
        <v>0.17666273240065244</v>
      </c>
    </row>
    <row r="14" spans="1:15" x14ac:dyDescent="0.25">
      <c r="A14" s="1" t="s">
        <v>82</v>
      </c>
      <c r="B14" s="119" t="s">
        <v>83</v>
      </c>
      <c r="C14" s="189" t="s">
        <v>233</v>
      </c>
      <c r="D14" s="190" t="s">
        <v>233</v>
      </c>
      <c r="E14" s="189">
        <v>2.2000801924619084</v>
      </c>
      <c r="F14" s="190" t="str">
        <f t="shared" si="0"/>
        <v>-</v>
      </c>
      <c r="G14" s="189">
        <v>2.4949115044247789</v>
      </c>
      <c r="H14" s="190">
        <f t="shared" si="0"/>
        <v>0.29483131196287049</v>
      </c>
      <c r="I14" s="189">
        <v>2.4809854101889499</v>
      </c>
      <c r="J14" s="190">
        <f t="shared" si="0"/>
        <v>-1.3926094235829023E-2</v>
      </c>
      <c r="K14" s="189">
        <v>2.5517154389505552</v>
      </c>
      <c r="L14" s="190">
        <f t="shared" si="1"/>
        <v>7.0730028761605279E-2</v>
      </c>
      <c r="M14" s="189">
        <v>2.8302986161689732</v>
      </c>
      <c r="N14" s="190">
        <f t="shared" si="2"/>
        <v>0.27858317721841797</v>
      </c>
    </row>
    <row r="15" spans="1:15" x14ac:dyDescent="0.25">
      <c r="A15" s="1" t="s">
        <v>84</v>
      </c>
      <c r="B15" s="119" t="s">
        <v>85</v>
      </c>
      <c r="C15" s="189" t="s">
        <v>233</v>
      </c>
      <c r="D15" s="190" t="s">
        <v>233</v>
      </c>
      <c r="E15" s="189">
        <v>2.3360790774299836</v>
      </c>
      <c r="F15" s="190" t="str">
        <f t="shared" si="0"/>
        <v>-</v>
      </c>
      <c r="G15" s="189">
        <v>2.5052631578947366</v>
      </c>
      <c r="H15" s="190">
        <f t="shared" si="0"/>
        <v>0.16918408046475308</v>
      </c>
      <c r="I15" s="189">
        <v>2.2105990783410139</v>
      </c>
      <c r="J15" s="190">
        <f t="shared" si="0"/>
        <v>-0.29466407955372276</v>
      </c>
      <c r="K15" s="189">
        <v>2.2077073807968648</v>
      </c>
      <c r="L15" s="190">
        <f t="shared" si="1"/>
        <v>-2.8916975441490855E-3</v>
      </c>
      <c r="M15" s="189">
        <v>2.7481440747869121</v>
      </c>
      <c r="N15" s="190">
        <f t="shared" si="2"/>
        <v>0.54043669399004735</v>
      </c>
    </row>
    <row r="16" spans="1:15" x14ac:dyDescent="0.25">
      <c r="A16" s="1" t="s">
        <v>86</v>
      </c>
      <c r="B16" s="119" t="s">
        <v>87</v>
      </c>
      <c r="C16" s="189">
        <v>2.499459848757652</v>
      </c>
      <c r="D16" s="190">
        <v>0.32659695508017172</v>
      </c>
      <c r="E16" s="189">
        <v>2.9317173096620008</v>
      </c>
      <c r="F16" s="190">
        <f t="shared" si="0"/>
        <v>0.4322574609043488</v>
      </c>
      <c r="G16" s="189">
        <v>2.6119023397761953</v>
      </c>
      <c r="H16" s="190">
        <f t="shared" si="0"/>
        <v>-0.31981496988580549</v>
      </c>
      <c r="I16" s="189">
        <v>2.5556512378902045</v>
      </c>
      <c r="J16" s="190">
        <f t="shared" si="0"/>
        <v>-5.6251101885990806E-2</v>
      </c>
      <c r="K16" s="189">
        <v>3.1938599517074855</v>
      </c>
      <c r="L16" s="190">
        <f t="shared" si="1"/>
        <v>0.63820871381728095</v>
      </c>
      <c r="M16" s="189"/>
      <c r="N16" s="190"/>
    </row>
    <row r="17" spans="1:15" x14ac:dyDescent="0.25">
      <c r="A17" s="1" t="s">
        <v>88</v>
      </c>
      <c r="B17" s="119" t="s">
        <v>89</v>
      </c>
      <c r="C17" s="189">
        <v>2.135487528344671</v>
      </c>
      <c r="D17" s="190">
        <v>4.8655716089129886E-2</v>
      </c>
      <c r="E17" s="189">
        <v>2.452733776188043</v>
      </c>
      <c r="F17" s="190">
        <f t="shared" si="0"/>
        <v>0.31724624784337196</v>
      </c>
      <c r="G17" s="189">
        <v>2.3955875928352994</v>
      </c>
      <c r="H17" s="190">
        <f t="shared" si="0"/>
        <v>-5.7146183352743574E-2</v>
      </c>
      <c r="I17" s="189">
        <v>2.3459411634594116</v>
      </c>
      <c r="J17" s="190">
        <f t="shared" si="0"/>
        <v>-4.9646429375887813E-2</v>
      </c>
      <c r="K17" s="189">
        <v>2.2301946137212503</v>
      </c>
      <c r="L17" s="190">
        <f t="shared" si="1"/>
        <v>-0.11574654973816134</v>
      </c>
      <c r="M17" s="189"/>
      <c r="N17" s="190"/>
    </row>
    <row r="18" spans="1:15" x14ac:dyDescent="0.25">
      <c r="A18" s="1" t="s">
        <v>90</v>
      </c>
      <c r="B18" s="119" t="s">
        <v>91</v>
      </c>
      <c r="C18" s="189">
        <v>2.0425170068027212</v>
      </c>
      <c r="D18" s="190">
        <v>-0.23159032695823667</v>
      </c>
      <c r="E18" s="189">
        <v>2.9937869822485208</v>
      </c>
      <c r="F18" s="190">
        <f t="shared" si="0"/>
        <v>0.95126997544579961</v>
      </c>
      <c r="G18" s="189">
        <v>2.8807453416149067</v>
      </c>
      <c r="H18" s="190">
        <f t="shared" si="0"/>
        <v>-0.1130416406336141</v>
      </c>
      <c r="I18" s="189">
        <v>2.5134645847476804</v>
      </c>
      <c r="J18" s="190">
        <f t="shared" si="0"/>
        <v>-0.36728075686722628</v>
      </c>
      <c r="K18" s="189">
        <v>2.4775360845700347</v>
      </c>
      <c r="L18" s="190">
        <f t="shared" si="1"/>
        <v>-3.5928500177645706E-2</v>
      </c>
      <c r="M18" s="189"/>
      <c r="N18" s="190"/>
    </row>
    <row r="19" spans="1:15" x14ac:dyDescent="0.25">
      <c r="A19" s="1" t="s">
        <v>92</v>
      </c>
      <c r="B19" s="119" t="s">
        <v>93</v>
      </c>
      <c r="C19" s="189">
        <v>2.0164492342597846</v>
      </c>
      <c r="D19" s="190">
        <v>-0.33604246009237482</v>
      </c>
      <c r="E19" s="189">
        <v>2.7396582733812949</v>
      </c>
      <c r="F19" s="190">
        <f t="shared" si="0"/>
        <v>0.72320903912151024</v>
      </c>
      <c r="G19" s="189">
        <v>2.6980157089706491</v>
      </c>
      <c r="H19" s="190">
        <f t="shared" si="0"/>
        <v>-4.1642564410645733E-2</v>
      </c>
      <c r="I19" s="189">
        <v>2.6623690572119258</v>
      </c>
      <c r="J19" s="190">
        <f t="shared" si="0"/>
        <v>-3.564665175872328E-2</v>
      </c>
      <c r="K19" s="189">
        <v>2.7401171303074672</v>
      </c>
      <c r="L19" s="190">
        <f t="shared" si="1"/>
        <v>7.7748073095541326E-2</v>
      </c>
      <c r="M19" s="189"/>
      <c r="N19" s="190"/>
    </row>
    <row r="20" spans="1:15" x14ac:dyDescent="0.25">
      <c r="A20" s="1" t="s">
        <v>94</v>
      </c>
      <c r="B20" s="119" t="s">
        <v>95</v>
      </c>
      <c r="C20" s="189">
        <v>2.2569676700111483</v>
      </c>
      <c r="D20" s="190">
        <v>-7.0529686937881308E-4</v>
      </c>
      <c r="E20" s="189">
        <v>2.4653312788906008</v>
      </c>
      <c r="F20" s="190">
        <f t="shared" si="0"/>
        <v>0.20836360887945249</v>
      </c>
      <c r="G20" s="189">
        <v>2.3449477351916377</v>
      </c>
      <c r="H20" s="190">
        <f t="shared" si="0"/>
        <v>-0.12038354369896309</v>
      </c>
      <c r="I20" s="189">
        <v>2.587568157033806</v>
      </c>
      <c r="J20" s="190">
        <f t="shared" si="0"/>
        <v>0.24262042184216837</v>
      </c>
      <c r="K20" s="189">
        <v>2.5476281560826322</v>
      </c>
      <c r="L20" s="190">
        <f t="shared" si="1"/>
        <v>-3.9940000951173893E-2</v>
      </c>
      <c r="M20" s="189"/>
      <c r="N20" s="190"/>
    </row>
    <row r="21" spans="1:15" ht="15.75" x14ac:dyDescent="0.25">
      <c r="A21" s="1" t="s">
        <v>0</v>
      </c>
      <c r="B21" s="122" t="s">
        <v>32</v>
      </c>
      <c r="C21" s="191">
        <v>2.437843193922629</v>
      </c>
      <c r="D21" s="192">
        <v>2.1067972650881117E-3</v>
      </c>
      <c r="E21" s="191">
        <v>2.4937806482478173</v>
      </c>
      <c r="F21" s="192">
        <f t="shared" si="0"/>
        <v>5.5937454325188263E-2</v>
      </c>
      <c r="G21" s="191">
        <v>2.6756725259784404</v>
      </c>
      <c r="H21" s="192">
        <f t="shared" si="0"/>
        <v>0.1818918777306231</v>
      </c>
      <c r="I21" s="191">
        <v>2.5505786061867015</v>
      </c>
      <c r="J21" s="192">
        <f t="shared" si="0"/>
        <v>-0.12509391979173889</v>
      </c>
      <c r="K21" s="191">
        <v>2.6538649194953647</v>
      </c>
      <c r="L21" s="192">
        <f t="shared" si="1"/>
        <v>0.10328631330866322</v>
      </c>
      <c r="M21" s="191">
        <v>2.7736061926102353</v>
      </c>
      <c r="N21" s="192">
        <v>7.4130000724822231E-2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E24" s="125"/>
      <c r="G24" s="125"/>
      <c r="I24" s="125"/>
      <c r="K24" s="125"/>
      <c r="N24" s="81"/>
    </row>
    <row r="26" spans="1:15" ht="59.25" customHeight="1" thickBot="1" x14ac:dyDescent="0.3">
      <c r="B26" s="283" t="s">
        <v>293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5" t="s">
        <v>99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v>2020</v>
      </c>
      <c r="D29" s="308"/>
      <c r="E29" s="309">
        <v>2021</v>
      </c>
      <c r="F29" s="308"/>
      <c r="G29" s="309">
        <v>2022</v>
      </c>
      <c r="H29" s="308"/>
      <c r="I29" s="309">
        <v>2023</v>
      </c>
      <c r="J29" s="308"/>
      <c r="K29" s="309">
        <v>2024</v>
      </c>
      <c r="L29" s="308"/>
      <c r="M29" s="309">
        <v>2025</v>
      </c>
      <c r="N29" s="310"/>
    </row>
    <row r="30" spans="1:15" ht="16.5" thickTop="1" thickBot="1" x14ac:dyDescent="0.3">
      <c r="B30" s="87"/>
      <c r="C30" s="116" t="s">
        <v>71</v>
      </c>
      <c r="D30" s="117" t="str">
        <f>CONCATENATE("dif ",RIGHT(C29,2),"/",RIGHT(C29-1,2))</f>
        <v>dif 20/19</v>
      </c>
      <c r="E30" s="118" t="s">
        <v>71</v>
      </c>
      <c r="F30" s="117" t="str">
        <f>CONCATENATE("dif ",RIGHT(E29,2),"/",RIGHT(C29,2))</f>
        <v>dif 21/20</v>
      </c>
      <c r="G30" s="118" t="s">
        <v>71</v>
      </c>
      <c r="H30" s="117" t="str">
        <f>CONCATENATE("dif ",RIGHT(G29,2),"/",RIGHT(E29,2))</f>
        <v>dif 22/21</v>
      </c>
      <c r="I30" s="118" t="s">
        <v>71</v>
      </c>
      <c r="J30" s="117" t="str">
        <f>CONCATENATE("dif ",RIGHT(I29,2),"/",RIGHT(G29,2))</f>
        <v>dif 23/22</v>
      </c>
      <c r="K30" s="118" t="s">
        <v>71</v>
      </c>
      <c r="L30" s="117" t="str">
        <f>CONCATENATE("dif ",RIGHT(K29,2),"/",RIGHT(I29,2))</f>
        <v>dif 24/23</v>
      </c>
      <c r="M30" s="118" t="s">
        <v>71</v>
      </c>
      <c r="N30" s="117" t="str">
        <f>CONCATENATE("dif ",RIGHT(M29,2),"/",RIGHT(K29,2))</f>
        <v>dif 25/24</v>
      </c>
    </row>
    <row r="31" spans="1:15" x14ac:dyDescent="0.25">
      <c r="B31" s="119" t="s">
        <v>73</v>
      </c>
      <c r="C31" s="189">
        <v>1.9042170644001308</v>
      </c>
      <c r="D31" s="190">
        <v>-3.1457612124822898E-2</v>
      </c>
      <c r="E31" s="189">
        <v>1.9158075601374571</v>
      </c>
      <c r="F31" s="190">
        <f t="shared" ref="F31:J43" si="3">IFERROR(E31-C31,"-")</f>
        <v>1.159049573732629E-2</v>
      </c>
      <c r="G31" s="189">
        <v>2.7529610829103217</v>
      </c>
      <c r="H31" s="190">
        <f t="shared" si="3"/>
        <v>0.83715352277286459</v>
      </c>
      <c r="I31" s="189">
        <v>1.8540433925049309</v>
      </c>
      <c r="J31" s="190">
        <f t="shared" si="3"/>
        <v>-0.89891769040539082</v>
      </c>
      <c r="K31" s="189">
        <v>1.7593017914561322</v>
      </c>
      <c r="L31" s="190">
        <f t="shared" ref="L31:N43" si="4">IFERROR(K31-I31,"-")</f>
        <v>-9.4741601048798696E-2</v>
      </c>
      <c r="M31" s="189">
        <v>1.8163650075414781</v>
      </c>
      <c r="N31" s="190">
        <f t="shared" si="4"/>
        <v>5.7063216085345925E-2</v>
      </c>
    </row>
    <row r="32" spans="1:15" x14ac:dyDescent="0.25">
      <c r="B32" s="119" t="s">
        <v>75</v>
      </c>
      <c r="C32" s="189">
        <v>1.7546553413917021</v>
      </c>
      <c r="D32" s="190">
        <v>-0.14055320738458188</v>
      </c>
      <c r="E32" s="189">
        <v>1.6583229036295368</v>
      </c>
      <c r="F32" s="190">
        <f t="shared" si="3"/>
        <v>-9.6332437762165268E-2</v>
      </c>
      <c r="G32" s="189">
        <v>1.9862405681313804</v>
      </c>
      <c r="H32" s="190">
        <f t="shared" si="3"/>
        <v>0.32791766450184356</v>
      </c>
      <c r="I32" s="189">
        <v>1.8500483714930667</v>
      </c>
      <c r="J32" s="190">
        <f t="shared" si="3"/>
        <v>-0.13619219663831372</v>
      </c>
      <c r="K32" s="189">
        <v>2.2994923857868019</v>
      </c>
      <c r="L32" s="190">
        <f t="shared" si="4"/>
        <v>0.44944401429373526</v>
      </c>
      <c r="M32" s="189">
        <v>2.1857954545454548</v>
      </c>
      <c r="N32" s="190">
        <f t="shared" si="4"/>
        <v>-0.11369693124134717</v>
      </c>
    </row>
    <row r="33" spans="2:15" x14ac:dyDescent="0.25">
      <c r="B33" s="119" t="s">
        <v>77</v>
      </c>
      <c r="C33" s="189">
        <v>1.6356821589205397</v>
      </c>
      <c r="D33" s="190">
        <v>-0.24667078225593086</v>
      </c>
      <c r="E33" s="189">
        <v>1.814327485380117</v>
      </c>
      <c r="F33" s="190">
        <f t="shared" si="3"/>
        <v>0.17864532645957731</v>
      </c>
      <c r="G33" s="189">
        <v>2.0317519611505417</v>
      </c>
      <c r="H33" s="190">
        <f t="shared" si="3"/>
        <v>0.21742447577042467</v>
      </c>
      <c r="I33" s="189">
        <v>1.8848289973691903</v>
      </c>
      <c r="J33" s="190">
        <f t="shared" si="3"/>
        <v>-0.14692296378135139</v>
      </c>
      <c r="K33" s="189">
        <v>1.9806231003039514</v>
      </c>
      <c r="L33" s="190">
        <f t="shared" si="4"/>
        <v>9.5794102934761094E-2</v>
      </c>
      <c r="M33" s="189">
        <v>1.7477379659790084</v>
      </c>
      <c r="N33" s="190">
        <f t="shared" si="4"/>
        <v>-0.23288513432494296</v>
      </c>
    </row>
    <row r="34" spans="2:15" x14ac:dyDescent="0.25">
      <c r="B34" s="119" t="s">
        <v>79</v>
      </c>
      <c r="C34" s="189" t="s">
        <v>233</v>
      </c>
      <c r="D34" s="190" t="s">
        <v>233</v>
      </c>
      <c r="E34" s="189">
        <v>1.8201368523949168</v>
      </c>
      <c r="F34" s="190" t="str">
        <f>IFERROR(E34-C34,"-")</f>
        <v>-</v>
      </c>
      <c r="G34" s="189">
        <v>2.2582731076454925</v>
      </c>
      <c r="H34" s="190">
        <f>IFERROR(G34-E34,"-")</f>
        <v>0.43813625525057565</v>
      </c>
      <c r="I34" s="189">
        <v>1.7696677080374894</v>
      </c>
      <c r="J34" s="190">
        <f>IFERROR(I34-G34,"-")</f>
        <v>-0.48860539960800309</v>
      </c>
      <c r="K34" s="189">
        <v>1.8177655677655677</v>
      </c>
      <c r="L34" s="190">
        <f>IFERROR(K34-I34,"-")</f>
        <v>4.809785972807834E-2</v>
      </c>
      <c r="M34" s="189">
        <v>2.1689594356261024</v>
      </c>
      <c r="N34" s="190">
        <f t="shared" si="4"/>
        <v>0.35119386786053464</v>
      </c>
    </row>
    <row r="35" spans="2:15" x14ac:dyDescent="0.25">
      <c r="B35" s="119" t="s">
        <v>81</v>
      </c>
      <c r="C35" s="189" t="s">
        <v>233</v>
      </c>
      <c r="D35" s="190" t="s">
        <v>233</v>
      </c>
      <c r="E35" s="189">
        <v>1.8474870017331022</v>
      </c>
      <c r="F35" s="190" t="str">
        <f t="shared" si="3"/>
        <v>-</v>
      </c>
      <c r="G35" s="189">
        <v>2.1116956697693241</v>
      </c>
      <c r="H35" s="190">
        <f t="shared" si="3"/>
        <v>0.26420866803622189</v>
      </c>
      <c r="I35" s="189">
        <v>2.0239369191776966</v>
      </c>
      <c r="J35" s="190">
        <f t="shared" si="3"/>
        <v>-8.7758750591627521E-2</v>
      </c>
      <c r="K35" s="189">
        <v>1.8523102310231023</v>
      </c>
      <c r="L35" s="190">
        <f t="shared" si="4"/>
        <v>-0.17162668815459425</v>
      </c>
      <c r="M35" s="189">
        <v>2.14046061984646</v>
      </c>
      <c r="N35" s="190">
        <f t="shared" si="4"/>
        <v>0.28815038882335764</v>
      </c>
    </row>
    <row r="36" spans="2:15" x14ac:dyDescent="0.25">
      <c r="B36" s="119" t="s">
        <v>83</v>
      </c>
      <c r="C36" s="189" t="s">
        <v>233</v>
      </c>
      <c r="D36" s="190" t="s">
        <v>233</v>
      </c>
      <c r="E36" s="189">
        <v>1.6966057441253264</v>
      </c>
      <c r="F36" s="190" t="str">
        <f t="shared" si="3"/>
        <v>-</v>
      </c>
      <c r="G36" s="189">
        <v>2.2217877094972067</v>
      </c>
      <c r="H36" s="190">
        <f t="shared" si="3"/>
        <v>0.52518196537188033</v>
      </c>
      <c r="I36" s="189">
        <v>1.9933008526187577</v>
      </c>
      <c r="J36" s="190">
        <f t="shared" si="3"/>
        <v>-0.22848685687844905</v>
      </c>
      <c r="K36" s="189">
        <v>2.0435505319148937</v>
      </c>
      <c r="L36" s="190">
        <f t="shared" si="4"/>
        <v>5.0249679296135996E-2</v>
      </c>
      <c r="M36" s="189">
        <v>2.3801732435033687</v>
      </c>
      <c r="N36" s="190">
        <f t="shared" si="4"/>
        <v>0.33662271158847501</v>
      </c>
    </row>
    <row r="37" spans="2:15" x14ac:dyDescent="0.25">
      <c r="B37" s="119" t="s">
        <v>85</v>
      </c>
      <c r="C37" s="189" t="s">
        <v>233</v>
      </c>
      <c r="D37" s="190" t="s">
        <v>233</v>
      </c>
      <c r="E37" s="189">
        <v>1.9532019704433496</v>
      </c>
      <c r="F37" s="190" t="str">
        <f t="shared" si="3"/>
        <v>-</v>
      </c>
      <c r="G37" s="189">
        <v>2.0493939393939393</v>
      </c>
      <c r="H37" s="190">
        <f t="shared" si="3"/>
        <v>9.6191968950589679E-2</v>
      </c>
      <c r="I37" s="189">
        <v>1.9799121155053359</v>
      </c>
      <c r="J37" s="190">
        <f t="shared" si="3"/>
        <v>-6.9481823888603467E-2</v>
      </c>
      <c r="K37" s="189">
        <v>1.9556135770234986</v>
      </c>
      <c r="L37" s="190">
        <f t="shared" si="4"/>
        <v>-2.4298538481837273E-2</v>
      </c>
      <c r="M37" s="189">
        <v>2.6169255928045789</v>
      </c>
      <c r="N37" s="190">
        <f t="shared" si="4"/>
        <v>0.66131201578108034</v>
      </c>
    </row>
    <row r="38" spans="2:15" x14ac:dyDescent="0.25">
      <c r="B38" s="119" t="s">
        <v>87</v>
      </c>
      <c r="C38" s="189">
        <v>2.3508196721311476</v>
      </c>
      <c r="D38" s="190">
        <v>0.30138877782220463</v>
      </c>
      <c r="E38" s="189">
        <v>2.4569536423841059</v>
      </c>
      <c r="F38" s="190">
        <f t="shared" si="3"/>
        <v>0.10613397025295823</v>
      </c>
      <c r="G38" s="189">
        <v>2.3296067848882034</v>
      </c>
      <c r="H38" s="190">
        <f t="shared" si="3"/>
        <v>-0.12734685749590247</v>
      </c>
      <c r="I38" s="189">
        <v>2.120403321470937</v>
      </c>
      <c r="J38" s="190">
        <f t="shared" si="3"/>
        <v>-0.20920346341726637</v>
      </c>
      <c r="K38" s="189">
        <v>2.7328288707799766</v>
      </c>
      <c r="L38" s="190">
        <f t="shared" si="4"/>
        <v>0.61242554930903959</v>
      </c>
      <c r="M38" s="189"/>
      <c r="N38" s="190"/>
    </row>
    <row r="39" spans="2:15" x14ac:dyDescent="0.25">
      <c r="B39" s="119" t="s">
        <v>89</v>
      </c>
      <c r="C39" s="189">
        <v>2.1324549237170598</v>
      </c>
      <c r="D39" s="190">
        <v>0.27851833661339032</v>
      </c>
      <c r="E39" s="189">
        <v>2.1088917525773194</v>
      </c>
      <c r="F39" s="190">
        <f t="shared" si="3"/>
        <v>-2.356317113974038E-2</v>
      </c>
      <c r="G39" s="189">
        <v>1.9187802792818467</v>
      </c>
      <c r="H39" s="190">
        <f t="shared" si="3"/>
        <v>-0.19011147329547273</v>
      </c>
      <c r="I39" s="189">
        <v>1.8982850384387937</v>
      </c>
      <c r="J39" s="190">
        <f t="shared" si="3"/>
        <v>-2.0495240843052986E-2</v>
      </c>
      <c r="K39" s="189">
        <v>1.8101173020527859</v>
      </c>
      <c r="L39" s="190">
        <f t="shared" si="4"/>
        <v>-8.8167736386007833E-2</v>
      </c>
      <c r="M39" s="189"/>
      <c r="N39" s="190"/>
    </row>
    <row r="40" spans="2:15" x14ac:dyDescent="0.25">
      <c r="B40" s="119" t="s">
        <v>91</v>
      </c>
      <c r="C40" s="189">
        <v>2.0562546262028127</v>
      </c>
      <c r="D40" s="190">
        <v>0.16517182365504213</v>
      </c>
      <c r="E40" s="189">
        <v>1.844381758345087</v>
      </c>
      <c r="F40" s="190">
        <f t="shared" si="3"/>
        <v>-0.21187286785772574</v>
      </c>
      <c r="G40" s="189">
        <v>2.1810207336523124</v>
      </c>
      <c r="H40" s="190">
        <f t="shared" si="3"/>
        <v>0.33663897530722542</v>
      </c>
      <c r="I40" s="189">
        <v>1.9529203539823008</v>
      </c>
      <c r="J40" s="190">
        <f t="shared" si="3"/>
        <v>-0.22810037967001162</v>
      </c>
      <c r="K40" s="189">
        <v>1.8134092346616066</v>
      </c>
      <c r="L40" s="190">
        <f t="shared" si="4"/>
        <v>-0.13951111932069415</v>
      </c>
      <c r="M40" s="189"/>
      <c r="N40" s="190"/>
    </row>
    <row r="41" spans="2:15" x14ac:dyDescent="0.25">
      <c r="B41" s="119" t="s">
        <v>93</v>
      </c>
      <c r="C41" s="189">
        <v>1.9450636942675159</v>
      </c>
      <c r="D41" s="190">
        <v>0.18364237447056153</v>
      </c>
      <c r="E41" s="189">
        <v>1.8789903489235338</v>
      </c>
      <c r="F41" s="190">
        <f t="shared" si="3"/>
        <v>-6.6073345343982126E-2</v>
      </c>
      <c r="G41" s="189">
        <v>1.8751584283903675</v>
      </c>
      <c r="H41" s="190">
        <f t="shared" si="3"/>
        <v>-3.8319205331662776E-3</v>
      </c>
      <c r="I41" s="189">
        <v>1.8118126272912423</v>
      </c>
      <c r="J41" s="190">
        <f t="shared" si="3"/>
        <v>-6.3345801099125243E-2</v>
      </c>
      <c r="K41" s="189">
        <v>2.2344701583434836</v>
      </c>
      <c r="L41" s="190">
        <f t="shared" si="4"/>
        <v>0.42265753105224135</v>
      </c>
      <c r="M41" s="189"/>
      <c r="N41" s="190"/>
    </row>
    <row r="42" spans="2:15" x14ac:dyDescent="0.25">
      <c r="B42" s="119" t="s">
        <v>95</v>
      </c>
      <c r="C42" s="189">
        <v>2.1720807726075506</v>
      </c>
      <c r="D42" s="190">
        <v>0.4360325071475204</v>
      </c>
      <c r="E42" s="189">
        <v>1.9224517439891635</v>
      </c>
      <c r="F42" s="190">
        <f t="shared" si="3"/>
        <v>-0.24962902861838709</v>
      </c>
      <c r="G42" s="189">
        <v>1.8219708246501936</v>
      </c>
      <c r="H42" s="190">
        <f t="shared" si="3"/>
        <v>-0.10048091933896997</v>
      </c>
      <c r="I42" s="189">
        <v>1.8590240123934934</v>
      </c>
      <c r="J42" s="190">
        <f t="shared" si="3"/>
        <v>3.7053187743299798E-2</v>
      </c>
      <c r="K42" s="189">
        <v>1.9500310366232154</v>
      </c>
      <c r="L42" s="190">
        <f t="shared" si="4"/>
        <v>9.1007024229722067E-2</v>
      </c>
      <c r="M42" s="189"/>
      <c r="N42" s="190"/>
    </row>
    <row r="43" spans="2:15" ht="15.75" x14ac:dyDescent="0.25">
      <c r="B43" s="122" t="s">
        <v>32</v>
      </c>
      <c r="C43" s="191">
        <v>1.9846470698371093</v>
      </c>
      <c r="D43" s="192">
        <v>1.9831207340813561E-2</v>
      </c>
      <c r="E43" s="191">
        <v>1.9355328547763666</v>
      </c>
      <c r="F43" s="192">
        <f t="shared" si="3"/>
        <v>-4.911421506074265E-2</v>
      </c>
      <c r="G43" s="191">
        <v>2.098583217486468</v>
      </c>
      <c r="H43" s="192">
        <f t="shared" si="3"/>
        <v>0.16305036271010143</v>
      </c>
      <c r="I43" s="191">
        <v>1.9201526960394464</v>
      </c>
      <c r="J43" s="192">
        <f t="shared" si="3"/>
        <v>-0.17843052144702165</v>
      </c>
      <c r="K43" s="191">
        <v>1.9837804639736467</v>
      </c>
      <c r="L43" s="192">
        <f t="shared" si="4"/>
        <v>6.362776793420033E-2</v>
      </c>
      <c r="M43" s="191">
        <v>2.1471974855945519</v>
      </c>
      <c r="N43" s="192">
        <v>0.20038531433170959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7" spans="2:15" x14ac:dyDescent="0.25">
      <c r="E47" s="125"/>
      <c r="G47" s="125"/>
      <c r="I47" s="125"/>
      <c r="K47" s="127"/>
    </row>
    <row r="48" spans="2:15" ht="48.75" customHeight="1" thickBot="1" x14ac:dyDescent="0.3">
      <c r="B48" s="283" t="s">
        <v>294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5" t="s">
        <v>102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v>2020</v>
      </c>
      <c r="D51" s="308"/>
      <c r="E51" s="309">
        <v>2021</v>
      </c>
      <c r="F51" s="308"/>
      <c r="G51" s="309">
        <v>2022</v>
      </c>
      <c r="H51" s="308"/>
      <c r="I51" s="309">
        <v>2023</v>
      </c>
      <c r="J51" s="308"/>
      <c r="K51" s="309">
        <v>2024</v>
      </c>
      <c r="L51" s="308"/>
      <c r="M51" s="309">
        <v>2025</v>
      </c>
      <c r="N51" s="310"/>
    </row>
    <row r="52" spans="1:15" ht="16.5" thickTop="1" thickBot="1" x14ac:dyDescent="0.3">
      <c r="B52" s="87"/>
      <c r="C52" s="116" t="s">
        <v>71</v>
      </c>
      <c r="D52" s="117" t="str">
        <f>CONCATENATE("dif ",RIGHT(C51,2),"/",RIGHT(C51-1,2))</f>
        <v>dif 20/19</v>
      </c>
      <c r="E52" s="118" t="s">
        <v>71</v>
      </c>
      <c r="F52" s="117" t="str">
        <f>CONCATENATE("dif ",RIGHT(E51,2),"/",RIGHT(C51,2))</f>
        <v>dif 21/20</v>
      </c>
      <c r="G52" s="118" t="s">
        <v>71</v>
      </c>
      <c r="H52" s="117" t="str">
        <f>CONCATENATE("dif ",RIGHT(G51,2),"/",RIGHT(E51,2))</f>
        <v>dif 22/21</v>
      </c>
      <c r="I52" s="118" t="s">
        <v>71</v>
      </c>
      <c r="J52" s="117" t="str">
        <f>CONCATENATE("dif ",RIGHT(I51,2),"/",RIGHT(G51,2))</f>
        <v>dif 23/22</v>
      </c>
      <c r="K52" s="118" t="s">
        <v>71</v>
      </c>
      <c r="L52" s="117" t="str">
        <f>CONCATENATE("dif ",RIGHT(K51,2),"/",RIGHT(I51,2))</f>
        <v>dif 24/23</v>
      </c>
      <c r="M52" s="118" t="s">
        <v>71</v>
      </c>
      <c r="N52" s="117" t="str">
        <f>CONCATENATE("dif ",RIGHT(M51,2),"/",RIGHT(K51,2))</f>
        <v>dif 25/24</v>
      </c>
    </row>
    <row r="53" spans="1:15" x14ac:dyDescent="0.25">
      <c r="A53" s="1">
        <v>1</v>
      </c>
      <c r="B53" s="119" t="s">
        <v>73</v>
      </c>
      <c r="C53" s="189">
        <v>2.4701986754966887</v>
      </c>
      <c r="D53" s="190">
        <v>0.29061310373920612</v>
      </c>
      <c r="E53" s="189">
        <v>1.8877887788778878</v>
      </c>
      <c r="F53" s="190">
        <f t="shared" ref="F53:J65" si="5">IFERROR(E53-C53,"-")</f>
        <v>-0.58240989661880094</v>
      </c>
      <c r="G53" s="189">
        <v>2.7045235803657364</v>
      </c>
      <c r="H53" s="190">
        <f t="shared" si="5"/>
        <v>0.81673480148784861</v>
      </c>
      <c r="I53" s="189">
        <v>2.1779062299293512</v>
      </c>
      <c r="J53" s="190">
        <f t="shared" si="5"/>
        <v>-0.52661735043638513</v>
      </c>
      <c r="K53" s="189">
        <v>1.8096885813148789</v>
      </c>
      <c r="L53" s="190">
        <f t="shared" ref="L53:N65" si="6">IFERROR(K53-I53,"-")</f>
        <v>-0.36821764861447237</v>
      </c>
      <c r="M53" s="189">
        <v>1.9697488584474885</v>
      </c>
      <c r="N53" s="190">
        <f t="shared" si="6"/>
        <v>0.16006027713260962</v>
      </c>
    </row>
    <row r="54" spans="1:15" x14ac:dyDescent="0.25">
      <c r="A54" s="1">
        <v>2</v>
      </c>
      <c r="B54" s="119" t="s">
        <v>75</v>
      </c>
      <c r="C54" s="189">
        <v>2.0367700072098054</v>
      </c>
      <c r="D54" s="190">
        <v>-0.13761691377112095</v>
      </c>
      <c r="E54" s="189">
        <v>1.7869822485207101</v>
      </c>
      <c r="F54" s="190">
        <f t="shared" si="5"/>
        <v>-0.24978775868909531</v>
      </c>
      <c r="G54" s="189">
        <v>2.3289124668435015</v>
      </c>
      <c r="H54" s="190">
        <f t="shared" si="5"/>
        <v>0.54193021832279142</v>
      </c>
      <c r="I54" s="189">
        <v>1.910030627871363</v>
      </c>
      <c r="J54" s="190">
        <f t="shared" si="5"/>
        <v>-0.41888183897213849</v>
      </c>
      <c r="K54" s="189">
        <v>2.0161987041036715</v>
      </c>
      <c r="L54" s="190">
        <f t="shared" si="6"/>
        <v>0.10616807623230851</v>
      </c>
      <c r="M54" s="189">
        <v>1.8417213712618528</v>
      </c>
      <c r="N54" s="190">
        <f t="shared" si="6"/>
        <v>-0.17447733284181877</v>
      </c>
    </row>
    <row r="55" spans="1:15" x14ac:dyDescent="0.25">
      <c r="A55" s="1">
        <v>3</v>
      </c>
      <c r="B55" s="119" t="s">
        <v>77</v>
      </c>
      <c r="C55" s="189">
        <v>1.8451612903225807</v>
      </c>
      <c r="D55" s="190">
        <v>-0.24615132857405841</v>
      </c>
      <c r="E55" s="189">
        <v>1.8140000000000001</v>
      </c>
      <c r="F55" s="190">
        <f t="shared" si="5"/>
        <v>-3.1161290322580637E-2</v>
      </c>
      <c r="G55" s="189">
        <v>2.0361816782140107</v>
      </c>
      <c r="H55" s="190">
        <f t="shared" si="5"/>
        <v>0.22218167821401069</v>
      </c>
      <c r="I55" s="189">
        <v>1.9119541875447388</v>
      </c>
      <c r="J55" s="190">
        <f t="shared" si="5"/>
        <v>-0.12422749066927197</v>
      </c>
      <c r="K55" s="189">
        <v>2.1184280403611258</v>
      </c>
      <c r="L55" s="190">
        <f t="shared" si="6"/>
        <v>0.20647385281638697</v>
      </c>
      <c r="M55" s="189">
        <v>1.8521017125064867</v>
      </c>
      <c r="N55" s="190">
        <f t="shared" si="6"/>
        <v>-0.26632632785463906</v>
      </c>
    </row>
    <row r="56" spans="1:15" x14ac:dyDescent="0.25">
      <c r="A56" s="1">
        <v>4</v>
      </c>
      <c r="B56" s="119" t="s">
        <v>79</v>
      </c>
      <c r="C56" s="189" t="s">
        <v>233</v>
      </c>
      <c r="D56" s="190" t="s">
        <v>233</v>
      </c>
      <c r="E56" s="189">
        <v>1.8374760994263861</v>
      </c>
      <c r="F56" s="190" t="str">
        <f>IFERROR(E56-C56,"-")</f>
        <v>-</v>
      </c>
      <c r="G56" s="189">
        <v>2.7884615384615383</v>
      </c>
      <c r="H56" s="190">
        <f>IFERROR(G56-E56,"-")</f>
        <v>0.9509854390351522</v>
      </c>
      <c r="I56" s="189">
        <v>1.8283518360375748</v>
      </c>
      <c r="J56" s="190">
        <f>IFERROR(I56-G56,"-")</f>
        <v>-0.96010970242396354</v>
      </c>
      <c r="K56" s="189">
        <v>1.8955807587016034</v>
      </c>
      <c r="L56" s="190">
        <f>IFERROR(K56-I56,"-")</f>
        <v>6.7228922664028579E-2</v>
      </c>
      <c r="M56" s="189">
        <v>2.4029925187032419</v>
      </c>
      <c r="N56" s="190">
        <f t="shared" si="6"/>
        <v>0.50741176000163857</v>
      </c>
    </row>
    <row r="57" spans="1:15" x14ac:dyDescent="0.25">
      <c r="A57" s="1">
        <v>5</v>
      </c>
      <c r="B57" s="119" t="s">
        <v>81</v>
      </c>
      <c r="C57" s="189" t="s">
        <v>233</v>
      </c>
      <c r="D57" s="190" t="s">
        <v>233</v>
      </c>
      <c r="E57" s="189">
        <v>1.8921282798833818</v>
      </c>
      <c r="F57" s="190" t="str">
        <f t="shared" si="5"/>
        <v>-</v>
      </c>
      <c r="G57" s="189">
        <v>2.4585942936673626</v>
      </c>
      <c r="H57" s="190">
        <f t="shared" si="5"/>
        <v>0.56646601378398076</v>
      </c>
      <c r="I57" s="189">
        <v>2.3117593436645398</v>
      </c>
      <c r="J57" s="190">
        <f t="shared" si="5"/>
        <v>-0.14683495000282276</v>
      </c>
      <c r="K57" s="189">
        <v>2.032228778937812</v>
      </c>
      <c r="L57" s="190">
        <f t="shared" si="6"/>
        <v>-0.27953056472672788</v>
      </c>
      <c r="M57" s="189">
        <v>2.077142857142857</v>
      </c>
      <c r="N57" s="190">
        <f t="shared" si="6"/>
        <v>4.4914078205045005E-2</v>
      </c>
    </row>
    <row r="58" spans="1:15" x14ac:dyDescent="0.25">
      <c r="A58" s="1">
        <v>6</v>
      </c>
      <c r="B58" s="119" t="s">
        <v>83</v>
      </c>
      <c r="C58" s="189" t="s">
        <v>233</v>
      </c>
      <c r="D58" s="190" t="s">
        <v>233</v>
      </c>
      <c r="E58" s="189">
        <v>1.8134969325153374</v>
      </c>
      <c r="F58" s="190" t="str">
        <f t="shared" si="5"/>
        <v>-</v>
      </c>
      <c r="G58" s="189">
        <v>2.155002891844997</v>
      </c>
      <c r="H58" s="190">
        <f t="shared" si="5"/>
        <v>0.34150595932965966</v>
      </c>
      <c r="I58" s="189">
        <v>2.1816707218167073</v>
      </c>
      <c r="J58" s="190">
        <f t="shared" si="5"/>
        <v>2.6667829971710244E-2</v>
      </c>
      <c r="K58" s="189">
        <v>2.174083769633508</v>
      </c>
      <c r="L58" s="190">
        <f t="shared" si="6"/>
        <v>-7.5869521831992692E-3</v>
      </c>
      <c r="M58" s="189">
        <v>2.0606205250596661</v>
      </c>
      <c r="N58" s="190">
        <f t="shared" si="6"/>
        <v>-0.11346324457384194</v>
      </c>
    </row>
    <row r="59" spans="1:15" x14ac:dyDescent="0.25">
      <c r="A59" s="1">
        <v>7</v>
      </c>
      <c r="B59" s="119" t="s">
        <v>85</v>
      </c>
      <c r="C59" s="189" t="s">
        <v>233</v>
      </c>
      <c r="D59" s="190" t="s">
        <v>233</v>
      </c>
      <c r="E59" s="189">
        <v>1.9929577464788732</v>
      </c>
      <c r="F59" s="190" t="str">
        <f t="shared" si="5"/>
        <v>-</v>
      </c>
      <c r="G59" s="189">
        <v>2.4557438794726929</v>
      </c>
      <c r="H59" s="190">
        <f t="shared" si="5"/>
        <v>0.46278613299381965</v>
      </c>
      <c r="I59" s="189">
        <v>2.1775417298937785</v>
      </c>
      <c r="J59" s="190">
        <f t="shared" si="5"/>
        <v>-0.27820214957891443</v>
      </c>
      <c r="K59" s="189">
        <v>2.2250136537411249</v>
      </c>
      <c r="L59" s="190">
        <f t="shared" si="6"/>
        <v>4.7471923847346442E-2</v>
      </c>
      <c r="M59" s="189">
        <v>2.6652334152334154</v>
      </c>
      <c r="N59" s="190">
        <f t="shared" si="6"/>
        <v>0.44021976149229047</v>
      </c>
    </row>
    <row r="60" spans="1:15" x14ac:dyDescent="0.25">
      <c r="A60" s="1">
        <v>8</v>
      </c>
      <c r="B60" s="119" t="s">
        <v>87</v>
      </c>
      <c r="C60" s="189">
        <v>2.4185218165627784</v>
      </c>
      <c r="D60" s="190">
        <v>-7.4163952787298371E-4</v>
      </c>
      <c r="E60" s="189">
        <v>2.6215071972904318</v>
      </c>
      <c r="F60" s="190">
        <f t="shared" si="5"/>
        <v>0.20298538072765338</v>
      </c>
      <c r="G60" s="189">
        <v>2.5198487712665405</v>
      </c>
      <c r="H60" s="190">
        <f t="shared" si="5"/>
        <v>-0.1016584260238913</v>
      </c>
      <c r="I60" s="189">
        <v>2.29901707190895</v>
      </c>
      <c r="J60" s="190">
        <f t="shared" si="5"/>
        <v>-0.22083169935759051</v>
      </c>
      <c r="K60" s="189">
        <v>2.3365758754863815</v>
      </c>
      <c r="L60" s="190">
        <f t="shared" si="6"/>
        <v>3.7558803577431465E-2</v>
      </c>
      <c r="M60" s="189"/>
      <c r="N60" s="190"/>
    </row>
    <row r="61" spans="1:15" x14ac:dyDescent="0.25">
      <c r="A61" s="1">
        <v>9</v>
      </c>
      <c r="B61" s="119" t="s">
        <v>89</v>
      </c>
      <c r="C61" s="189">
        <v>2.3158584534731324</v>
      </c>
      <c r="D61" s="190">
        <v>0.23755385577198274</v>
      </c>
      <c r="E61" s="189">
        <v>2.1552369077306732</v>
      </c>
      <c r="F61" s="190">
        <f t="shared" si="5"/>
        <v>-0.16062154574245913</v>
      </c>
      <c r="G61" s="189">
        <v>2.1402838427947599</v>
      </c>
      <c r="H61" s="190">
        <f t="shared" si="5"/>
        <v>-1.4953064935913307E-2</v>
      </c>
      <c r="I61" s="189">
        <v>1.996734693877551</v>
      </c>
      <c r="J61" s="190">
        <f t="shared" si="5"/>
        <v>-0.14354914891720894</v>
      </c>
      <c r="K61" s="189">
        <v>2.0187553282182438</v>
      </c>
      <c r="L61" s="190">
        <f t="shared" si="6"/>
        <v>2.2020634340692791E-2</v>
      </c>
      <c r="M61" s="189"/>
      <c r="N61" s="190"/>
    </row>
    <row r="62" spans="1:15" x14ac:dyDescent="0.25">
      <c r="A62" s="1">
        <v>10</v>
      </c>
      <c r="B62" s="119" t="s">
        <v>91</v>
      </c>
      <c r="C62" s="189">
        <v>2.404040404040404</v>
      </c>
      <c r="D62" s="190">
        <v>0.44884692135201298</v>
      </c>
      <c r="E62" s="189">
        <v>1.8752688172043011</v>
      </c>
      <c r="F62" s="190">
        <f t="shared" si="5"/>
        <v>-0.52877158683610292</v>
      </c>
      <c r="G62" s="189">
        <v>2.4211590296495955</v>
      </c>
      <c r="H62" s="190">
        <f t="shared" si="5"/>
        <v>0.54589021244529445</v>
      </c>
      <c r="I62" s="189">
        <v>2.0656192236598891</v>
      </c>
      <c r="J62" s="190">
        <f t="shared" si="5"/>
        <v>-0.35553980598970636</v>
      </c>
      <c r="K62" s="189">
        <v>2.0150204824761038</v>
      </c>
      <c r="L62" s="190">
        <f t="shared" si="6"/>
        <v>-5.0598741183785378E-2</v>
      </c>
      <c r="M62" s="189"/>
      <c r="N62" s="190"/>
    </row>
    <row r="63" spans="1:15" x14ac:dyDescent="0.25">
      <c r="A63" s="1">
        <v>11</v>
      </c>
      <c r="B63" s="119" t="s">
        <v>93</v>
      </c>
      <c r="C63" s="189">
        <v>2.1905737704918034</v>
      </c>
      <c r="D63" s="190">
        <v>0.30703963394561851</v>
      </c>
      <c r="E63" s="189">
        <v>1.9847826086956522</v>
      </c>
      <c r="F63" s="190">
        <f t="shared" si="5"/>
        <v>-0.2057911617961512</v>
      </c>
      <c r="G63" s="189">
        <v>2.0983709273182956</v>
      </c>
      <c r="H63" s="190">
        <f t="shared" si="5"/>
        <v>0.1135883186226434</v>
      </c>
      <c r="I63" s="189">
        <v>1.8906950672645739</v>
      </c>
      <c r="J63" s="190">
        <f t="shared" si="5"/>
        <v>-0.20767586005372163</v>
      </c>
      <c r="K63" s="189">
        <v>2.0650684931506849</v>
      </c>
      <c r="L63" s="190">
        <f t="shared" si="6"/>
        <v>0.17437342588611093</v>
      </c>
      <c r="M63" s="189"/>
      <c r="N63" s="190"/>
    </row>
    <row r="64" spans="1:15" x14ac:dyDescent="0.25">
      <c r="A64" s="1">
        <v>12</v>
      </c>
      <c r="B64" s="119" t="s">
        <v>95</v>
      </c>
      <c r="C64" s="189">
        <v>1.8355795148247978</v>
      </c>
      <c r="D64" s="190">
        <v>0.19841970487126126</v>
      </c>
      <c r="E64" s="189">
        <v>2.1591062965470549</v>
      </c>
      <c r="F64" s="190">
        <f t="shared" si="5"/>
        <v>0.32352678172225713</v>
      </c>
      <c r="G64" s="189">
        <v>2.0200647249190937</v>
      </c>
      <c r="H64" s="190">
        <f t="shared" si="5"/>
        <v>-0.13904157162796116</v>
      </c>
      <c r="I64" s="189">
        <v>2.0252631578947367</v>
      </c>
      <c r="J64" s="190">
        <f t="shared" si="5"/>
        <v>5.1984329756429304E-3</v>
      </c>
      <c r="K64" s="189">
        <v>2.1170091324200913</v>
      </c>
      <c r="L64" s="190">
        <f t="shared" si="6"/>
        <v>9.1745974525354601E-2</v>
      </c>
      <c r="M64" s="189"/>
      <c r="N64" s="190"/>
    </row>
    <row r="65" spans="1:15" ht="15.75" x14ac:dyDescent="0.25">
      <c r="B65" s="122" t="s">
        <v>32</v>
      </c>
      <c r="C65" s="191">
        <v>2.2143343779806512</v>
      </c>
      <c r="D65" s="192">
        <v>-8.1414096181466888E-3</v>
      </c>
      <c r="E65" s="191">
        <v>2.0525580095051721</v>
      </c>
      <c r="F65" s="192">
        <f t="shared" si="5"/>
        <v>-0.16177636847547916</v>
      </c>
      <c r="G65" s="191">
        <v>2.3243721461187214</v>
      </c>
      <c r="H65" s="192">
        <f t="shared" si="5"/>
        <v>0.27181413661354936</v>
      </c>
      <c r="I65" s="191">
        <v>2.0556463538018521</v>
      </c>
      <c r="J65" s="192">
        <f t="shared" si="5"/>
        <v>-0.26872579231686933</v>
      </c>
      <c r="K65" s="191">
        <v>2.0637738055462744</v>
      </c>
      <c r="L65" s="192">
        <f t="shared" si="6"/>
        <v>8.1274517444223093E-3</v>
      </c>
      <c r="M65" s="191">
        <v>2.126184190091629</v>
      </c>
      <c r="N65" s="192">
        <v>8.4016800487703769E-2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3" t="s">
        <v>295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5" t="s">
        <v>105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v>2020</v>
      </c>
      <c r="D73" s="308"/>
      <c r="E73" s="309">
        <v>2021</v>
      </c>
      <c r="F73" s="308"/>
      <c r="G73" s="309">
        <v>2022</v>
      </c>
      <c r="H73" s="308"/>
      <c r="I73" s="309">
        <v>2023</v>
      </c>
      <c r="J73" s="308"/>
      <c r="K73" s="309">
        <v>2024</v>
      </c>
      <c r="L73" s="308"/>
      <c r="M73" s="309">
        <v>2025</v>
      </c>
      <c r="N73" s="310"/>
    </row>
    <row r="74" spans="1:15" ht="16.5" thickTop="1" thickBot="1" x14ac:dyDescent="0.3">
      <c r="B74" s="87"/>
      <c r="C74" s="116" t="s">
        <v>71</v>
      </c>
      <c r="D74" s="117" t="str">
        <f>CONCATENATE("dif ",RIGHT(C73,2),"/",RIGHT(C73-1,2))</f>
        <v>dif 20/19</v>
      </c>
      <c r="E74" s="118" t="s">
        <v>71</v>
      </c>
      <c r="F74" s="117" t="str">
        <f>CONCATENATE("dif ",RIGHT(E73,2),"/",RIGHT(C73,2))</f>
        <v>dif 21/20</v>
      </c>
      <c r="G74" s="118" t="s">
        <v>71</v>
      </c>
      <c r="H74" s="117" t="str">
        <f>CONCATENATE("dif ",RIGHT(G73,2),"/",RIGHT(E73,2))</f>
        <v>dif 22/21</v>
      </c>
      <c r="I74" s="118" t="s">
        <v>71</v>
      </c>
      <c r="J74" s="117" t="str">
        <f>CONCATENATE("dif ",RIGHT(I73,2),"/",RIGHT(G73,2))</f>
        <v>dif 23/22</v>
      </c>
      <c r="K74" s="118" t="s">
        <v>71</v>
      </c>
      <c r="L74" s="117" t="str">
        <f>CONCATENATE("dif ",RIGHT(K73,2),"/",RIGHT(I73,2))</f>
        <v>dif 24/23</v>
      </c>
      <c r="M74" s="118" t="s">
        <v>71</v>
      </c>
      <c r="N74" s="117" t="str">
        <f>CONCATENATE("dif ",RIGHT(M73,2),"/",RIGHT(K73,2))</f>
        <v>dif 25/24</v>
      </c>
    </row>
    <row r="75" spans="1:15" x14ac:dyDescent="0.25">
      <c r="A75" s="1">
        <v>1</v>
      </c>
      <c r="B75" s="119" t="s">
        <v>73</v>
      </c>
      <c r="C75" s="189">
        <v>1.5348460291734198</v>
      </c>
      <c r="D75" s="190">
        <v>-0.17414113202486825</v>
      </c>
      <c r="E75" s="189">
        <v>1.946236559139785</v>
      </c>
      <c r="F75" s="190">
        <f t="shared" ref="F75:J77" si="7">IFERROR(E75-C75,"-")</f>
        <v>0.41139052996636516</v>
      </c>
      <c r="G75" s="189">
        <v>2.8215258855585832</v>
      </c>
      <c r="H75" s="190">
        <f t="shared" si="7"/>
        <v>0.8752893264187982</v>
      </c>
      <c r="I75" s="189">
        <v>1.5144781144781145</v>
      </c>
      <c r="J75" s="190">
        <f t="shared" si="7"/>
        <v>-1.3070477710804687</v>
      </c>
      <c r="K75" s="189">
        <v>1.6598360655737705</v>
      </c>
      <c r="L75" s="190">
        <f t="shared" ref="L75:L77" si="8">IFERROR(K75-I75,"-")</f>
        <v>0.14535795109565597</v>
      </c>
      <c r="M75" s="189">
        <v>1.5177777777777777</v>
      </c>
      <c r="N75" s="190">
        <f t="shared" ref="N75:N81" si="9">IFERROR(M75-K75,"-")</f>
        <v>-0.14205828779599283</v>
      </c>
    </row>
    <row r="76" spans="1:15" x14ac:dyDescent="0.25">
      <c r="A76" s="1">
        <v>2</v>
      </c>
      <c r="B76" s="119" t="s">
        <v>75</v>
      </c>
      <c r="C76" s="189">
        <v>1.5209080047789725</v>
      </c>
      <c r="D76" s="190">
        <v>-8.830343974300936E-2</v>
      </c>
      <c r="E76" s="189">
        <v>1.5639913232104121</v>
      </c>
      <c r="F76" s="190">
        <f t="shared" si="7"/>
        <v>4.3083318431439643E-2</v>
      </c>
      <c r="G76" s="189">
        <v>1.6408199643493762</v>
      </c>
      <c r="H76" s="190">
        <f t="shared" si="7"/>
        <v>7.6828641138964038E-2</v>
      </c>
      <c r="I76" s="189">
        <v>1.5296523517382412</v>
      </c>
      <c r="J76" s="190">
        <f t="shared" si="7"/>
        <v>-0.11116761261113495</v>
      </c>
      <c r="K76" s="189">
        <v>3.9650793650793652</v>
      </c>
      <c r="L76" s="190">
        <f t="shared" si="8"/>
        <v>2.435427013341124</v>
      </c>
      <c r="M76" s="189">
        <v>3.3984575835475579</v>
      </c>
      <c r="N76" s="190">
        <f t="shared" si="9"/>
        <v>-0.56662178153180731</v>
      </c>
    </row>
    <row r="77" spans="1:15" x14ac:dyDescent="0.25">
      <c r="A77" s="1">
        <v>3</v>
      </c>
      <c r="B77" s="119" t="s">
        <v>77</v>
      </c>
      <c r="C77" s="189">
        <v>1.453781512605042</v>
      </c>
      <c r="D77" s="190">
        <v>-0.19285654175833433</v>
      </c>
      <c r="E77" s="189">
        <v>1.814516129032258</v>
      </c>
      <c r="F77" s="190">
        <f t="shared" si="7"/>
        <v>0.36073461642721605</v>
      </c>
      <c r="G77" s="189">
        <v>2.0275761973875182</v>
      </c>
      <c r="H77" s="190">
        <f t="shared" si="7"/>
        <v>0.21306006835526015</v>
      </c>
      <c r="I77" s="189">
        <v>1.7639553429027113</v>
      </c>
      <c r="J77" s="190">
        <f t="shared" si="7"/>
        <v>-0.26362085448480688</v>
      </c>
      <c r="K77" s="189">
        <v>1.6341789052069426</v>
      </c>
      <c r="L77" s="190">
        <f t="shared" si="8"/>
        <v>-0.12977643769576863</v>
      </c>
      <c r="M77" s="189">
        <v>1.5071770334928229</v>
      </c>
      <c r="N77" s="190">
        <f t="shared" si="9"/>
        <v>-0.1270018717141197</v>
      </c>
    </row>
    <row r="78" spans="1:15" x14ac:dyDescent="0.25">
      <c r="A78" s="1">
        <v>4</v>
      </c>
      <c r="B78" s="119" t="s">
        <v>79</v>
      </c>
      <c r="C78" s="189" t="s">
        <v>233</v>
      </c>
      <c r="D78" s="190" t="s">
        <v>233</v>
      </c>
      <c r="E78" s="189">
        <v>1.802</v>
      </c>
      <c r="F78" s="190" t="str">
        <f>IFERROR(E78-C78,"-")</f>
        <v>-</v>
      </c>
      <c r="G78" s="189">
        <v>1.7791455467052861</v>
      </c>
      <c r="H78" s="190">
        <f>IFERROR(G78-E78,"-")</f>
        <v>-2.2854453294713917E-2</v>
      </c>
      <c r="I78" s="189">
        <v>1.6530958439355385</v>
      </c>
      <c r="J78" s="190">
        <f>IFERROR(I78-G78,"-")</f>
        <v>-0.12604970276974758</v>
      </c>
      <c r="K78" s="189">
        <v>1.5410292072322671</v>
      </c>
      <c r="L78" s="190">
        <f>IFERROR(K78-I78,"-")</f>
        <v>-0.11206663670327144</v>
      </c>
      <c r="M78" s="189">
        <v>1.6036144578313254</v>
      </c>
      <c r="N78" s="190">
        <f t="shared" si="9"/>
        <v>6.2585250599058284E-2</v>
      </c>
    </row>
    <row r="79" spans="1:15" x14ac:dyDescent="0.25">
      <c r="A79" s="1">
        <v>5</v>
      </c>
      <c r="B79" s="119" t="s">
        <v>81</v>
      </c>
      <c r="C79" s="189" t="s">
        <v>233</v>
      </c>
      <c r="D79" s="190" t="s">
        <v>233</v>
      </c>
      <c r="E79" s="189">
        <v>1.8181818181818181</v>
      </c>
      <c r="F79" s="190" t="str">
        <f t="shared" ref="F79:J87" si="10">IFERROR(E79-C79,"-")</f>
        <v>-</v>
      </c>
      <c r="G79" s="189">
        <v>1.6295938104448742</v>
      </c>
      <c r="H79" s="190">
        <f t="shared" si="10"/>
        <v>-0.18858800773694395</v>
      </c>
      <c r="I79" s="189">
        <v>1.5585851142225498</v>
      </c>
      <c r="J79" s="190">
        <f t="shared" si="10"/>
        <v>-7.1008696222324419E-2</v>
      </c>
      <c r="K79" s="189">
        <v>1.5757152826238661</v>
      </c>
      <c r="L79" s="190">
        <f t="shared" ref="L79:L87" si="11">IFERROR(K79-I79,"-")</f>
        <v>1.7130168401316315E-2</v>
      </c>
      <c r="M79" s="189">
        <v>2.2342978122794634</v>
      </c>
      <c r="N79" s="190">
        <f t="shared" si="9"/>
        <v>0.65858252965559738</v>
      </c>
    </row>
    <row r="80" spans="1:15" x14ac:dyDescent="0.25">
      <c r="A80" s="1">
        <v>6</v>
      </c>
      <c r="B80" s="119" t="s">
        <v>83</v>
      </c>
      <c r="C80" s="189" t="s">
        <v>233</v>
      </c>
      <c r="D80" s="190" t="s">
        <v>233</v>
      </c>
      <c r="E80" s="189">
        <v>1.61</v>
      </c>
      <c r="F80" s="190" t="str">
        <f t="shared" si="10"/>
        <v>-</v>
      </c>
      <c r="G80" s="189">
        <v>2.284170718530524</v>
      </c>
      <c r="H80" s="190">
        <f t="shared" si="10"/>
        <v>0.6741707185305239</v>
      </c>
      <c r="I80" s="189">
        <v>1.4254278728606358</v>
      </c>
      <c r="J80" s="190">
        <f t="shared" si="10"/>
        <v>-0.85874284566988823</v>
      </c>
      <c r="K80" s="189">
        <v>1.6256983240223464</v>
      </c>
      <c r="L80" s="190">
        <f t="shared" si="11"/>
        <v>0.20027045116171061</v>
      </c>
      <c r="M80" s="189">
        <v>3.0352250489236789</v>
      </c>
      <c r="N80" s="190">
        <f t="shared" si="9"/>
        <v>1.4095267249013326</v>
      </c>
    </row>
    <row r="81" spans="1:15" x14ac:dyDescent="0.25">
      <c r="A81" s="1">
        <v>7</v>
      </c>
      <c r="B81" s="119" t="s">
        <v>85</v>
      </c>
      <c r="C81" s="189" t="s">
        <v>233</v>
      </c>
      <c r="D81" s="190" t="s">
        <v>233</v>
      </c>
      <c r="E81" s="189">
        <v>1.8904761904761904</v>
      </c>
      <c r="F81" s="190" t="str">
        <f t="shared" si="10"/>
        <v>-</v>
      </c>
      <c r="G81" s="189">
        <v>1.6701816051552432</v>
      </c>
      <c r="H81" s="190">
        <f t="shared" si="10"/>
        <v>-0.22029458532094726</v>
      </c>
      <c r="I81" s="189">
        <v>1.6567411083540116</v>
      </c>
      <c r="J81" s="190">
        <f t="shared" si="10"/>
        <v>-1.3440496801231605E-2</v>
      </c>
      <c r="K81" s="189">
        <v>1.6503712871287128</v>
      </c>
      <c r="L81" s="190">
        <f t="shared" si="11"/>
        <v>-6.3698212252987219E-3</v>
      </c>
      <c r="M81" s="189">
        <v>2.5207823960880194</v>
      </c>
      <c r="N81" s="190">
        <f t="shared" si="9"/>
        <v>0.87041110895930651</v>
      </c>
    </row>
    <row r="82" spans="1:15" x14ac:dyDescent="0.25">
      <c r="A82" s="1">
        <v>8</v>
      </c>
      <c r="B82" s="119" t="s">
        <v>87</v>
      </c>
      <c r="C82" s="189">
        <v>2.2756916996047432</v>
      </c>
      <c r="D82" s="190">
        <v>0.54027378018201322</v>
      </c>
      <c r="E82" s="189">
        <v>2.1489698890649764</v>
      </c>
      <c r="F82" s="190">
        <f t="shared" si="10"/>
        <v>-0.12672181053976672</v>
      </c>
      <c r="G82" s="189">
        <v>2.0297914597815292</v>
      </c>
      <c r="H82" s="190">
        <f t="shared" si="10"/>
        <v>-0.11917842928344724</v>
      </c>
      <c r="I82" s="189">
        <v>1.88047255038221</v>
      </c>
      <c r="J82" s="190">
        <f t="shared" si="10"/>
        <v>-0.14931890939931924</v>
      </c>
      <c r="K82" s="189">
        <v>6.2045454545454541</v>
      </c>
      <c r="L82" s="190">
        <f t="shared" si="11"/>
        <v>4.324072904163244</v>
      </c>
      <c r="M82" s="189"/>
      <c r="N82" s="190"/>
    </row>
    <row r="83" spans="1:15" x14ac:dyDescent="0.25">
      <c r="A83" s="1">
        <v>9</v>
      </c>
      <c r="B83" s="119" t="s">
        <v>89</v>
      </c>
      <c r="C83" s="189">
        <v>1.9263622974963182</v>
      </c>
      <c r="D83" s="190">
        <v>0.29314674979313793</v>
      </c>
      <c r="E83" s="189">
        <v>2.0593333333333335</v>
      </c>
      <c r="F83" s="190">
        <f t="shared" si="10"/>
        <v>0.13297103583701531</v>
      </c>
      <c r="G83" s="189">
        <v>1.6768038163387</v>
      </c>
      <c r="H83" s="190">
        <f t="shared" si="10"/>
        <v>-0.38252951699463345</v>
      </c>
      <c r="I83" s="189">
        <v>1.6394849785407726</v>
      </c>
      <c r="J83" s="190">
        <f t="shared" si="10"/>
        <v>-3.731883779792744E-2</v>
      </c>
      <c r="K83" s="189">
        <v>1.5297823596792668</v>
      </c>
      <c r="L83" s="190">
        <f t="shared" si="11"/>
        <v>-0.10970261886150579</v>
      </c>
      <c r="M83" s="189"/>
      <c r="N83" s="190"/>
    </row>
    <row r="84" spans="1:15" x14ac:dyDescent="0.25">
      <c r="A84" s="1">
        <v>10</v>
      </c>
      <c r="B84" s="119" t="s">
        <v>91</v>
      </c>
      <c r="C84" s="189">
        <v>1.5635062611806798</v>
      </c>
      <c r="D84" s="190">
        <v>-0.27092685219664481</v>
      </c>
      <c r="E84" s="189">
        <v>1.8203842940685047</v>
      </c>
      <c r="F84" s="190">
        <f t="shared" si="10"/>
        <v>0.25687803288782485</v>
      </c>
      <c r="G84" s="189">
        <v>1.8330078125</v>
      </c>
      <c r="H84" s="190">
        <f t="shared" si="10"/>
        <v>1.262351843149534E-2</v>
      </c>
      <c r="I84" s="189">
        <v>1.5839636913767019</v>
      </c>
      <c r="J84" s="190">
        <f t="shared" si="10"/>
        <v>-0.2490441211232981</v>
      </c>
      <c r="K84" s="189">
        <v>1.3544041450777202</v>
      </c>
      <c r="L84" s="190">
        <f t="shared" si="11"/>
        <v>-0.22955954629898168</v>
      </c>
      <c r="M84" s="189"/>
      <c r="N84" s="190"/>
    </row>
    <row r="85" spans="1:15" x14ac:dyDescent="0.25">
      <c r="A85" s="1">
        <v>11</v>
      </c>
      <c r="B85" s="119" t="s">
        <v>93</v>
      </c>
      <c r="C85" s="189">
        <v>1.7890625</v>
      </c>
      <c r="D85" s="190">
        <v>0.13406249999999997</v>
      </c>
      <c r="E85" s="189">
        <v>1.7678843226788432</v>
      </c>
      <c r="F85" s="190">
        <f t="shared" si="10"/>
        <v>-2.1178177321156788E-2</v>
      </c>
      <c r="G85" s="189">
        <v>1.6467948717948717</v>
      </c>
      <c r="H85" s="190">
        <f t="shared" si="10"/>
        <v>-0.12108945088397149</v>
      </c>
      <c r="I85" s="189">
        <v>1.6020864381520119</v>
      </c>
      <c r="J85" s="190">
        <f t="shared" si="10"/>
        <v>-4.4708433642859813E-2</v>
      </c>
      <c r="K85" s="189">
        <v>2.5137096774193548</v>
      </c>
      <c r="L85" s="190">
        <f t="shared" si="11"/>
        <v>0.9116232392673429</v>
      </c>
      <c r="M85" s="189"/>
      <c r="N85" s="190"/>
    </row>
    <row r="86" spans="1:15" x14ac:dyDescent="0.25">
      <c r="A86" s="1">
        <v>12</v>
      </c>
      <c r="B86" s="119" t="s">
        <v>95</v>
      </c>
      <c r="C86" s="189">
        <v>2.3346354166666665</v>
      </c>
      <c r="D86" s="190">
        <v>0.19240100931677029</v>
      </c>
      <c r="E86" s="189">
        <v>1.6856368563685638</v>
      </c>
      <c r="F86" s="190">
        <f t="shared" si="10"/>
        <v>-0.64899856029810277</v>
      </c>
      <c r="G86" s="189">
        <v>1.653252480705623</v>
      </c>
      <c r="H86" s="190">
        <f t="shared" si="10"/>
        <v>-3.2384375662940723E-2</v>
      </c>
      <c r="I86" s="189">
        <v>1.6542783059636992</v>
      </c>
      <c r="J86" s="190">
        <f t="shared" si="10"/>
        <v>1.0258252580761518E-3</v>
      </c>
      <c r="K86" s="189">
        <v>1.7510204081632652</v>
      </c>
      <c r="L86" s="190">
        <f t="shared" si="11"/>
        <v>9.6742102199566027E-2</v>
      </c>
      <c r="M86" s="189"/>
      <c r="N86" s="190"/>
    </row>
    <row r="87" spans="1:15" ht="15.75" x14ac:dyDescent="0.25">
      <c r="B87" s="122" t="s">
        <v>32</v>
      </c>
      <c r="C87" s="191">
        <v>1.7905343159834177</v>
      </c>
      <c r="D87" s="192">
        <v>6.7410001254654572E-2</v>
      </c>
      <c r="E87" s="191">
        <v>1.8213798745568586</v>
      </c>
      <c r="F87" s="192">
        <f t="shared" si="10"/>
        <v>3.0845558573440846E-2</v>
      </c>
      <c r="G87" s="191">
        <v>1.8557308613174535</v>
      </c>
      <c r="H87" s="192">
        <f t="shared" si="10"/>
        <v>3.4350986760594893E-2</v>
      </c>
      <c r="I87" s="191">
        <v>1.6305721889554226</v>
      </c>
      <c r="J87" s="192">
        <f t="shared" si="10"/>
        <v>-0.22515867236203091</v>
      </c>
      <c r="K87" s="191">
        <v>1.8225141028879346</v>
      </c>
      <c r="L87" s="192">
        <f t="shared" si="11"/>
        <v>0.19194191393251203</v>
      </c>
      <c r="M87" s="191">
        <v>2.190759819703799</v>
      </c>
      <c r="N87" s="192">
        <v>0.45747956492672892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83" t="s">
        <v>296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6" t="s">
        <v>108</v>
      </c>
      <c r="C94" s="305" t="s">
        <v>109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v>2020</v>
      </c>
      <c r="D95" s="308"/>
      <c r="E95" s="309">
        <v>2021</v>
      </c>
      <c r="F95" s="308"/>
      <c r="G95" s="309">
        <v>2022</v>
      </c>
      <c r="H95" s="308"/>
      <c r="I95" s="309">
        <v>2023</v>
      </c>
      <c r="J95" s="308"/>
      <c r="K95" s="309">
        <v>2024</v>
      </c>
      <c r="L95" s="308"/>
      <c r="M95" s="309">
        <v>2025</v>
      </c>
      <c r="N95" s="310"/>
    </row>
    <row r="96" spans="1:15" ht="16.5" thickTop="1" thickBot="1" x14ac:dyDescent="0.3">
      <c r="B96" s="87"/>
      <c r="C96" s="116" t="s">
        <v>71</v>
      </c>
      <c r="D96" s="117" t="str">
        <f>CONCATENATE("dif ",RIGHT(C95,2),"/",RIGHT(C95-1,2))</f>
        <v>dif 20/19</v>
      </c>
      <c r="E96" s="118" t="s">
        <v>71</v>
      </c>
      <c r="F96" s="117" t="str">
        <f>CONCATENATE("dif ",RIGHT(E95,2),"/",RIGHT(C95,2))</f>
        <v>dif 21/20</v>
      </c>
      <c r="G96" s="118" t="s">
        <v>71</v>
      </c>
      <c r="H96" s="117" t="str">
        <f>CONCATENATE("dif ",RIGHT(G95,2),"/",RIGHT(E95,2))</f>
        <v>dif 22/21</v>
      </c>
      <c r="I96" s="118" t="s">
        <v>71</v>
      </c>
      <c r="J96" s="117" t="str">
        <f>CONCATENATE("dif ",RIGHT(I95,2),"/",RIGHT(G95,2))</f>
        <v>dif 23/22</v>
      </c>
      <c r="K96" s="118" t="s">
        <v>71</v>
      </c>
      <c r="L96" s="117" t="str">
        <f>CONCATENATE("dif ",RIGHT(K95,2),"/",RIGHT(I95,2))</f>
        <v>dif 24/23</v>
      </c>
      <c r="M96" s="118" t="s">
        <v>71</v>
      </c>
      <c r="N96" s="117" t="str">
        <f>CONCATENATE("dif ",RIGHT(M95,2),"/",RIGHT(K95,2))</f>
        <v>dif 25/24</v>
      </c>
    </row>
    <row r="97" spans="2:14" x14ac:dyDescent="0.25">
      <c r="B97" s="119" t="s">
        <v>73</v>
      </c>
      <c r="C97" s="189">
        <v>3.6379794200187092</v>
      </c>
      <c r="D97" s="190">
        <v>6.1151970988376103E-2</v>
      </c>
      <c r="E97" s="189">
        <v>2.9219858156028371</v>
      </c>
      <c r="F97" s="190">
        <f t="shared" ref="F97:J99" si="12">IFERROR(E97-C97,"-")</f>
        <v>-0.71599360441587212</v>
      </c>
      <c r="G97" s="189">
        <v>3.7166476624857467</v>
      </c>
      <c r="H97" s="190">
        <f t="shared" si="12"/>
        <v>0.79466184688290964</v>
      </c>
      <c r="I97" s="189">
        <v>3.7108177172061327</v>
      </c>
      <c r="J97" s="190">
        <f t="shared" si="12"/>
        <v>-5.8299452796140017E-3</v>
      </c>
      <c r="K97" s="189">
        <v>3.5365131578947366</v>
      </c>
      <c r="L97" s="190">
        <f t="shared" ref="L97:L99" si="13">IFERROR(K97-I97,"-")</f>
        <v>-0.1743045593113961</v>
      </c>
      <c r="M97" s="189">
        <v>3.5494546822113575</v>
      </c>
      <c r="N97" s="190">
        <f t="shared" ref="N97:N103" si="14">IFERROR(M97-K97,"-")</f>
        <v>1.2941524316620878E-2</v>
      </c>
    </row>
    <row r="98" spans="2:14" x14ac:dyDescent="0.25">
      <c r="B98" s="119" t="s">
        <v>75</v>
      </c>
      <c r="C98" s="189">
        <v>3.9038294168842471</v>
      </c>
      <c r="D98" s="190">
        <v>-7.1833658099516029E-3</v>
      </c>
      <c r="E98" s="189">
        <v>3.0238907849829353</v>
      </c>
      <c r="F98" s="190">
        <f t="shared" si="12"/>
        <v>-0.87993863190131183</v>
      </c>
      <c r="G98" s="189">
        <v>3.5904365904365902</v>
      </c>
      <c r="H98" s="190">
        <f t="shared" si="12"/>
        <v>0.56654580545365496</v>
      </c>
      <c r="I98" s="189">
        <v>3.9253112033195019</v>
      </c>
      <c r="J98" s="190">
        <f t="shared" si="12"/>
        <v>0.33487461288291165</v>
      </c>
      <c r="K98" s="189">
        <v>3.8524279210925645</v>
      </c>
      <c r="L98" s="190">
        <f t="shared" si="13"/>
        <v>-7.2883282226937407E-2</v>
      </c>
      <c r="M98" s="189">
        <v>3.8060805258833197</v>
      </c>
      <c r="N98" s="190">
        <f t="shared" si="14"/>
        <v>-4.6347395209244802E-2</v>
      </c>
    </row>
    <row r="99" spans="2:14" x14ac:dyDescent="0.25">
      <c r="B99" s="119" t="s">
        <v>77</v>
      </c>
      <c r="C99" s="189">
        <v>4.0879629629629628</v>
      </c>
      <c r="D99" s="190">
        <v>0.25455293074943297</v>
      </c>
      <c r="E99" s="189">
        <v>2.6923913043478263</v>
      </c>
      <c r="F99" s="190">
        <f t="shared" si="12"/>
        <v>-1.3955716586151365</v>
      </c>
      <c r="G99" s="189">
        <v>3.5244789142026174</v>
      </c>
      <c r="H99" s="190">
        <f t="shared" si="12"/>
        <v>0.83208760985479113</v>
      </c>
      <c r="I99" s="189">
        <v>4.0907059874888292</v>
      </c>
      <c r="J99" s="190">
        <f t="shared" si="12"/>
        <v>0.5662270732862118</v>
      </c>
      <c r="K99" s="189">
        <v>3.9743690851735014</v>
      </c>
      <c r="L99" s="190">
        <f t="shared" si="13"/>
        <v>-0.11633690231532778</v>
      </c>
      <c r="M99" s="189">
        <v>3.5924777045366421</v>
      </c>
      <c r="N99" s="190">
        <f t="shared" si="14"/>
        <v>-0.38189138063685935</v>
      </c>
    </row>
    <row r="100" spans="2:14" x14ac:dyDescent="0.25">
      <c r="B100" s="119" t="s">
        <v>79</v>
      </c>
      <c r="C100" s="189" t="s">
        <v>233</v>
      </c>
      <c r="D100" s="190" t="s">
        <v>233</v>
      </c>
      <c r="E100" s="189">
        <v>2.7583643122676582</v>
      </c>
      <c r="F100" s="190" t="str">
        <f>IFERROR(E100-C100,"-")</f>
        <v>-</v>
      </c>
      <c r="G100" s="189">
        <v>4.3264177040110647</v>
      </c>
      <c r="H100" s="190">
        <f>IFERROR(G100-E100,"-")</f>
        <v>1.5680533917434065</v>
      </c>
      <c r="I100" s="189">
        <v>3.9248029108550635</v>
      </c>
      <c r="J100" s="190">
        <f>IFERROR(I100-G100,"-")</f>
        <v>-0.40161479315600124</v>
      </c>
      <c r="K100" s="189">
        <v>4.209223847019123</v>
      </c>
      <c r="L100" s="190">
        <f>IFERROR(K100-I100,"-")</f>
        <v>0.2844209361640595</v>
      </c>
      <c r="M100" s="189">
        <v>3.9579090291921251</v>
      </c>
      <c r="N100" s="190">
        <f t="shared" si="14"/>
        <v>-0.25131481782699794</v>
      </c>
    </row>
    <row r="101" spans="2:14" x14ac:dyDescent="0.25">
      <c r="B101" s="119" t="s">
        <v>81</v>
      </c>
      <c r="C101" s="189" t="s">
        <v>233</v>
      </c>
      <c r="D101" s="190" t="s">
        <v>233</v>
      </c>
      <c r="E101" s="189">
        <v>2.6357758620689653</v>
      </c>
      <c r="F101" s="190" t="str">
        <f t="shared" ref="F101:J109" si="15">IFERROR(E101-C101,"-")</f>
        <v>-</v>
      </c>
      <c r="G101" s="189">
        <v>4.19207579672696</v>
      </c>
      <c r="H101" s="190">
        <f t="shared" si="15"/>
        <v>1.5562999346579947</v>
      </c>
      <c r="I101" s="189">
        <v>3.8344733242134064</v>
      </c>
      <c r="J101" s="190">
        <f t="shared" si="15"/>
        <v>-0.35760247251355359</v>
      </c>
      <c r="K101" s="189">
        <v>4.2610619469026547</v>
      </c>
      <c r="L101" s="190">
        <f t="shared" ref="L101:L109" si="16">IFERROR(K101-I101,"-")</f>
        <v>0.42658862268924835</v>
      </c>
      <c r="M101" s="189">
        <v>3.9723160027008779</v>
      </c>
      <c r="N101" s="190">
        <f t="shared" si="14"/>
        <v>-0.28874594420177679</v>
      </c>
    </row>
    <row r="102" spans="2:14" x14ac:dyDescent="0.25">
      <c r="B102" s="119" t="s">
        <v>83</v>
      </c>
      <c r="C102" s="189" t="s">
        <v>233</v>
      </c>
      <c r="D102" s="190" t="s">
        <v>233</v>
      </c>
      <c r="E102" s="189">
        <v>3.8652849740932642</v>
      </c>
      <c r="F102" s="190" t="str">
        <f t="shared" si="15"/>
        <v>-</v>
      </c>
      <c r="G102" s="189">
        <v>3.5351063829787233</v>
      </c>
      <c r="H102" s="190">
        <f t="shared" si="15"/>
        <v>-0.33017859111454095</v>
      </c>
      <c r="I102" s="189">
        <v>4.2664437012263097</v>
      </c>
      <c r="J102" s="190">
        <f t="shared" si="15"/>
        <v>0.73133731824758641</v>
      </c>
      <c r="K102" s="189">
        <v>4.1506276150627617</v>
      </c>
      <c r="L102" s="190">
        <f t="shared" si="16"/>
        <v>-0.11581608616354799</v>
      </c>
      <c r="M102" s="189">
        <v>4.2305389221556888</v>
      </c>
      <c r="N102" s="190">
        <f t="shared" si="14"/>
        <v>7.9911307092927153E-2</v>
      </c>
    </row>
    <row r="103" spans="2:14" x14ac:dyDescent="0.25">
      <c r="B103" s="119" t="s">
        <v>85</v>
      </c>
      <c r="C103" s="189" t="s">
        <v>233</v>
      </c>
      <c r="D103" s="190" t="s">
        <v>233</v>
      </c>
      <c r="E103" s="189">
        <v>3.1094527363184081</v>
      </c>
      <c r="F103" s="190" t="str">
        <f t="shared" si="15"/>
        <v>-</v>
      </c>
      <c r="G103" s="189">
        <v>4.0482051282051286</v>
      </c>
      <c r="H103" s="190">
        <f t="shared" si="15"/>
        <v>0.93875239188672044</v>
      </c>
      <c r="I103" s="189">
        <v>2.8474870017331022</v>
      </c>
      <c r="J103" s="190">
        <f t="shared" si="15"/>
        <v>-1.2007181264720264</v>
      </c>
      <c r="K103" s="189">
        <v>2.9659685863874348</v>
      </c>
      <c r="L103" s="190">
        <f t="shared" si="16"/>
        <v>0.11848158465433256</v>
      </c>
      <c r="M103" s="189">
        <v>3.0176322418136019</v>
      </c>
      <c r="N103" s="190">
        <f t="shared" si="14"/>
        <v>5.1663655426167132E-2</v>
      </c>
    </row>
    <row r="104" spans="2:14" x14ac:dyDescent="0.25">
      <c r="B104" s="119" t="s">
        <v>87</v>
      </c>
      <c r="C104" s="189">
        <v>2.9937694704049846</v>
      </c>
      <c r="D104" s="190">
        <v>0.49028514984749316</v>
      </c>
      <c r="E104" s="189">
        <v>3.701880035810206</v>
      </c>
      <c r="F104" s="190">
        <f t="shared" si="15"/>
        <v>0.70811056540522133</v>
      </c>
      <c r="G104" s="189">
        <v>3.1591928251121075</v>
      </c>
      <c r="H104" s="190">
        <f t="shared" si="15"/>
        <v>-0.54268721069809844</v>
      </c>
      <c r="I104" s="189">
        <v>3.7085624509033779</v>
      </c>
      <c r="J104" s="190">
        <f t="shared" si="15"/>
        <v>0.54936962579127036</v>
      </c>
      <c r="K104" s="189">
        <v>3.8645215918712954</v>
      </c>
      <c r="L104" s="190">
        <f t="shared" si="16"/>
        <v>0.15595914096791752</v>
      </c>
      <c r="M104" s="189"/>
      <c r="N104" s="190"/>
    </row>
    <row r="105" spans="2:14" x14ac:dyDescent="0.25">
      <c r="B105" s="119" t="s">
        <v>89</v>
      </c>
      <c r="C105" s="189">
        <v>2.1490683229813663</v>
      </c>
      <c r="D105" s="190">
        <v>-0.57369432293303069</v>
      </c>
      <c r="E105" s="189">
        <v>3.7703703703703701</v>
      </c>
      <c r="F105" s="190">
        <f t="shared" si="15"/>
        <v>1.6213020473890039</v>
      </c>
      <c r="G105" s="189">
        <v>3.9607109448082318</v>
      </c>
      <c r="H105" s="190">
        <f t="shared" si="15"/>
        <v>0.19034057443786168</v>
      </c>
      <c r="I105" s="189">
        <v>3.6751536435469712</v>
      </c>
      <c r="J105" s="190">
        <f t="shared" si="15"/>
        <v>-0.28555730126126067</v>
      </c>
      <c r="K105" s="189">
        <v>3.9577889447236183</v>
      </c>
      <c r="L105" s="190">
        <f t="shared" si="16"/>
        <v>0.28263530117664715</v>
      </c>
      <c r="M105" s="189"/>
      <c r="N105" s="190"/>
    </row>
    <row r="106" spans="2:14" x14ac:dyDescent="0.25">
      <c r="B106" s="119" t="s">
        <v>91</v>
      </c>
      <c r="C106" s="189">
        <v>1.9975786924939467</v>
      </c>
      <c r="D106" s="190">
        <v>-1.0590250810909592</v>
      </c>
      <c r="E106" s="189">
        <v>4.9449321628092582</v>
      </c>
      <c r="F106" s="190">
        <f t="shared" si="15"/>
        <v>2.9473534703153117</v>
      </c>
      <c r="G106" s="189">
        <v>4.0375741595253789</v>
      </c>
      <c r="H106" s="190">
        <f t="shared" si="15"/>
        <v>-0.90735800328387928</v>
      </c>
      <c r="I106" s="189">
        <v>3.5069008782936009</v>
      </c>
      <c r="J106" s="190">
        <f t="shared" si="15"/>
        <v>-0.53067328123177804</v>
      </c>
      <c r="K106" s="189">
        <v>3.6727376209447922</v>
      </c>
      <c r="L106" s="190">
        <f t="shared" si="16"/>
        <v>0.1658367426511913</v>
      </c>
      <c r="M106" s="189"/>
      <c r="N106" s="190"/>
    </row>
    <row r="107" spans="2:14" x14ac:dyDescent="0.25">
      <c r="B107" s="119" t="s">
        <v>93</v>
      </c>
      <c r="C107" s="189">
        <v>2.193293885601578</v>
      </c>
      <c r="D107" s="190">
        <v>-1.1308167863351808</v>
      </c>
      <c r="E107" s="189">
        <v>4.0615735461801599</v>
      </c>
      <c r="F107" s="190">
        <f t="shared" si="15"/>
        <v>1.8682796605785819</v>
      </c>
      <c r="G107" s="189">
        <v>4.2419738406658736</v>
      </c>
      <c r="H107" s="190">
        <f t="shared" si="15"/>
        <v>0.18040029448571371</v>
      </c>
      <c r="I107" s="189">
        <v>3.4946193702670385</v>
      </c>
      <c r="J107" s="190">
        <f t="shared" si="15"/>
        <v>-0.74735447039883507</v>
      </c>
      <c r="K107" s="189">
        <v>3.501834862385321</v>
      </c>
      <c r="L107" s="190">
        <f t="shared" si="16"/>
        <v>7.2154921182825404E-3</v>
      </c>
      <c r="M107" s="189"/>
      <c r="N107" s="190"/>
    </row>
    <row r="108" spans="2:14" x14ac:dyDescent="0.25">
      <c r="B108" s="119" t="s">
        <v>95</v>
      </c>
      <c r="C108" s="189">
        <v>2.4045801526717558</v>
      </c>
      <c r="D108" s="190">
        <v>-1.0129715521912961</v>
      </c>
      <c r="E108" s="189">
        <v>3.4735849056603771</v>
      </c>
      <c r="F108" s="190">
        <f t="shared" si="15"/>
        <v>1.0690047529886213</v>
      </c>
      <c r="G108" s="189">
        <v>3.3171001660210293</v>
      </c>
      <c r="H108" s="190">
        <f t="shared" si="15"/>
        <v>-0.15648473963934784</v>
      </c>
      <c r="I108" s="189">
        <v>3.5267099350973541</v>
      </c>
      <c r="J108" s="190">
        <f t="shared" si="15"/>
        <v>0.20960976907632478</v>
      </c>
      <c r="K108" s="189">
        <v>3.5074775672981056</v>
      </c>
      <c r="L108" s="190">
        <f t="shared" si="16"/>
        <v>-1.9232367799248529E-2</v>
      </c>
      <c r="M108" s="189"/>
      <c r="N108" s="190"/>
    </row>
    <row r="109" spans="2:14" ht="15.75" x14ac:dyDescent="0.25">
      <c r="B109" s="122" t="s">
        <v>32</v>
      </c>
      <c r="C109" s="191">
        <v>3.3236155159795073</v>
      </c>
      <c r="D109" s="192">
        <v>-4.349872101964003E-2</v>
      </c>
      <c r="E109" s="191">
        <v>3.5296277322404372</v>
      </c>
      <c r="F109" s="192">
        <f t="shared" si="15"/>
        <v>0.20601221626092991</v>
      </c>
      <c r="G109" s="191">
        <v>3.7794749943426114</v>
      </c>
      <c r="H109" s="192">
        <f t="shared" si="15"/>
        <v>0.24984726210217412</v>
      </c>
      <c r="I109" s="191">
        <v>3.714313677514069</v>
      </c>
      <c r="J109" s="192">
        <f t="shared" si="15"/>
        <v>-6.5161316828542315E-2</v>
      </c>
      <c r="K109" s="191">
        <v>3.7668196782120833</v>
      </c>
      <c r="L109" s="192">
        <f t="shared" si="16"/>
        <v>5.2506000698014255E-2</v>
      </c>
      <c r="M109" s="191">
        <v>3.7064513612606289</v>
      </c>
      <c r="N109" s="192">
        <v>-0.13159147038719965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4" spans="1:15" ht="48.75" customHeight="1" thickBot="1" x14ac:dyDescent="0.3">
      <c r="B114" s="283" t="s">
        <v>297</v>
      </c>
      <c r="C114" s="283"/>
      <c r="D114" s="283"/>
      <c r="E114" s="283"/>
      <c r="F114" s="283"/>
      <c r="G114" s="283"/>
      <c r="H114" s="283"/>
      <c r="I114" s="283"/>
      <c r="J114" s="283"/>
      <c r="K114" s="283"/>
      <c r="L114" s="283"/>
      <c r="M114" s="283"/>
      <c r="N114" s="283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6" t="str">
        <f>C116</f>
        <v>Reino Unido</v>
      </c>
      <c r="C116" s="305" t="s">
        <v>112</v>
      </c>
      <c r="D116" s="306"/>
      <c r="E116" s="306"/>
      <c r="F116" s="306"/>
      <c r="G116" s="306"/>
      <c r="H116" s="306"/>
      <c r="I116" s="306"/>
      <c r="J116" s="306"/>
      <c r="K116" s="306"/>
      <c r="L116" s="306"/>
      <c r="M116" s="306"/>
      <c r="N116" s="306"/>
    </row>
    <row r="117" spans="1:15" ht="22.5" thickTop="1" thickBot="1" x14ac:dyDescent="0.3">
      <c r="B117" s="111"/>
      <c r="C117" s="307">
        <v>2020</v>
      </c>
      <c r="D117" s="308"/>
      <c r="E117" s="309">
        <v>2021</v>
      </c>
      <c r="F117" s="308"/>
      <c r="G117" s="309">
        <v>2022</v>
      </c>
      <c r="H117" s="308"/>
      <c r="I117" s="309">
        <v>2023</v>
      </c>
      <c r="J117" s="308"/>
      <c r="K117" s="309">
        <v>2024</v>
      </c>
      <c r="L117" s="308"/>
      <c r="M117" s="309">
        <v>2025</v>
      </c>
      <c r="N117" s="310"/>
    </row>
    <row r="118" spans="1:15" ht="16.5" thickTop="1" thickBot="1" x14ac:dyDescent="0.3">
      <c r="B118" s="87"/>
      <c r="C118" s="116" t="s">
        <v>71</v>
      </c>
      <c r="D118" s="117" t="str">
        <f>CONCATENATE("dif ",RIGHT(C117,2),"/",RIGHT(C117-1,2))</f>
        <v>dif 20/19</v>
      </c>
      <c r="E118" s="118" t="s">
        <v>71</v>
      </c>
      <c r="F118" s="117" t="str">
        <f>CONCATENATE("dif ",RIGHT(E117,2),"/",RIGHT(C117,2))</f>
        <v>dif 21/20</v>
      </c>
      <c r="G118" s="118" t="s">
        <v>71</v>
      </c>
      <c r="H118" s="117" t="str">
        <f>CONCATENATE("dif ",RIGHT(G117,2),"/",RIGHT(E117,2))</f>
        <v>dif 22/21</v>
      </c>
      <c r="I118" s="118" t="s">
        <v>71</v>
      </c>
      <c r="J118" s="117" t="str">
        <f>CONCATENATE("dif ",RIGHT(I117,2),"/",RIGHT(G117,2))</f>
        <v>dif 23/22</v>
      </c>
      <c r="K118" s="118" t="s">
        <v>71</v>
      </c>
      <c r="L118" s="117" t="str">
        <f>CONCATENATE("dif ",RIGHT(K117,2),"/",RIGHT(I117,2))</f>
        <v>dif 24/23</v>
      </c>
      <c r="M118" s="118" t="s">
        <v>71</v>
      </c>
      <c r="N118" s="117" t="str">
        <f>CONCATENATE("dif ",RIGHT(M117,2),"/",RIGHT(K117,2))</f>
        <v>dif 25/24</v>
      </c>
    </row>
    <row r="119" spans="1:15" x14ac:dyDescent="0.25">
      <c r="B119" s="119" t="s">
        <v>73</v>
      </c>
      <c r="C119" s="189">
        <v>4.0140056022408963</v>
      </c>
      <c r="D119" s="190">
        <v>-3.0637254901960453E-2</v>
      </c>
      <c r="E119" s="189">
        <v>1.6666666666666667</v>
      </c>
      <c r="F119" s="190">
        <f t="shared" ref="F119:J121" si="17">IFERROR(E119-C119,"-")</f>
        <v>-2.3473389355742293</v>
      </c>
      <c r="G119" s="189">
        <v>3.9061371841155235</v>
      </c>
      <c r="H119" s="190">
        <f t="shared" si="17"/>
        <v>2.2394705174488569</v>
      </c>
      <c r="I119" s="189">
        <v>4.534391534391534</v>
      </c>
      <c r="J119" s="190">
        <f t="shared" si="17"/>
        <v>0.62825435027601051</v>
      </c>
      <c r="K119" s="189">
        <v>3.3109619686800893</v>
      </c>
      <c r="L119" s="190">
        <f t="shared" ref="L119:L121" si="18">IFERROR(K119-I119,"-")</f>
        <v>-1.2234295657114447</v>
      </c>
      <c r="M119" s="189">
        <v>3.440203562340967</v>
      </c>
      <c r="N119" s="190">
        <f t="shared" ref="N119:N125" si="19">IFERROR(M119-K119,"-")</f>
        <v>0.12924159366087773</v>
      </c>
    </row>
    <row r="120" spans="1:15" x14ac:dyDescent="0.25">
      <c r="B120" s="119" t="s">
        <v>75</v>
      </c>
      <c r="C120" s="189">
        <v>4.5580952380952384</v>
      </c>
      <c r="D120" s="190">
        <v>0.33558214909000306</v>
      </c>
      <c r="E120" s="189">
        <v>1.8</v>
      </c>
      <c r="F120" s="190">
        <f t="shared" si="17"/>
        <v>-2.7580952380952386</v>
      </c>
      <c r="G120" s="189">
        <v>3.7969696969696969</v>
      </c>
      <c r="H120" s="190">
        <f t="shared" si="17"/>
        <v>1.9969696969696968</v>
      </c>
      <c r="I120" s="189">
        <v>4.2433090024330902</v>
      </c>
      <c r="J120" s="190">
        <f t="shared" si="17"/>
        <v>0.44633930546339329</v>
      </c>
      <c r="K120" s="189">
        <v>4.3813559322033901</v>
      </c>
      <c r="L120" s="190">
        <f t="shared" si="18"/>
        <v>0.13804692977029998</v>
      </c>
      <c r="M120" s="189">
        <v>3.6422594142259412</v>
      </c>
      <c r="N120" s="190">
        <f t="shared" si="19"/>
        <v>-0.73909651797744891</v>
      </c>
    </row>
    <row r="121" spans="1:15" x14ac:dyDescent="0.25">
      <c r="B121" s="119" t="s">
        <v>77</v>
      </c>
      <c r="C121" s="189">
        <v>5.4910714285714288</v>
      </c>
      <c r="D121" s="190">
        <v>1.7039092664092665</v>
      </c>
      <c r="E121" s="189">
        <v>1.2571428571428571</v>
      </c>
      <c r="F121" s="190">
        <f t="shared" si="17"/>
        <v>-4.2339285714285717</v>
      </c>
      <c r="G121" s="189">
        <v>3.5324675324675323</v>
      </c>
      <c r="H121" s="190">
        <f t="shared" si="17"/>
        <v>2.2753246753246752</v>
      </c>
      <c r="I121" s="189">
        <v>4.5290697674418601</v>
      </c>
      <c r="J121" s="190">
        <f t="shared" si="17"/>
        <v>0.99660223497432776</v>
      </c>
      <c r="K121" s="189">
        <v>4.2471910112359552</v>
      </c>
      <c r="L121" s="190">
        <f t="shared" si="18"/>
        <v>-0.28187875620590486</v>
      </c>
      <c r="M121" s="189">
        <v>3.9305993690851735</v>
      </c>
      <c r="N121" s="190">
        <f t="shared" si="19"/>
        <v>-0.31659164215078173</v>
      </c>
    </row>
    <row r="122" spans="1:15" x14ac:dyDescent="0.25">
      <c r="B122" s="119" t="s">
        <v>79</v>
      </c>
      <c r="C122" s="189" t="s">
        <v>233</v>
      </c>
      <c r="D122" s="190" t="s">
        <v>233</v>
      </c>
      <c r="E122" s="189">
        <v>3.2352941176470589</v>
      </c>
      <c r="F122" s="190" t="str">
        <f>IFERROR(E122-C122,"-")</f>
        <v>-</v>
      </c>
      <c r="G122" s="189">
        <v>4.1937984496124034</v>
      </c>
      <c r="H122" s="190">
        <f>IFERROR(G122-E122,"-")</f>
        <v>0.95850433196534457</v>
      </c>
      <c r="I122" s="189">
        <v>4.4000000000000004</v>
      </c>
      <c r="J122" s="190">
        <f>IFERROR(I122-G122,"-")</f>
        <v>0.20620155038759691</v>
      </c>
      <c r="K122" s="189">
        <v>5.560483870967742</v>
      </c>
      <c r="L122" s="190">
        <f>IFERROR(K122-I122,"-")</f>
        <v>1.1604838709677416</v>
      </c>
      <c r="M122" s="189">
        <v>5.1338582677165352</v>
      </c>
      <c r="N122" s="190">
        <f t="shared" si="19"/>
        <v>-0.4266256032512068</v>
      </c>
    </row>
    <row r="123" spans="1:15" x14ac:dyDescent="0.25">
      <c r="B123" s="119" t="s">
        <v>81</v>
      </c>
      <c r="C123" s="189" t="s">
        <v>233</v>
      </c>
      <c r="D123" s="190" t="s">
        <v>233</v>
      </c>
      <c r="E123" s="189">
        <v>2.3157894736842106</v>
      </c>
      <c r="F123" s="190" t="str">
        <f t="shared" ref="F123:J131" si="20">IFERROR(E123-C123,"-")</f>
        <v>-</v>
      </c>
      <c r="G123" s="189">
        <v>3.6643356643356642</v>
      </c>
      <c r="H123" s="190">
        <f t="shared" si="20"/>
        <v>1.3485461906514535</v>
      </c>
      <c r="I123" s="189">
        <v>3.6912751677852347</v>
      </c>
      <c r="J123" s="190">
        <f t="shared" si="20"/>
        <v>2.6939503449570523E-2</v>
      </c>
      <c r="K123" s="189">
        <v>5.503759398496241</v>
      </c>
      <c r="L123" s="190">
        <f t="shared" ref="L123:L131" si="21">IFERROR(K123-I123,"-")</f>
        <v>1.8124842307110063</v>
      </c>
      <c r="M123" s="189">
        <v>3.8870967741935485</v>
      </c>
      <c r="N123" s="190">
        <f t="shared" si="19"/>
        <v>-1.6166626243026925</v>
      </c>
    </row>
    <row r="124" spans="1:15" x14ac:dyDescent="0.25">
      <c r="B124" s="119" t="s">
        <v>83</v>
      </c>
      <c r="C124" s="189" t="s">
        <v>233</v>
      </c>
      <c r="D124" s="190" t="s">
        <v>233</v>
      </c>
      <c r="E124" s="189">
        <v>4.84</v>
      </c>
      <c r="F124" s="190" t="str">
        <f t="shared" si="20"/>
        <v>-</v>
      </c>
      <c r="G124" s="189">
        <v>4.416666666666667</v>
      </c>
      <c r="H124" s="190">
        <f t="shared" si="20"/>
        <v>-0.4233333333333329</v>
      </c>
      <c r="I124" s="189">
        <v>4.112903225806452</v>
      </c>
      <c r="J124" s="190">
        <f t="shared" si="20"/>
        <v>-0.30376344086021501</v>
      </c>
      <c r="K124" s="189">
        <v>4.71</v>
      </c>
      <c r="L124" s="190">
        <f t="shared" si="21"/>
        <v>0.59709677419354801</v>
      </c>
      <c r="M124" s="189">
        <v>4</v>
      </c>
      <c r="N124" s="190">
        <f t="shared" si="19"/>
        <v>-0.71</v>
      </c>
    </row>
    <row r="125" spans="1:15" x14ac:dyDescent="0.25">
      <c r="B125" s="119" t="s">
        <v>85</v>
      </c>
      <c r="C125" s="189" t="s">
        <v>233</v>
      </c>
      <c r="D125" s="190" t="s">
        <v>233</v>
      </c>
      <c r="E125" s="189">
        <v>3.7551020408163267</v>
      </c>
      <c r="F125" s="190" t="str">
        <f t="shared" si="20"/>
        <v>-</v>
      </c>
      <c r="G125" s="189">
        <v>5.5609756097560972</v>
      </c>
      <c r="H125" s="190">
        <f t="shared" si="20"/>
        <v>1.8058735689397705</v>
      </c>
      <c r="I125" s="189">
        <v>2.7749999999999999</v>
      </c>
      <c r="J125" s="190">
        <f t="shared" si="20"/>
        <v>-2.7859756097560973</v>
      </c>
      <c r="K125" s="189">
        <v>2.5705128205128207</v>
      </c>
      <c r="L125" s="190">
        <f t="shared" si="21"/>
        <v>-0.2044871794871792</v>
      </c>
      <c r="M125" s="189">
        <v>2.9057971014492754</v>
      </c>
      <c r="N125" s="190">
        <f t="shared" si="19"/>
        <v>0.33528428093645468</v>
      </c>
    </row>
    <row r="126" spans="1:15" x14ac:dyDescent="0.25">
      <c r="B126" s="119" t="s">
        <v>87</v>
      </c>
      <c r="C126" s="189">
        <v>2.75</v>
      </c>
      <c r="D126" s="190">
        <v>0.15697674418604635</v>
      </c>
      <c r="E126" s="189">
        <v>5.2531645569620249</v>
      </c>
      <c r="F126" s="190">
        <f t="shared" si="20"/>
        <v>2.5031645569620249</v>
      </c>
      <c r="G126" s="189">
        <v>4.4220183486238529</v>
      </c>
      <c r="H126" s="190">
        <f t="shared" si="20"/>
        <v>-0.83114620833817199</v>
      </c>
      <c r="I126" s="189">
        <v>3.7320261437908497</v>
      </c>
      <c r="J126" s="190">
        <f t="shared" si="20"/>
        <v>-0.68999220483300316</v>
      </c>
      <c r="K126" s="189">
        <v>4.6885245901639347</v>
      </c>
      <c r="L126" s="190">
        <f t="shared" si="21"/>
        <v>0.95649844637308501</v>
      </c>
      <c r="M126" s="189"/>
      <c r="N126" s="190"/>
    </row>
    <row r="127" spans="1:15" x14ac:dyDescent="0.25">
      <c r="B127" s="119" t="s">
        <v>89</v>
      </c>
      <c r="C127" s="189">
        <v>1.75</v>
      </c>
      <c r="D127" s="190">
        <v>-0.86702127659574479</v>
      </c>
      <c r="E127" s="189">
        <v>3.7397260273972601</v>
      </c>
      <c r="F127" s="190">
        <f t="shared" si="20"/>
        <v>1.9897260273972601</v>
      </c>
      <c r="G127" s="189">
        <v>4.4294478527607364</v>
      </c>
      <c r="H127" s="190">
        <f t="shared" si="20"/>
        <v>0.68972182536347626</v>
      </c>
      <c r="I127" s="189">
        <v>4.6111111111111107</v>
      </c>
      <c r="J127" s="190">
        <f t="shared" si="20"/>
        <v>0.18166325835037433</v>
      </c>
      <c r="K127" s="189">
        <v>4.2195121951219514</v>
      </c>
      <c r="L127" s="190">
        <f t="shared" si="21"/>
        <v>-0.3915989159891593</v>
      </c>
      <c r="M127" s="189"/>
      <c r="N127" s="190"/>
    </row>
    <row r="128" spans="1:15" x14ac:dyDescent="0.25">
      <c r="A128" s="125"/>
      <c r="B128" s="119" t="s">
        <v>91</v>
      </c>
      <c r="C128" s="189">
        <v>1.8</v>
      </c>
      <c r="D128" s="190">
        <v>-0.38181818181818161</v>
      </c>
      <c r="E128" s="189">
        <v>4.6441717791411046</v>
      </c>
      <c r="F128" s="190">
        <f t="shared" si="20"/>
        <v>2.8441717791411048</v>
      </c>
      <c r="G128" s="189">
        <v>3.862857142857143</v>
      </c>
      <c r="H128" s="190">
        <f t="shared" si="20"/>
        <v>-0.78131463628396158</v>
      </c>
      <c r="I128" s="189">
        <v>3.6555555555555554</v>
      </c>
      <c r="J128" s="190">
        <f t="shared" si="20"/>
        <v>-0.20730158730158754</v>
      </c>
      <c r="K128" s="189">
        <v>4.166666666666667</v>
      </c>
      <c r="L128" s="190">
        <f t="shared" si="21"/>
        <v>0.51111111111111152</v>
      </c>
      <c r="M128" s="189"/>
      <c r="N128" s="190"/>
    </row>
    <row r="129" spans="2:15" x14ac:dyDescent="0.25">
      <c r="B129" s="119" t="s">
        <v>93</v>
      </c>
      <c r="C129" s="189">
        <v>2.1458333333333335</v>
      </c>
      <c r="D129" s="190">
        <v>-0.56693262411347511</v>
      </c>
      <c r="E129" s="189">
        <v>3.4688796680497926</v>
      </c>
      <c r="F129" s="190">
        <f t="shared" si="20"/>
        <v>1.3230463347164592</v>
      </c>
      <c r="G129" s="189">
        <v>3.5871212121212119</v>
      </c>
      <c r="H129" s="190">
        <f t="shared" si="20"/>
        <v>0.11824154407141929</v>
      </c>
      <c r="I129" s="189">
        <v>3.0539568345323742</v>
      </c>
      <c r="J129" s="190">
        <f t="shared" si="20"/>
        <v>-0.53316437758883772</v>
      </c>
      <c r="K129" s="189">
        <v>3.359375</v>
      </c>
      <c r="L129" s="190">
        <f t="shared" si="21"/>
        <v>0.30541816546762579</v>
      </c>
      <c r="M129" s="189"/>
      <c r="N129" s="190"/>
    </row>
    <row r="130" spans="2:15" x14ac:dyDescent="0.25">
      <c r="B130" s="119" t="s">
        <v>95</v>
      </c>
      <c r="C130" s="189">
        <v>1.8378378378378379</v>
      </c>
      <c r="D130" s="190">
        <v>-1.5261972498814604</v>
      </c>
      <c r="E130" s="189">
        <v>3.9766081871345027</v>
      </c>
      <c r="F130" s="190">
        <f t="shared" si="20"/>
        <v>2.1387703492966645</v>
      </c>
      <c r="G130" s="189">
        <v>3.1287128712871288</v>
      </c>
      <c r="H130" s="190">
        <f t="shared" si="20"/>
        <v>-0.84789531584737388</v>
      </c>
      <c r="I130" s="189">
        <v>3.865203761755486</v>
      </c>
      <c r="J130" s="190">
        <f t="shared" si="20"/>
        <v>0.73649089046835714</v>
      </c>
      <c r="K130" s="189">
        <v>3.3038461538461537</v>
      </c>
      <c r="L130" s="190">
        <f t="shared" si="21"/>
        <v>-0.56135760790933231</v>
      </c>
      <c r="M130" s="189"/>
      <c r="N130" s="190"/>
    </row>
    <row r="131" spans="2:15" ht="15.75" x14ac:dyDescent="0.25">
      <c r="B131" s="122" t="s">
        <v>32</v>
      </c>
      <c r="C131" s="191">
        <v>3.8967391304347827</v>
      </c>
      <c r="D131" s="192">
        <v>0.55844916760950403</v>
      </c>
      <c r="E131" s="191">
        <v>3.7937024972855591</v>
      </c>
      <c r="F131" s="192">
        <f t="shared" si="20"/>
        <v>-0.10303663314922362</v>
      </c>
      <c r="G131" s="191">
        <v>3.8489388264669162</v>
      </c>
      <c r="H131" s="192">
        <f t="shared" si="20"/>
        <v>5.5236329181357124E-2</v>
      </c>
      <c r="I131" s="191">
        <v>3.9989266547406084</v>
      </c>
      <c r="J131" s="192">
        <f t="shared" si="20"/>
        <v>0.14998782827369217</v>
      </c>
      <c r="K131" s="191">
        <v>4.0580858085808584</v>
      </c>
      <c r="L131" s="192">
        <f t="shared" si="21"/>
        <v>5.9159153840250056E-2</v>
      </c>
      <c r="M131" s="191">
        <v>3.7431952662721892</v>
      </c>
      <c r="N131" s="192">
        <v>-0.46520053582676102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K134" s="125"/>
      <c r="M134" s="125"/>
      <c r="N134" s="127"/>
    </row>
    <row r="136" spans="2:15" ht="48.75" customHeight="1" thickBot="1" x14ac:dyDescent="0.3">
      <c r="B136" s="283" t="s">
        <v>298</v>
      </c>
      <c r="C136" s="283"/>
      <c r="D136" s="283"/>
      <c r="E136" s="283"/>
      <c r="F136" s="283"/>
      <c r="G136" s="283"/>
      <c r="H136" s="283"/>
      <c r="I136" s="283"/>
      <c r="J136" s="283"/>
      <c r="K136" s="283"/>
      <c r="L136" s="283"/>
      <c r="M136" s="283"/>
      <c r="N136" s="283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6" t="str">
        <f>C138</f>
        <v>Alemania</v>
      </c>
      <c r="C138" s="305" t="s">
        <v>115</v>
      </c>
      <c r="D138" s="306"/>
      <c r="E138" s="306"/>
      <c r="F138" s="306"/>
      <c r="G138" s="306"/>
      <c r="H138" s="306"/>
      <c r="I138" s="306"/>
      <c r="J138" s="306"/>
      <c r="K138" s="306"/>
      <c r="L138" s="306"/>
      <c r="M138" s="306"/>
      <c r="N138" s="306"/>
    </row>
    <row r="139" spans="2:15" ht="22.5" thickTop="1" thickBot="1" x14ac:dyDescent="0.3">
      <c r="B139" s="111"/>
      <c r="C139" s="307">
        <v>2020</v>
      </c>
      <c r="D139" s="308"/>
      <c r="E139" s="309">
        <v>2021</v>
      </c>
      <c r="F139" s="308"/>
      <c r="G139" s="309">
        <v>2022</v>
      </c>
      <c r="H139" s="308"/>
      <c r="I139" s="309">
        <v>2023</v>
      </c>
      <c r="J139" s="308"/>
      <c r="K139" s="309">
        <v>2024</v>
      </c>
      <c r="L139" s="308"/>
      <c r="M139" s="309">
        <v>2025</v>
      </c>
      <c r="N139" s="310"/>
    </row>
    <row r="140" spans="2:15" ht="16.5" thickTop="1" thickBot="1" x14ac:dyDescent="0.3">
      <c r="B140" s="87"/>
      <c r="C140" s="116" t="s">
        <v>71</v>
      </c>
      <c r="D140" s="117" t="str">
        <f>CONCATENATE("dif ",RIGHT(C139,2),"/",RIGHT(C139-1,2))</f>
        <v>dif 20/19</v>
      </c>
      <c r="E140" s="118" t="s">
        <v>71</v>
      </c>
      <c r="F140" s="117" t="str">
        <f>CONCATENATE("dif ",RIGHT(E139,2),"/",RIGHT(C139,2))</f>
        <v>dif 21/20</v>
      </c>
      <c r="G140" s="118" t="s">
        <v>71</v>
      </c>
      <c r="H140" s="117" t="str">
        <f>CONCATENATE("dif ",RIGHT(G139,2),"/",RIGHT(E139,2))</f>
        <v>dif 22/21</v>
      </c>
      <c r="I140" s="118" t="s">
        <v>71</v>
      </c>
      <c r="J140" s="117" t="str">
        <f>CONCATENATE("dif ",RIGHT(I139,2),"/",RIGHT(G139,2))</f>
        <v>dif 23/22</v>
      </c>
      <c r="K140" s="118" t="s">
        <v>71</v>
      </c>
      <c r="L140" s="117" t="str">
        <f>CONCATENATE("dif ",RIGHT(K139,2),"/",RIGHT(I139,2))</f>
        <v>dif 24/23</v>
      </c>
      <c r="M140" s="118" t="s">
        <v>71</v>
      </c>
      <c r="N140" s="117" t="str">
        <f>CONCATENATE("dif ",RIGHT(M139,2),"/",RIGHT(K139,2))</f>
        <v>dif 25/24</v>
      </c>
    </row>
    <row r="141" spans="2:15" x14ac:dyDescent="0.25">
      <c r="B141" s="119" t="s">
        <v>73</v>
      </c>
      <c r="C141" s="189">
        <v>5.9742388758782203</v>
      </c>
      <c r="D141" s="190">
        <v>-0.5468137557007271</v>
      </c>
      <c r="E141" s="189">
        <v>5.7640449438202248</v>
      </c>
      <c r="F141" s="190">
        <f t="shared" ref="F141:J143" si="22">IFERROR(E141-C141,"-")</f>
        <v>-0.21019393205799553</v>
      </c>
      <c r="G141" s="189">
        <v>5.7216828478964405</v>
      </c>
      <c r="H141" s="190">
        <f t="shared" si="22"/>
        <v>-4.236209592378426E-2</v>
      </c>
      <c r="I141" s="189">
        <v>5.8413043478260871</v>
      </c>
      <c r="J141" s="190">
        <f t="shared" si="22"/>
        <v>0.11962149992964655</v>
      </c>
      <c r="K141" s="189">
        <v>5.5225505443234839</v>
      </c>
      <c r="L141" s="190">
        <f t="shared" ref="L141:L143" si="23">IFERROR(K141-I141,"-")</f>
        <v>-0.31875380350260318</v>
      </c>
      <c r="M141" s="189">
        <v>5.0589353612167303</v>
      </c>
      <c r="N141" s="190">
        <f t="shared" ref="N141:N147" si="24">IFERROR(M141-K141,"-")</f>
        <v>-0.46361518310675365</v>
      </c>
    </row>
    <row r="142" spans="2:15" x14ac:dyDescent="0.25">
      <c r="B142" s="119" t="s">
        <v>75</v>
      </c>
      <c r="C142" s="189">
        <v>5.5458515283842793</v>
      </c>
      <c r="D142" s="190">
        <v>-0.46253421585052124</v>
      </c>
      <c r="E142" s="189">
        <v>6.0217391304347823</v>
      </c>
      <c r="F142" s="190">
        <f t="shared" si="22"/>
        <v>0.47588760205050296</v>
      </c>
      <c r="G142" s="189">
        <v>6.0282051282051281</v>
      </c>
      <c r="H142" s="190">
        <f t="shared" si="22"/>
        <v>6.4659977703458438E-3</v>
      </c>
      <c r="I142" s="189">
        <v>6.4454545454545453</v>
      </c>
      <c r="J142" s="190">
        <f t="shared" si="22"/>
        <v>0.41724941724941722</v>
      </c>
      <c r="K142" s="189">
        <v>5.8026070763500934</v>
      </c>
      <c r="L142" s="190">
        <f t="shared" si="23"/>
        <v>-0.6428474691044519</v>
      </c>
      <c r="M142" s="189">
        <v>6.4574257425742578</v>
      </c>
      <c r="N142" s="190">
        <f t="shared" si="24"/>
        <v>0.6548186662241644</v>
      </c>
    </row>
    <row r="143" spans="2:15" x14ac:dyDescent="0.25">
      <c r="B143" s="119" t="s">
        <v>77</v>
      </c>
      <c r="C143" s="189">
        <v>7.397849462365591</v>
      </c>
      <c r="D143" s="190">
        <v>2.4376583795630431</v>
      </c>
      <c r="E143" s="189">
        <v>4.9820359281437128</v>
      </c>
      <c r="F143" s="190">
        <f t="shared" si="22"/>
        <v>-2.4158135342218783</v>
      </c>
      <c r="G143" s="189">
        <v>5.8561484918793507</v>
      </c>
      <c r="H143" s="190">
        <f t="shared" si="22"/>
        <v>0.87411256373563795</v>
      </c>
      <c r="I143" s="189">
        <v>6.64</v>
      </c>
      <c r="J143" s="190">
        <f t="shared" si="22"/>
        <v>0.78385150812064897</v>
      </c>
      <c r="K143" s="189">
        <v>5.9575221238938054</v>
      </c>
      <c r="L143" s="190">
        <f t="shared" si="23"/>
        <v>-0.68247787610619426</v>
      </c>
      <c r="M143" s="189">
        <v>6.3815028901734108</v>
      </c>
      <c r="N143" s="190">
        <f t="shared" si="24"/>
        <v>0.42398076627960535</v>
      </c>
    </row>
    <row r="144" spans="2:15" x14ac:dyDescent="0.25">
      <c r="B144" s="119" t="s">
        <v>79</v>
      </c>
      <c r="C144" s="189" t="s">
        <v>233</v>
      </c>
      <c r="D144" s="190" t="s">
        <v>233</v>
      </c>
      <c r="E144" s="189">
        <v>6.3734939759036147</v>
      </c>
      <c r="F144" s="190" t="str">
        <f>IFERROR(E144-C144,"-")</f>
        <v>-</v>
      </c>
      <c r="G144" s="189">
        <v>6.5965909090909092</v>
      </c>
      <c r="H144" s="190">
        <f>IFERROR(G144-E144,"-")</f>
        <v>0.22309693318729451</v>
      </c>
      <c r="I144" s="189">
        <v>6.6480446927374306</v>
      </c>
      <c r="J144" s="190">
        <f>IFERROR(I144-G144,"-")</f>
        <v>5.1453783646521423E-2</v>
      </c>
      <c r="K144" s="189">
        <v>6.6465517241379306</v>
      </c>
      <c r="L144" s="190">
        <f>IFERROR(K144-I144,"-")</f>
        <v>-1.4929685994999886E-3</v>
      </c>
      <c r="M144" s="189">
        <v>6.349152542372881</v>
      </c>
      <c r="N144" s="190">
        <f t="shared" si="24"/>
        <v>-0.29739918176504965</v>
      </c>
    </row>
    <row r="145" spans="1:15" x14ac:dyDescent="0.25">
      <c r="B145" s="119" t="s">
        <v>81</v>
      </c>
      <c r="C145" s="189" t="s">
        <v>233</v>
      </c>
      <c r="D145" s="190" t="s">
        <v>233</v>
      </c>
      <c r="E145" s="189">
        <v>4.7459016393442619</v>
      </c>
      <c r="F145" s="190" t="str">
        <f t="shared" ref="F145:J153" si="25">IFERROR(E145-C145,"-")</f>
        <v>-</v>
      </c>
      <c r="G145" s="189">
        <v>7.4578947368421051</v>
      </c>
      <c r="H145" s="190">
        <f t="shared" si="25"/>
        <v>2.7119930974978432</v>
      </c>
      <c r="I145" s="189">
        <v>6.7712765957446805</v>
      </c>
      <c r="J145" s="190">
        <f t="shared" si="25"/>
        <v>-0.68661814109742458</v>
      </c>
      <c r="K145" s="189">
        <v>6.5785123966942152</v>
      </c>
      <c r="L145" s="190">
        <f t="shared" ref="L145:L153" si="26">IFERROR(K145-I145,"-")</f>
        <v>-0.19276419905046538</v>
      </c>
      <c r="M145" s="189">
        <v>6.7061611374407581</v>
      </c>
      <c r="N145" s="190">
        <f t="shared" si="24"/>
        <v>0.12764874074654298</v>
      </c>
    </row>
    <row r="146" spans="1:15" x14ac:dyDescent="0.25">
      <c r="B146" s="119" t="s">
        <v>83</v>
      </c>
      <c r="C146" s="189" t="s">
        <v>233</v>
      </c>
      <c r="D146" s="190" t="s">
        <v>233</v>
      </c>
      <c r="E146" s="189">
        <v>8.3490566037735849</v>
      </c>
      <c r="F146" s="190" t="str">
        <f t="shared" si="25"/>
        <v>-</v>
      </c>
      <c r="G146" s="189">
        <v>5.2280701754385968</v>
      </c>
      <c r="H146" s="190">
        <f t="shared" si="25"/>
        <v>-3.1209864283349882</v>
      </c>
      <c r="I146" s="189">
        <v>6.4921875</v>
      </c>
      <c r="J146" s="190">
        <f t="shared" si="25"/>
        <v>1.2641173245614032</v>
      </c>
      <c r="K146" s="189">
        <v>6.5649350649350646</v>
      </c>
      <c r="L146" s="190">
        <f t="shared" si="26"/>
        <v>7.2747564935064624E-2</v>
      </c>
      <c r="M146" s="189">
        <v>8.247863247863247</v>
      </c>
      <c r="N146" s="190">
        <f t="shared" si="24"/>
        <v>1.6829281829281824</v>
      </c>
    </row>
    <row r="147" spans="1:15" x14ac:dyDescent="0.25">
      <c r="B147" s="119" t="s">
        <v>85</v>
      </c>
      <c r="C147" s="189" t="s">
        <v>233</v>
      </c>
      <c r="D147" s="190" t="s">
        <v>233</v>
      </c>
      <c r="E147" s="189">
        <v>7.1333333333333337</v>
      </c>
      <c r="F147" s="190" t="str">
        <f t="shared" si="25"/>
        <v>-</v>
      </c>
      <c r="G147" s="189">
        <v>6.9485294117647056</v>
      </c>
      <c r="H147" s="190">
        <f t="shared" si="25"/>
        <v>-0.18480392156862813</v>
      </c>
      <c r="I147" s="189">
        <v>3.9537037037037037</v>
      </c>
      <c r="J147" s="190">
        <f t="shared" si="25"/>
        <v>-2.9948257080610019</v>
      </c>
      <c r="K147" s="189">
        <v>3.661290322580645</v>
      </c>
      <c r="L147" s="190">
        <f t="shared" si="26"/>
        <v>-0.2924133811230587</v>
      </c>
      <c r="M147" s="189">
        <v>3.1451612903225805</v>
      </c>
      <c r="N147" s="190">
        <f t="shared" si="24"/>
        <v>-0.5161290322580645</v>
      </c>
    </row>
    <row r="148" spans="1:15" x14ac:dyDescent="0.25">
      <c r="B148" s="119" t="s">
        <v>87</v>
      </c>
      <c r="C148" s="189">
        <v>3.5697674418604652</v>
      </c>
      <c r="D148" s="190">
        <v>-0.35166112956810602</v>
      </c>
      <c r="E148" s="189">
        <v>6.527093596059113</v>
      </c>
      <c r="F148" s="190">
        <f t="shared" si="25"/>
        <v>2.9573261541986477</v>
      </c>
      <c r="G148" s="189">
        <v>5.5595854922279795</v>
      </c>
      <c r="H148" s="190">
        <f t="shared" si="25"/>
        <v>-0.9675081038311335</v>
      </c>
      <c r="I148" s="189">
        <v>5.2212765957446807</v>
      </c>
      <c r="J148" s="190">
        <f t="shared" si="25"/>
        <v>-0.33830889648329876</v>
      </c>
      <c r="K148" s="189">
        <v>6.5260115606936413</v>
      </c>
      <c r="L148" s="190">
        <f t="shared" si="26"/>
        <v>1.3047349649489606</v>
      </c>
      <c r="M148" s="189"/>
      <c r="N148" s="190"/>
    </row>
    <row r="149" spans="1:15" x14ac:dyDescent="0.25">
      <c r="B149" s="119" t="s">
        <v>89</v>
      </c>
      <c r="C149" s="189">
        <v>1.7142857142857142</v>
      </c>
      <c r="D149" s="190">
        <v>-1.5929768555466881</v>
      </c>
      <c r="E149" s="189">
        <v>6.3711340206185563</v>
      </c>
      <c r="F149" s="190">
        <f t="shared" si="25"/>
        <v>4.6568483063328419</v>
      </c>
      <c r="G149" s="189">
        <v>6.1875</v>
      </c>
      <c r="H149" s="190">
        <f t="shared" si="25"/>
        <v>-0.18363402061855627</v>
      </c>
      <c r="I149" s="189">
        <v>5.801801801801802</v>
      </c>
      <c r="J149" s="190">
        <f t="shared" si="25"/>
        <v>-0.38569819819819795</v>
      </c>
      <c r="K149" s="189">
        <v>5.8526785714285712</v>
      </c>
      <c r="L149" s="190">
        <f t="shared" si="26"/>
        <v>5.0876769626769125E-2</v>
      </c>
      <c r="M149" s="189"/>
      <c r="N149" s="190"/>
    </row>
    <row r="150" spans="1:15" x14ac:dyDescent="0.25">
      <c r="A150" s="125"/>
      <c r="B150" s="119" t="s">
        <v>91</v>
      </c>
      <c r="C150" s="189">
        <v>3.05</v>
      </c>
      <c r="D150" s="190">
        <v>-1.1842569269521412</v>
      </c>
      <c r="E150" s="189">
        <v>8.5621890547263675</v>
      </c>
      <c r="F150" s="190">
        <f t="shared" si="25"/>
        <v>5.5121890547263677</v>
      </c>
      <c r="G150" s="189">
        <v>6.6477987421383649</v>
      </c>
      <c r="H150" s="190">
        <f t="shared" si="25"/>
        <v>-1.9143903125880026</v>
      </c>
      <c r="I150" s="189">
        <v>5.7828947368421053</v>
      </c>
      <c r="J150" s="190">
        <f t="shared" si="25"/>
        <v>-0.86490400529625955</v>
      </c>
      <c r="K150" s="189">
        <v>5.9803278688524593</v>
      </c>
      <c r="L150" s="190">
        <f t="shared" si="26"/>
        <v>0.19743313201035395</v>
      </c>
      <c r="M150" s="189"/>
      <c r="N150" s="190"/>
    </row>
    <row r="151" spans="1:15" x14ac:dyDescent="0.25">
      <c r="B151" s="119" t="s">
        <v>93</v>
      </c>
      <c r="C151" s="189">
        <v>2.0388349514563107</v>
      </c>
      <c r="D151" s="190">
        <v>-3.9387769888421964</v>
      </c>
      <c r="E151" s="189">
        <v>5.795309168443497</v>
      </c>
      <c r="F151" s="190">
        <f t="shared" si="25"/>
        <v>3.7564742169871863</v>
      </c>
      <c r="G151" s="189">
        <v>5.9533169533169534</v>
      </c>
      <c r="H151" s="190">
        <f t="shared" si="25"/>
        <v>0.15800778487345646</v>
      </c>
      <c r="I151" s="189">
        <v>5.8276553106212425</v>
      </c>
      <c r="J151" s="190">
        <f t="shared" si="25"/>
        <v>-0.1256616426957109</v>
      </c>
      <c r="K151" s="189">
        <v>6.3442265795206971</v>
      </c>
      <c r="L151" s="190">
        <f t="shared" si="26"/>
        <v>0.51657126889945459</v>
      </c>
      <c r="M151" s="189"/>
      <c r="N151" s="190"/>
    </row>
    <row r="152" spans="1:15" x14ac:dyDescent="0.25">
      <c r="B152" s="119" t="s">
        <v>95</v>
      </c>
      <c r="C152" s="189">
        <v>2.2873563218390807</v>
      </c>
      <c r="D152" s="190">
        <v>-3.6677887968944285</v>
      </c>
      <c r="E152" s="189">
        <v>5.5287356321839081</v>
      </c>
      <c r="F152" s="190">
        <f t="shared" si="25"/>
        <v>3.2413793103448274</v>
      </c>
      <c r="G152" s="189">
        <v>5.0775623268698062</v>
      </c>
      <c r="H152" s="190">
        <f t="shared" si="25"/>
        <v>-0.45117330531410182</v>
      </c>
      <c r="I152" s="189">
        <v>4.8246445497630335</v>
      </c>
      <c r="J152" s="190">
        <f t="shared" si="25"/>
        <v>-0.25291777710677277</v>
      </c>
      <c r="K152" s="189">
        <v>5.3826086956521735</v>
      </c>
      <c r="L152" s="190">
        <f t="shared" si="26"/>
        <v>0.55796414588914001</v>
      </c>
      <c r="M152" s="189"/>
      <c r="N152" s="190"/>
    </row>
    <row r="153" spans="1:15" ht="15.75" x14ac:dyDescent="0.25">
      <c r="B153" s="122" t="s">
        <v>32</v>
      </c>
      <c r="C153" s="191">
        <v>5.0459149223497635</v>
      </c>
      <c r="D153" s="192">
        <v>-0.42553194064639488</v>
      </c>
      <c r="E153" s="191">
        <v>6.4271398747390398</v>
      </c>
      <c r="F153" s="192">
        <f t="shared" si="25"/>
        <v>1.3812249523892763</v>
      </c>
      <c r="G153" s="191">
        <v>6.0453762205628951</v>
      </c>
      <c r="H153" s="192">
        <f t="shared" si="25"/>
        <v>-0.38176365417614466</v>
      </c>
      <c r="I153" s="191">
        <v>5.9357629785002626</v>
      </c>
      <c r="J153" s="192">
        <f t="shared" si="25"/>
        <v>-0.10961324206263257</v>
      </c>
      <c r="K153" s="191">
        <v>5.917572035899858</v>
      </c>
      <c r="L153" s="192">
        <f t="shared" si="26"/>
        <v>-1.8190942600404547E-2</v>
      </c>
      <c r="M153" s="191">
        <v>6.0413582934262084</v>
      </c>
      <c r="N153" s="192">
        <v>0.14660130911698577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K156" s="125"/>
      <c r="N156" s="128"/>
    </row>
    <row r="158" spans="1:15" ht="48.75" customHeight="1" thickBot="1" x14ac:dyDescent="0.3">
      <c r="B158" s="283" t="s">
        <v>299</v>
      </c>
      <c r="C158" s="283"/>
      <c r="D158" s="283"/>
      <c r="E158" s="283"/>
      <c r="F158" s="283"/>
      <c r="G158" s="283"/>
      <c r="H158" s="283"/>
      <c r="I158" s="283"/>
      <c r="J158" s="283"/>
      <c r="K158" s="283"/>
      <c r="L158" s="283"/>
      <c r="M158" s="283"/>
      <c r="N158" s="283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6" t="str">
        <f>C160</f>
        <v>Francia</v>
      </c>
      <c r="C160" s="305" t="s">
        <v>118</v>
      </c>
      <c r="D160" s="306"/>
      <c r="E160" s="306"/>
      <c r="F160" s="306"/>
      <c r="G160" s="306"/>
      <c r="H160" s="306"/>
      <c r="I160" s="306"/>
      <c r="J160" s="306"/>
      <c r="K160" s="306"/>
      <c r="L160" s="306"/>
      <c r="M160" s="306"/>
      <c r="N160" s="306"/>
    </row>
    <row r="161" spans="2:14" ht="22.5" thickTop="1" thickBot="1" x14ac:dyDescent="0.3">
      <c r="B161" s="111"/>
      <c r="C161" s="307">
        <v>2020</v>
      </c>
      <c r="D161" s="308"/>
      <c r="E161" s="309">
        <v>2021</v>
      </c>
      <c r="F161" s="308"/>
      <c r="G161" s="309">
        <v>2022</v>
      </c>
      <c r="H161" s="308"/>
      <c r="I161" s="309">
        <v>2023</v>
      </c>
      <c r="J161" s="308"/>
      <c r="K161" s="309">
        <v>2024</v>
      </c>
      <c r="L161" s="308"/>
      <c r="M161" s="309">
        <v>2025</v>
      </c>
      <c r="N161" s="310"/>
    </row>
    <row r="162" spans="2:14" ht="16.5" thickTop="1" thickBot="1" x14ac:dyDescent="0.3">
      <c r="B162" s="87"/>
      <c r="C162" s="116" t="s">
        <v>71</v>
      </c>
      <c r="D162" s="117" t="str">
        <f>CONCATENATE("dif ",RIGHT(C161,2),"/",RIGHT(C161-1,2))</f>
        <v>dif 20/19</v>
      </c>
      <c r="E162" s="118" t="s">
        <v>71</v>
      </c>
      <c r="F162" s="117" t="str">
        <f>CONCATENATE("dif ",RIGHT(E161,2),"/",RIGHT(C161,2))</f>
        <v>dif 21/20</v>
      </c>
      <c r="G162" s="118" t="s">
        <v>71</v>
      </c>
      <c r="H162" s="117" t="str">
        <f>CONCATENATE("dif ",RIGHT(G161,2),"/",RIGHT(E161,2))</f>
        <v>dif 22/21</v>
      </c>
      <c r="I162" s="118" t="s">
        <v>71</v>
      </c>
      <c r="J162" s="117" t="str">
        <f>CONCATENATE("dif ",RIGHT(I161,2),"/",RIGHT(G161,2))</f>
        <v>dif 23/22</v>
      </c>
      <c r="K162" s="118" t="s">
        <v>71</v>
      </c>
      <c r="L162" s="117" t="str">
        <f>CONCATENATE("dif ",RIGHT(K161,2),"/",RIGHT(I161,2))</f>
        <v>dif 24/23</v>
      </c>
      <c r="M162" s="118" t="s">
        <v>71</v>
      </c>
      <c r="N162" s="117" t="str">
        <f>CONCATENATE("dif ",RIGHT(M161,2),"/",RIGHT(K161,2))</f>
        <v>dif 25/24</v>
      </c>
    </row>
    <row r="163" spans="2:14" x14ac:dyDescent="0.25">
      <c r="B163" s="119" t="s">
        <v>73</v>
      </c>
      <c r="C163" s="189">
        <v>2.3308641975308642</v>
      </c>
      <c r="D163" s="190">
        <v>0.37964468533574225</v>
      </c>
      <c r="E163" s="189">
        <v>1.7464788732394365</v>
      </c>
      <c r="F163" s="190">
        <f t="shared" ref="F163:J165" si="27">IFERROR(E163-C163,"-")</f>
        <v>-0.58438532429142764</v>
      </c>
      <c r="G163" s="189">
        <v>2.3723076923076922</v>
      </c>
      <c r="H163" s="190">
        <f t="shared" si="27"/>
        <v>0.62582881906825572</v>
      </c>
      <c r="I163" s="189">
        <v>2.0614754098360657</v>
      </c>
      <c r="J163" s="190">
        <f t="shared" si="27"/>
        <v>-0.31083228247162653</v>
      </c>
      <c r="K163" s="189">
        <v>2.5740259740259739</v>
      </c>
      <c r="L163" s="190">
        <f t="shared" ref="L163:L165" si="28">IFERROR(K163-I163,"-")</f>
        <v>0.51255056418990819</v>
      </c>
      <c r="M163" s="189">
        <v>2.6155778894472363</v>
      </c>
      <c r="N163" s="190">
        <f t="shared" ref="N163:N169" si="29">IFERROR(M163-K163,"-")</f>
        <v>4.1551915421262464E-2</v>
      </c>
    </row>
    <row r="164" spans="2:14" x14ac:dyDescent="0.25">
      <c r="B164" s="119" t="s">
        <v>75</v>
      </c>
      <c r="C164" s="189">
        <v>2.4140000000000001</v>
      </c>
      <c r="D164" s="190">
        <v>-0.43284684684684649</v>
      </c>
      <c r="E164" s="189">
        <v>2.0147601476014758</v>
      </c>
      <c r="F164" s="190">
        <f t="shared" si="27"/>
        <v>-0.39923985239852433</v>
      </c>
      <c r="G164" s="189">
        <v>2.2242268041237114</v>
      </c>
      <c r="H164" s="190">
        <f t="shared" si="27"/>
        <v>0.20946665652223562</v>
      </c>
      <c r="I164" s="189">
        <v>2.5348258706467663</v>
      </c>
      <c r="J164" s="190">
        <f t="shared" si="27"/>
        <v>0.31059906652305491</v>
      </c>
      <c r="K164" s="189">
        <v>2.6754385964912282</v>
      </c>
      <c r="L164" s="190">
        <f t="shared" si="28"/>
        <v>0.14061272584446183</v>
      </c>
      <c r="M164" s="189">
        <v>2.4320388349514563</v>
      </c>
      <c r="N164" s="190">
        <f t="shared" si="29"/>
        <v>-0.24339976153977183</v>
      </c>
    </row>
    <row r="165" spans="2:14" x14ac:dyDescent="0.25">
      <c r="B165" s="119" t="s">
        <v>77</v>
      </c>
      <c r="C165" s="189">
        <v>1.97265625</v>
      </c>
      <c r="D165" s="190">
        <v>-0.37869510135135132</v>
      </c>
      <c r="E165" s="189">
        <v>1.8691796008869179</v>
      </c>
      <c r="F165" s="190">
        <f t="shared" si="27"/>
        <v>-0.10347664911308208</v>
      </c>
      <c r="G165" s="189">
        <v>2.4673629242819843</v>
      </c>
      <c r="H165" s="190">
        <f t="shared" si="27"/>
        <v>0.59818332339506641</v>
      </c>
      <c r="I165" s="189">
        <v>2.4316239316239314</v>
      </c>
      <c r="J165" s="190">
        <f t="shared" si="27"/>
        <v>-3.5738992658052915E-2</v>
      </c>
      <c r="K165" s="189">
        <v>2.6632653061224492</v>
      </c>
      <c r="L165" s="190">
        <f t="shared" si="28"/>
        <v>0.23164137449851774</v>
      </c>
      <c r="M165" s="189">
        <v>2.4990138067061145</v>
      </c>
      <c r="N165" s="190">
        <f t="shared" si="29"/>
        <v>-0.16425149941633466</v>
      </c>
    </row>
    <row r="166" spans="2:14" x14ac:dyDescent="0.25">
      <c r="B166" s="119" t="s">
        <v>79</v>
      </c>
      <c r="C166" s="189" t="s">
        <v>233</v>
      </c>
      <c r="D166" s="190" t="s">
        <v>233</v>
      </c>
      <c r="E166" s="189">
        <v>1.9146005509641872</v>
      </c>
      <c r="F166" s="190" t="str">
        <f>IFERROR(E166-C166,"-")</f>
        <v>-</v>
      </c>
      <c r="G166" s="189">
        <v>2.6418439716312059</v>
      </c>
      <c r="H166" s="190">
        <f>IFERROR(G166-E166,"-")</f>
        <v>0.72724342066701864</v>
      </c>
      <c r="I166" s="189">
        <v>2.1666666666666665</v>
      </c>
      <c r="J166" s="190">
        <f>IFERROR(I166-G166,"-")</f>
        <v>-0.47517730496453936</v>
      </c>
      <c r="K166" s="189">
        <v>2.4542772861356932</v>
      </c>
      <c r="L166" s="190">
        <f>IFERROR(K166-I166,"-")</f>
        <v>0.28761061946902666</v>
      </c>
      <c r="M166" s="189">
        <v>2.3902439024390243</v>
      </c>
      <c r="N166" s="190">
        <f t="shared" si="29"/>
        <v>-6.4033383696668889E-2</v>
      </c>
    </row>
    <row r="167" spans="2:14" x14ac:dyDescent="0.25">
      <c r="B167" s="119" t="s">
        <v>81</v>
      </c>
      <c r="C167" s="189" t="s">
        <v>233</v>
      </c>
      <c r="D167" s="190" t="s">
        <v>233</v>
      </c>
      <c r="E167" s="189">
        <v>1.8443877551020409</v>
      </c>
      <c r="F167" s="190" t="str">
        <f t="shared" ref="F167:J175" si="30">IFERROR(E167-C167,"-")</f>
        <v>-</v>
      </c>
      <c r="G167" s="189">
        <v>2.0501792114695339</v>
      </c>
      <c r="H167" s="190">
        <f t="shared" si="30"/>
        <v>0.20579145636749296</v>
      </c>
      <c r="I167" s="189">
        <v>2.3689320388349513</v>
      </c>
      <c r="J167" s="190">
        <f t="shared" si="30"/>
        <v>0.31875282736541743</v>
      </c>
      <c r="K167" s="189">
        <v>2.9319727891156462</v>
      </c>
      <c r="L167" s="190">
        <f t="shared" ref="L167:L175" si="31">IFERROR(K167-I167,"-")</f>
        <v>0.56304075028069489</v>
      </c>
      <c r="M167" s="189">
        <v>2.7326388888888888</v>
      </c>
      <c r="N167" s="190">
        <f t="shared" si="29"/>
        <v>-0.19933390022675734</v>
      </c>
    </row>
    <row r="168" spans="2:14" x14ac:dyDescent="0.25">
      <c r="B168" s="119" t="s">
        <v>83</v>
      </c>
      <c r="C168" s="189" t="s">
        <v>233</v>
      </c>
      <c r="D168" s="190" t="s">
        <v>233</v>
      </c>
      <c r="E168" s="189">
        <v>2.2037037037037037</v>
      </c>
      <c r="F168" s="190" t="str">
        <f t="shared" si="30"/>
        <v>-</v>
      </c>
      <c r="G168" s="189">
        <v>2.278688524590164</v>
      </c>
      <c r="H168" s="190">
        <f t="shared" si="30"/>
        <v>7.4984820886460302E-2</v>
      </c>
      <c r="I168" s="189">
        <v>2.4933333333333332</v>
      </c>
      <c r="J168" s="190">
        <f t="shared" si="30"/>
        <v>0.21464480874316916</v>
      </c>
      <c r="K168" s="189">
        <v>3.6101694915254239</v>
      </c>
      <c r="L168" s="190">
        <f t="shared" si="31"/>
        <v>1.1168361581920907</v>
      </c>
      <c r="M168" s="189">
        <v>2.8768115942028984</v>
      </c>
      <c r="N168" s="190">
        <f t="shared" si="29"/>
        <v>-0.73335789732252543</v>
      </c>
    </row>
    <row r="169" spans="2:14" x14ac:dyDescent="0.25">
      <c r="B169" s="119" t="s">
        <v>85</v>
      </c>
      <c r="C169" s="189" t="s">
        <v>233</v>
      </c>
      <c r="D169" s="190" t="s">
        <v>233</v>
      </c>
      <c r="E169" s="189">
        <v>1.9858490566037736</v>
      </c>
      <c r="F169" s="190" t="str">
        <f t="shared" si="30"/>
        <v>-</v>
      </c>
      <c r="G169" s="189">
        <v>2.9</v>
      </c>
      <c r="H169" s="190">
        <f t="shared" si="30"/>
        <v>0.91415094339622627</v>
      </c>
      <c r="I169" s="189">
        <v>2.0376344086021505</v>
      </c>
      <c r="J169" s="190">
        <f t="shared" si="30"/>
        <v>-0.86236559139784941</v>
      </c>
      <c r="K169" s="189">
        <v>3.2391304347826089</v>
      </c>
      <c r="L169" s="190">
        <f t="shared" si="31"/>
        <v>1.2014960261804584</v>
      </c>
      <c r="M169" s="189">
        <v>2.8321678321678321</v>
      </c>
      <c r="N169" s="190">
        <f t="shared" si="29"/>
        <v>-0.40696260261477679</v>
      </c>
    </row>
    <row r="170" spans="2:14" x14ac:dyDescent="0.25">
      <c r="B170" s="119" t="s">
        <v>87</v>
      </c>
      <c r="C170" s="189">
        <v>3.2</v>
      </c>
      <c r="D170" s="190">
        <v>1.2973684210526317</v>
      </c>
      <c r="E170" s="189">
        <v>2.2243436754176611</v>
      </c>
      <c r="F170" s="190">
        <f t="shared" si="30"/>
        <v>-0.97565632458233909</v>
      </c>
      <c r="G170" s="189">
        <v>2.0975609756097562</v>
      </c>
      <c r="H170" s="190">
        <f t="shared" si="30"/>
        <v>-0.12678269980790491</v>
      </c>
      <c r="I170" s="189">
        <v>2.2378048780487805</v>
      </c>
      <c r="J170" s="190">
        <f t="shared" si="30"/>
        <v>0.14024390243902429</v>
      </c>
      <c r="K170" s="189">
        <v>2.9610778443113772</v>
      </c>
      <c r="L170" s="190">
        <f t="shared" si="31"/>
        <v>0.72327296626259674</v>
      </c>
      <c r="M170" s="189"/>
      <c r="N170" s="190"/>
    </row>
    <row r="171" spans="2:14" x14ac:dyDescent="0.25">
      <c r="B171" s="119" t="s">
        <v>89</v>
      </c>
      <c r="C171" s="189">
        <v>2.1666666666666665</v>
      </c>
      <c r="D171" s="190">
        <v>-0.22195892575039489</v>
      </c>
      <c r="E171" s="189">
        <v>1.9833333333333334</v>
      </c>
      <c r="F171" s="190">
        <f t="shared" si="30"/>
        <v>-0.18333333333333313</v>
      </c>
      <c r="G171" s="189">
        <v>2.5324675324675323</v>
      </c>
      <c r="H171" s="190">
        <f t="shared" si="30"/>
        <v>0.54913419913419892</v>
      </c>
      <c r="I171" s="189">
        <v>2.3365384615384617</v>
      </c>
      <c r="J171" s="190">
        <f t="shared" si="30"/>
        <v>-0.19592907092907064</v>
      </c>
      <c r="K171" s="189">
        <v>2.7697368421052633</v>
      </c>
      <c r="L171" s="190">
        <f t="shared" si="31"/>
        <v>0.4331983805668016</v>
      </c>
      <c r="M171" s="189"/>
      <c r="N171" s="190"/>
    </row>
    <row r="172" spans="2:14" x14ac:dyDescent="0.25">
      <c r="B172" s="119" t="s">
        <v>91</v>
      </c>
      <c r="C172" s="189">
        <v>1.7272727272727273</v>
      </c>
      <c r="D172" s="190">
        <v>-0.21193699917104181</v>
      </c>
      <c r="E172" s="189">
        <v>1.9558823529411764</v>
      </c>
      <c r="F172" s="190">
        <f t="shared" si="30"/>
        <v>0.22860962566844911</v>
      </c>
      <c r="G172" s="189">
        <v>2.1704035874439462</v>
      </c>
      <c r="H172" s="190">
        <f t="shared" si="30"/>
        <v>0.21452123450276983</v>
      </c>
      <c r="I172" s="189">
        <v>1.9482758620689655</v>
      </c>
      <c r="J172" s="190">
        <f t="shared" si="30"/>
        <v>-0.22212772537498071</v>
      </c>
      <c r="K172" s="189">
        <v>2.174825174825175</v>
      </c>
      <c r="L172" s="190">
        <f t="shared" si="31"/>
        <v>0.22654931275620949</v>
      </c>
      <c r="M172" s="189"/>
      <c r="N172" s="190"/>
    </row>
    <row r="173" spans="2:14" x14ac:dyDescent="0.25">
      <c r="B173" s="119" t="s">
        <v>93</v>
      </c>
      <c r="C173" s="189">
        <v>2.9183673469387754</v>
      </c>
      <c r="D173" s="190">
        <v>0.99508692365835216</v>
      </c>
      <c r="E173" s="189">
        <v>2.2709677419354839</v>
      </c>
      <c r="F173" s="190">
        <f t="shared" si="30"/>
        <v>-0.64739960500329152</v>
      </c>
      <c r="G173" s="189">
        <v>2.3391003460207611</v>
      </c>
      <c r="H173" s="190">
        <f t="shared" si="30"/>
        <v>6.8132604085277215E-2</v>
      </c>
      <c r="I173" s="189">
        <v>2.5221238938053099</v>
      </c>
      <c r="J173" s="190">
        <f t="shared" si="30"/>
        <v>0.18302354778454877</v>
      </c>
      <c r="K173" s="189">
        <v>2.103542234332425</v>
      </c>
      <c r="L173" s="190">
        <f t="shared" si="31"/>
        <v>-0.41858165947288484</v>
      </c>
      <c r="M173" s="189"/>
      <c r="N173" s="190"/>
    </row>
    <row r="174" spans="2:14" x14ac:dyDescent="0.25">
      <c r="B174" s="119" t="s">
        <v>95</v>
      </c>
      <c r="C174" s="189">
        <v>2.2029702970297032</v>
      </c>
      <c r="D174" s="190">
        <v>-0.26744390415372887</v>
      </c>
      <c r="E174" s="189">
        <v>2.1950549450549453</v>
      </c>
      <c r="F174" s="190">
        <f t="shared" si="30"/>
        <v>-7.9153519747579004E-3</v>
      </c>
      <c r="G174" s="189">
        <v>2.0084033613445378</v>
      </c>
      <c r="H174" s="190">
        <f t="shared" si="30"/>
        <v>-0.18665158371040746</v>
      </c>
      <c r="I174" s="189">
        <v>2.2335526315789473</v>
      </c>
      <c r="J174" s="190">
        <f t="shared" si="30"/>
        <v>0.22514927023440956</v>
      </c>
      <c r="K174" s="189">
        <v>2.5499999999999998</v>
      </c>
      <c r="L174" s="190">
        <f t="shared" si="31"/>
        <v>0.31644736842105248</v>
      </c>
      <c r="M174" s="189"/>
      <c r="N174" s="190"/>
    </row>
    <row r="175" spans="2:14" ht="15.75" x14ac:dyDescent="0.25">
      <c r="B175" s="122" t="s">
        <v>32</v>
      </c>
      <c r="C175" s="191">
        <v>2.3596757852076999</v>
      </c>
      <c r="D175" s="192">
        <v>0.11343811006499127</v>
      </c>
      <c r="E175" s="191">
        <v>2.0186388025981361</v>
      </c>
      <c r="F175" s="192">
        <f t="shared" si="30"/>
        <v>-0.34103698260956383</v>
      </c>
      <c r="G175" s="191">
        <v>2.3097889800703402</v>
      </c>
      <c r="H175" s="192">
        <f t="shared" si="30"/>
        <v>0.29115017747220406</v>
      </c>
      <c r="I175" s="191">
        <v>2.2913770913770914</v>
      </c>
      <c r="J175" s="192">
        <f t="shared" si="30"/>
        <v>-1.8411888693248724E-2</v>
      </c>
      <c r="K175" s="191">
        <v>2.6458616010854819</v>
      </c>
      <c r="L175" s="192">
        <f t="shared" si="31"/>
        <v>0.35448450970839041</v>
      </c>
      <c r="M175" s="191">
        <v>2.5701794753796596</v>
      </c>
      <c r="N175" s="192">
        <v>-0.18004117775361506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29"/>
      <c r="L177" s="107"/>
      <c r="M177" s="107"/>
      <c r="N177" s="107"/>
    </row>
    <row r="180" spans="1:15" ht="48.75" customHeight="1" thickBot="1" x14ac:dyDescent="0.3">
      <c r="B180" s="283" t="s">
        <v>300</v>
      </c>
      <c r="C180" s="283"/>
      <c r="D180" s="283"/>
      <c r="E180" s="283"/>
      <c r="F180" s="283"/>
      <c r="G180" s="283"/>
      <c r="H180" s="283"/>
      <c r="I180" s="283"/>
      <c r="J180" s="283"/>
      <c r="K180" s="283"/>
      <c r="L180" s="283"/>
      <c r="M180" s="283"/>
      <c r="N180" s="283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6" t="str">
        <f>C182</f>
        <v>Bélgica</v>
      </c>
      <c r="C182" s="305" t="s">
        <v>121</v>
      </c>
      <c r="D182" s="306"/>
      <c r="E182" s="306"/>
      <c r="F182" s="306"/>
      <c r="G182" s="306"/>
      <c r="H182" s="306"/>
      <c r="I182" s="306"/>
      <c r="J182" s="306"/>
      <c r="K182" s="306"/>
      <c r="L182" s="306"/>
      <c r="M182" s="306"/>
      <c r="N182" s="306"/>
    </row>
    <row r="183" spans="1:15" ht="22.5" thickTop="1" thickBot="1" x14ac:dyDescent="0.3">
      <c r="B183" s="111"/>
      <c r="C183" s="307">
        <v>2020</v>
      </c>
      <c r="D183" s="308"/>
      <c r="E183" s="309">
        <v>2021</v>
      </c>
      <c r="F183" s="308"/>
      <c r="G183" s="309">
        <v>2022</v>
      </c>
      <c r="H183" s="308"/>
      <c r="I183" s="309">
        <v>2023</v>
      </c>
      <c r="J183" s="308"/>
      <c r="K183" s="309">
        <v>2024</v>
      </c>
      <c r="L183" s="308"/>
      <c r="M183" s="309">
        <v>2025</v>
      </c>
      <c r="N183" s="310"/>
    </row>
    <row r="184" spans="1:15" ht="16.5" thickTop="1" thickBot="1" x14ac:dyDescent="0.3">
      <c r="B184" s="87"/>
      <c r="C184" s="116" t="s">
        <v>71</v>
      </c>
      <c r="D184" s="117" t="str">
        <f>CONCATENATE("dif ",RIGHT(C183,2),"/",RIGHT(C183-1,2))</f>
        <v>dif 20/19</v>
      </c>
      <c r="E184" s="118" t="s">
        <v>71</v>
      </c>
      <c r="F184" s="117" t="str">
        <f>CONCATENATE("dif ",RIGHT(E183,2),"/",RIGHT(C183,2))</f>
        <v>dif 21/20</v>
      </c>
      <c r="G184" s="118" t="s">
        <v>71</v>
      </c>
      <c r="H184" s="117" t="str">
        <f>CONCATENATE("dif ",RIGHT(G183,2),"/",RIGHT(E183,2))</f>
        <v>dif 22/21</v>
      </c>
      <c r="I184" s="118" t="s">
        <v>71</v>
      </c>
      <c r="J184" s="117" t="str">
        <f>CONCATENATE("dif ",RIGHT(I183,2),"/",RIGHT(G183,2))</f>
        <v>dif 23/22</v>
      </c>
      <c r="K184" s="118" t="s">
        <v>71</v>
      </c>
      <c r="L184" s="117" t="str">
        <f>CONCATENATE("dif ",RIGHT(K183,2),"/",RIGHT(I183,2))</f>
        <v>dif 24/23</v>
      </c>
      <c r="M184" s="118" t="s">
        <v>71</v>
      </c>
      <c r="N184" s="117" t="str">
        <f>CONCATENATE("dif ",RIGHT(M183,2),"/",RIGHT(K183,2))</f>
        <v>dif 25/24</v>
      </c>
    </row>
    <row r="185" spans="1:15" x14ac:dyDescent="0.25">
      <c r="A185" s="125"/>
      <c r="B185" s="119" t="s">
        <v>73</v>
      </c>
      <c r="C185" s="189">
        <v>2.408450704225352</v>
      </c>
      <c r="D185" s="190">
        <v>-0.17263037685572913</v>
      </c>
      <c r="E185" s="189">
        <v>3.375</v>
      </c>
      <c r="F185" s="190">
        <f t="shared" ref="F185:J187" si="32">IFERROR(E185-C185,"-")</f>
        <v>0.96654929577464799</v>
      </c>
      <c r="G185" s="189">
        <v>2.6404494382022472</v>
      </c>
      <c r="H185" s="190">
        <f t="shared" si="32"/>
        <v>-0.7345505617977528</v>
      </c>
      <c r="I185" s="189">
        <v>2.5185185185185186</v>
      </c>
      <c r="J185" s="190">
        <f t="shared" si="32"/>
        <v>-0.1219309196837286</v>
      </c>
      <c r="K185" s="189">
        <v>2.2865497076023393</v>
      </c>
      <c r="L185" s="190">
        <f t="shared" ref="L185:L187" si="33">IFERROR(K185-I185,"-")</f>
        <v>-0.23196881091617927</v>
      </c>
      <c r="M185" s="189">
        <v>2.7923076923076922</v>
      </c>
      <c r="N185" s="190">
        <f t="shared" ref="N185:N191" si="34">IFERROR(M185-K185,"-")</f>
        <v>0.50575798470535283</v>
      </c>
    </row>
    <row r="186" spans="1:15" x14ac:dyDescent="0.25">
      <c r="B186" s="119" t="s">
        <v>75</v>
      </c>
      <c r="C186" s="189">
        <v>2.7586206896551726</v>
      </c>
      <c r="D186" s="190">
        <v>-0.2413793103448274</v>
      </c>
      <c r="E186" s="189">
        <v>4</v>
      </c>
      <c r="F186" s="190">
        <f t="shared" si="32"/>
        <v>1.2413793103448274</v>
      </c>
      <c r="G186" s="189">
        <v>2.925925925925926</v>
      </c>
      <c r="H186" s="190">
        <f t="shared" si="32"/>
        <v>-1.074074074074074</v>
      </c>
      <c r="I186" s="189">
        <v>3</v>
      </c>
      <c r="J186" s="190">
        <f t="shared" si="32"/>
        <v>7.4074074074073959E-2</v>
      </c>
      <c r="K186" s="189">
        <v>3.2736842105263158</v>
      </c>
      <c r="L186" s="190">
        <f t="shared" si="33"/>
        <v>0.27368421052631575</v>
      </c>
      <c r="M186" s="189">
        <v>3.6956521739130435</v>
      </c>
      <c r="N186" s="190">
        <f t="shared" si="34"/>
        <v>0.42196796338672771</v>
      </c>
    </row>
    <row r="187" spans="1:15" x14ac:dyDescent="0.25">
      <c r="B187" s="119" t="s">
        <v>77</v>
      </c>
      <c r="C187" s="189">
        <v>1.34375</v>
      </c>
      <c r="D187" s="190">
        <v>-2.4923155737704916</v>
      </c>
      <c r="E187" s="189">
        <v>4.083333333333333</v>
      </c>
      <c r="F187" s="190">
        <f t="shared" si="32"/>
        <v>2.739583333333333</v>
      </c>
      <c r="G187" s="189">
        <v>3.3624999999999998</v>
      </c>
      <c r="H187" s="190">
        <f t="shared" si="32"/>
        <v>-0.72083333333333321</v>
      </c>
      <c r="I187" s="189">
        <v>4.253521126760563</v>
      </c>
      <c r="J187" s="190">
        <f t="shared" si="32"/>
        <v>0.89102112676056322</v>
      </c>
      <c r="K187" s="189">
        <v>3.043010752688172</v>
      </c>
      <c r="L187" s="190">
        <f t="shared" si="33"/>
        <v>-1.210510374072391</v>
      </c>
      <c r="M187" s="189">
        <v>3</v>
      </c>
      <c r="N187" s="190">
        <f t="shared" si="34"/>
        <v>-4.3010752688172005E-2</v>
      </c>
    </row>
    <row r="188" spans="1:15" x14ac:dyDescent="0.25">
      <c r="B188" s="119" t="s">
        <v>79</v>
      </c>
      <c r="C188" s="189" t="s">
        <v>233</v>
      </c>
      <c r="D188" s="190" t="s">
        <v>233</v>
      </c>
      <c r="E188" s="189">
        <v>2.0857142857142859</v>
      </c>
      <c r="F188" s="190" t="str">
        <f>IFERROR(E188-C188,"-")</f>
        <v>-</v>
      </c>
      <c r="G188" s="189">
        <v>2.6166666666666667</v>
      </c>
      <c r="H188" s="190">
        <f>IFERROR(G188-E188,"-")</f>
        <v>0.53095238095238084</v>
      </c>
      <c r="I188" s="189">
        <v>2.5909090909090908</v>
      </c>
      <c r="J188" s="190">
        <f>IFERROR(I188-G188,"-")</f>
        <v>-2.5757575757575868E-2</v>
      </c>
      <c r="K188" s="189">
        <v>2.6896551724137931</v>
      </c>
      <c r="L188" s="190">
        <f>IFERROR(K188-I188,"-")</f>
        <v>9.8746081504702321E-2</v>
      </c>
      <c r="M188" s="189">
        <v>3.3297872340425534</v>
      </c>
      <c r="N188" s="190">
        <f t="shared" si="34"/>
        <v>0.64013206162876024</v>
      </c>
    </row>
    <row r="189" spans="1:15" x14ac:dyDescent="0.25">
      <c r="B189" s="119" t="s">
        <v>81</v>
      </c>
      <c r="C189" s="189" t="s">
        <v>233</v>
      </c>
      <c r="D189" s="190" t="s">
        <v>233</v>
      </c>
      <c r="E189" s="189">
        <v>1.5454545454545454</v>
      </c>
      <c r="F189" s="190" t="str">
        <f t="shared" ref="F189:J197" si="35">IFERROR(E189-C189,"-")</f>
        <v>-</v>
      </c>
      <c r="G189" s="189">
        <v>3.25</v>
      </c>
      <c r="H189" s="190">
        <f t="shared" si="35"/>
        <v>1.7045454545454546</v>
      </c>
      <c r="I189" s="189">
        <v>2.59375</v>
      </c>
      <c r="J189" s="190">
        <f t="shared" si="35"/>
        <v>-0.65625</v>
      </c>
      <c r="K189" s="189">
        <v>1.346938775510204</v>
      </c>
      <c r="L189" s="190">
        <f t="shared" ref="L189:L197" si="36">IFERROR(K189-I189,"-")</f>
        <v>-1.246811224489796</v>
      </c>
      <c r="M189" s="189">
        <v>4</v>
      </c>
      <c r="N189" s="190">
        <f t="shared" si="34"/>
        <v>2.6530612244897958</v>
      </c>
    </row>
    <row r="190" spans="1:15" x14ac:dyDescent="0.25">
      <c r="B190" s="119" t="s">
        <v>122</v>
      </c>
      <c r="C190" s="189" t="s">
        <v>233</v>
      </c>
      <c r="D190" s="190" t="s">
        <v>233</v>
      </c>
      <c r="E190" s="189">
        <v>3.36</v>
      </c>
      <c r="F190" s="190" t="str">
        <f t="shared" si="35"/>
        <v>-</v>
      </c>
      <c r="G190" s="189">
        <v>2.2580645161290325</v>
      </c>
      <c r="H190" s="190">
        <f t="shared" si="35"/>
        <v>-1.1019354838709674</v>
      </c>
      <c r="I190" s="189">
        <v>2.28125</v>
      </c>
      <c r="J190" s="190">
        <f t="shared" si="35"/>
        <v>2.3185483870967527E-2</v>
      </c>
      <c r="K190" s="189">
        <v>2.8947368421052633</v>
      </c>
      <c r="L190" s="190">
        <f t="shared" si="36"/>
        <v>0.61348684210526327</v>
      </c>
      <c r="M190" s="189">
        <v>5.833333333333333</v>
      </c>
      <c r="N190" s="190">
        <f t="shared" si="34"/>
        <v>2.9385964912280698</v>
      </c>
    </row>
    <row r="191" spans="1:15" x14ac:dyDescent="0.25">
      <c r="B191" s="119" t="s">
        <v>85</v>
      </c>
      <c r="C191" s="189" t="s">
        <v>233</v>
      </c>
      <c r="D191" s="190" t="s">
        <v>233</v>
      </c>
      <c r="E191" s="189">
        <v>2.5116279069767442</v>
      </c>
      <c r="F191" s="190" t="str">
        <f t="shared" si="35"/>
        <v>-</v>
      </c>
      <c r="G191" s="189">
        <v>3.4262295081967213</v>
      </c>
      <c r="H191" s="190">
        <f t="shared" si="35"/>
        <v>0.91460160121997713</v>
      </c>
      <c r="I191" s="189">
        <v>2.5813953488372094</v>
      </c>
      <c r="J191" s="190">
        <f t="shared" si="35"/>
        <v>-0.84483415935951189</v>
      </c>
      <c r="K191" s="189">
        <v>2.36</v>
      </c>
      <c r="L191" s="190">
        <f t="shared" si="36"/>
        <v>-0.22139534883720957</v>
      </c>
      <c r="M191" s="189">
        <v>4.5641025641025639</v>
      </c>
      <c r="N191" s="190">
        <f t="shared" si="34"/>
        <v>2.204102564102564</v>
      </c>
    </row>
    <row r="192" spans="1:15" x14ac:dyDescent="0.25">
      <c r="B192" s="119" t="s">
        <v>87</v>
      </c>
      <c r="C192" s="189">
        <v>2.6666666666666665</v>
      </c>
      <c r="D192" s="190">
        <v>0.8484848484848484</v>
      </c>
      <c r="E192" s="189">
        <v>1.7179487179487178</v>
      </c>
      <c r="F192" s="190">
        <f t="shared" si="35"/>
        <v>-0.94871794871794868</v>
      </c>
      <c r="G192" s="189">
        <v>2.406779661016949</v>
      </c>
      <c r="H192" s="190">
        <f t="shared" si="35"/>
        <v>0.68883094306823112</v>
      </c>
      <c r="I192" s="189">
        <v>2.3877551020408165</v>
      </c>
      <c r="J192" s="190">
        <f t="shared" si="35"/>
        <v>-1.9024558976132422E-2</v>
      </c>
      <c r="K192" s="189">
        <v>2.3050847457627119</v>
      </c>
      <c r="L192" s="190">
        <f t="shared" si="36"/>
        <v>-8.2670356278104595E-2</v>
      </c>
      <c r="M192" s="189"/>
      <c r="N192" s="190"/>
    </row>
    <row r="193" spans="2:15" x14ac:dyDescent="0.25">
      <c r="B193" s="119" t="s">
        <v>89</v>
      </c>
      <c r="C193" s="189">
        <v>2.15</v>
      </c>
      <c r="D193" s="190">
        <v>0.64999999999999991</v>
      </c>
      <c r="E193" s="189">
        <v>2</v>
      </c>
      <c r="F193" s="190">
        <f t="shared" si="35"/>
        <v>-0.14999999999999991</v>
      </c>
      <c r="G193" s="189">
        <v>3.9</v>
      </c>
      <c r="H193" s="190">
        <f t="shared" si="35"/>
        <v>1.9</v>
      </c>
      <c r="I193" s="189">
        <v>2.9268292682926829</v>
      </c>
      <c r="J193" s="190">
        <f t="shared" si="35"/>
        <v>-0.97317073170731705</v>
      </c>
      <c r="K193" s="189">
        <v>3.8536585365853657</v>
      </c>
      <c r="L193" s="190">
        <f t="shared" si="36"/>
        <v>0.92682926829268286</v>
      </c>
      <c r="M193" s="189"/>
      <c r="N193" s="190"/>
    </row>
    <row r="194" spans="2:15" x14ac:dyDescent="0.25">
      <c r="B194" s="119" t="s">
        <v>91</v>
      </c>
      <c r="C194" s="189">
        <v>1.8974358974358974</v>
      </c>
      <c r="D194" s="190">
        <v>-0.1766381766381766</v>
      </c>
      <c r="E194" s="189">
        <v>2.7580645161290325</v>
      </c>
      <c r="F194" s="190">
        <f t="shared" si="35"/>
        <v>0.86062861869313512</v>
      </c>
      <c r="G194" s="189">
        <v>2.2432432432432434</v>
      </c>
      <c r="H194" s="190">
        <f t="shared" si="35"/>
        <v>-0.51482127288578905</v>
      </c>
      <c r="I194" s="189">
        <v>2.9</v>
      </c>
      <c r="J194" s="190">
        <f t="shared" si="35"/>
        <v>0.65675675675675649</v>
      </c>
      <c r="K194" s="189">
        <v>2.736842105263158</v>
      </c>
      <c r="L194" s="190">
        <f t="shared" si="36"/>
        <v>-0.16315789473684195</v>
      </c>
      <c r="M194" s="189"/>
      <c r="N194" s="190"/>
    </row>
    <row r="195" spans="2:15" x14ac:dyDescent="0.25">
      <c r="B195" s="119" t="s">
        <v>93</v>
      </c>
      <c r="C195" s="189">
        <v>2.4509803921568629</v>
      </c>
      <c r="D195" s="190">
        <v>0.91933482253660981</v>
      </c>
      <c r="E195" s="189">
        <v>3.0673076923076925</v>
      </c>
      <c r="F195" s="190">
        <f t="shared" si="35"/>
        <v>0.61632730015082959</v>
      </c>
      <c r="G195" s="189">
        <v>2.2428571428571429</v>
      </c>
      <c r="H195" s="190">
        <f t="shared" si="35"/>
        <v>-0.82445054945054963</v>
      </c>
      <c r="I195" s="189">
        <v>2.961904761904762</v>
      </c>
      <c r="J195" s="190">
        <f t="shared" si="35"/>
        <v>0.71904761904761916</v>
      </c>
      <c r="K195" s="189">
        <v>2.515625</v>
      </c>
      <c r="L195" s="190">
        <f t="shared" si="36"/>
        <v>-0.44627976190476204</v>
      </c>
      <c r="M195" s="189"/>
      <c r="N195" s="190"/>
    </row>
    <row r="196" spans="2:15" x14ac:dyDescent="0.25">
      <c r="B196" s="119" t="s">
        <v>95</v>
      </c>
      <c r="C196" s="189">
        <v>1.8</v>
      </c>
      <c r="D196" s="190">
        <v>-1.05</v>
      </c>
      <c r="E196" s="189">
        <v>2.4202898550724639</v>
      </c>
      <c r="F196" s="190">
        <f t="shared" si="35"/>
        <v>0.62028985507246381</v>
      </c>
      <c r="G196" s="189">
        <v>2.1538461538461537</v>
      </c>
      <c r="H196" s="190">
        <f t="shared" si="35"/>
        <v>-0.26644370122631011</v>
      </c>
      <c r="I196" s="189">
        <v>2.0506329113924049</v>
      </c>
      <c r="J196" s="190">
        <f t="shared" si="35"/>
        <v>-0.10321324245374885</v>
      </c>
      <c r="K196" s="189">
        <v>2.4335664335664338</v>
      </c>
      <c r="L196" s="190">
        <f t="shared" si="36"/>
        <v>0.38293352217402887</v>
      </c>
      <c r="M196" s="189"/>
      <c r="N196" s="190"/>
    </row>
    <row r="197" spans="2:15" ht="15.75" x14ac:dyDescent="0.25">
      <c r="B197" s="122" t="s">
        <v>32</v>
      </c>
      <c r="C197" s="191">
        <v>2.2450142450142452</v>
      </c>
      <c r="D197" s="192">
        <v>-0.25594914612255648</v>
      </c>
      <c r="E197" s="191">
        <v>2.5936883629191323</v>
      </c>
      <c r="F197" s="192">
        <f t="shared" si="35"/>
        <v>0.34867411790488712</v>
      </c>
      <c r="G197" s="191">
        <v>2.774193548387097</v>
      </c>
      <c r="H197" s="192">
        <f t="shared" si="35"/>
        <v>0.18050518546796468</v>
      </c>
      <c r="I197" s="191">
        <v>2.7876923076923079</v>
      </c>
      <c r="J197" s="192">
        <f t="shared" si="35"/>
        <v>1.3498759305210939E-2</v>
      </c>
      <c r="K197" s="191">
        <v>2.6112956810631229</v>
      </c>
      <c r="L197" s="192">
        <f t="shared" si="36"/>
        <v>-0.17639662662918498</v>
      </c>
      <c r="M197" s="191">
        <v>3.4168260038240916</v>
      </c>
      <c r="N197" s="192">
        <v>0.82127869399106768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K200" s="125"/>
    </row>
    <row r="201" spans="2:15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</row>
    <row r="202" spans="2:15" ht="48.75" customHeight="1" thickBot="1" x14ac:dyDescent="0.3">
      <c r="B202" s="283" t="s">
        <v>301</v>
      </c>
      <c r="C202" s="283"/>
      <c r="D202" s="283"/>
      <c r="E202" s="283"/>
      <c r="F202" s="283"/>
      <c r="G202" s="283"/>
      <c r="H202" s="283"/>
      <c r="I202" s="283"/>
      <c r="J202" s="283"/>
      <c r="K202" s="283"/>
      <c r="L202" s="283"/>
      <c r="M202" s="283"/>
      <c r="N202" s="283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6" t="str">
        <f>C204</f>
        <v>Países Bajos</v>
      </c>
      <c r="C204" s="305" t="s">
        <v>125</v>
      </c>
      <c r="D204" s="306"/>
      <c r="E204" s="306"/>
      <c r="F204" s="306"/>
      <c r="G204" s="306"/>
      <c r="H204" s="306"/>
      <c r="I204" s="306"/>
      <c r="J204" s="306"/>
      <c r="K204" s="306"/>
      <c r="L204" s="306"/>
      <c r="M204" s="306"/>
      <c r="N204" s="306"/>
    </row>
    <row r="205" spans="2:15" ht="22.5" thickTop="1" thickBot="1" x14ac:dyDescent="0.3">
      <c r="B205" s="111"/>
      <c r="C205" s="307">
        <v>2020</v>
      </c>
      <c r="D205" s="308"/>
      <c r="E205" s="309">
        <v>2021</v>
      </c>
      <c r="F205" s="308"/>
      <c r="G205" s="309">
        <v>2022</v>
      </c>
      <c r="H205" s="308"/>
      <c r="I205" s="309">
        <v>2023</v>
      </c>
      <c r="J205" s="308"/>
      <c r="K205" s="309">
        <v>2024</v>
      </c>
      <c r="L205" s="308"/>
      <c r="M205" s="309">
        <v>2025</v>
      </c>
      <c r="N205" s="310"/>
    </row>
    <row r="206" spans="2:15" ht="16.5" thickTop="1" thickBot="1" x14ac:dyDescent="0.3">
      <c r="B206" s="87"/>
      <c r="C206" s="116" t="s">
        <v>71</v>
      </c>
      <c r="D206" s="117" t="str">
        <f>CONCATENATE("dif ",RIGHT(C205,2),"/",RIGHT(C205-1,2))</f>
        <v>dif 20/19</v>
      </c>
      <c r="E206" s="118" t="s">
        <v>71</v>
      </c>
      <c r="F206" s="117" t="str">
        <f>CONCATENATE("dif ",RIGHT(E205,2),"/",RIGHT(C205,2))</f>
        <v>dif 21/20</v>
      </c>
      <c r="G206" s="118" t="s">
        <v>71</v>
      </c>
      <c r="H206" s="117" t="str">
        <f>CONCATENATE("dif ",RIGHT(G205,2),"/",RIGHT(E205,2))</f>
        <v>dif 22/21</v>
      </c>
      <c r="I206" s="118" t="s">
        <v>71</v>
      </c>
      <c r="J206" s="117" t="str">
        <f>CONCATENATE("dif ",RIGHT(I205,2),"/",RIGHT(G205,2))</f>
        <v>dif 23/22</v>
      </c>
      <c r="K206" s="118" t="s">
        <v>71</v>
      </c>
      <c r="L206" s="117" t="str">
        <f>CONCATENATE("dif ",RIGHT(K205,2),"/",RIGHT(I205,2))</f>
        <v>dif 24/23</v>
      </c>
      <c r="M206" s="118" t="s">
        <v>71</v>
      </c>
      <c r="N206" s="117" t="str">
        <f>CONCATENATE("dif ",RIGHT(M205,2),"/",RIGHT(K205,2))</f>
        <v>dif 25/24</v>
      </c>
    </row>
    <row r="207" spans="2:15" x14ac:dyDescent="0.25">
      <c r="B207" s="119" t="s">
        <v>73</v>
      </c>
      <c r="C207" s="189">
        <v>2.3258426966292136</v>
      </c>
      <c r="D207" s="190">
        <v>-1.0866573033707865</v>
      </c>
      <c r="E207" s="189">
        <v>1.6</v>
      </c>
      <c r="F207" s="190">
        <f t="shared" ref="F207:J209" si="37">IFERROR(E207-C207,"-")</f>
        <v>-0.72584269662921352</v>
      </c>
      <c r="G207" s="189">
        <v>3.8759689922480618</v>
      </c>
      <c r="H207" s="190">
        <f t="shared" si="37"/>
        <v>2.2759689922480617</v>
      </c>
      <c r="I207" s="189">
        <v>4.2846715328467155</v>
      </c>
      <c r="J207" s="190">
        <f t="shared" si="37"/>
        <v>0.40870254059865374</v>
      </c>
      <c r="K207" s="189">
        <v>4.0129870129870131</v>
      </c>
      <c r="L207" s="190">
        <f t="shared" ref="L207:L209" si="38">IFERROR(K207-I207,"-")</f>
        <v>-0.27168451985970243</v>
      </c>
      <c r="M207" s="189">
        <v>2.6703296703296702</v>
      </c>
      <c r="N207" s="190">
        <f t="shared" ref="N207:N213" si="39">IFERROR(M207-K207,"-")</f>
        <v>-1.3426573426573429</v>
      </c>
    </row>
    <row r="208" spans="2:15" x14ac:dyDescent="0.25">
      <c r="B208" s="119" t="s">
        <v>75</v>
      </c>
      <c r="C208" s="189">
        <v>3.5098039215686274</v>
      </c>
      <c r="D208" s="190">
        <v>-0.88602941176470562</v>
      </c>
      <c r="E208" s="189">
        <v>1.7</v>
      </c>
      <c r="F208" s="190">
        <f t="shared" si="37"/>
        <v>-1.8098039215686275</v>
      </c>
      <c r="G208" s="189">
        <v>3.2136752136752138</v>
      </c>
      <c r="H208" s="190">
        <f t="shared" si="37"/>
        <v>1.5136752136752138</v>
      </c>
      <c r="I208" s="189">
        <v>4.5227272727272725</v>
      </c>
      <c r="J208" s="190">
        <f t="shared" si="37"/>
        <v>1.3090520590520587</v>
      </c>
      <c r="K208" s="189">
        <v>3.5890410958904111</v>
      </c>
      <c r="L208" s="190">
        <f t="shared" si="38"/>
        <v>-0.93368617683686139</v>
      </c>
      <c r="M208" s="189">
        <v>3</v>
      </c>
      <c r="N208" s="190">
        <f t="shared" si="39"/>
        <v>-0.58904109589041109</v>
      </c>
    </row>
    <row r="209" spans="2:15" x14ac:dyDescent="0.25">
      <c r="B209" s="119" t="s">
        <v>77</v>
      </c>
      <c r="C209" s="189">
        <v>4.1304347826086953</v>
      </c>
      <c r="D209" s="190">
        <v>1.4637681159420288</v>
      </c>
      <c r="E209" s="189">
        <v>2.2272727272727271</v>
      </c>
      <c r="F209" s="190">
        <f t="shared" si="37"/>
        <v>-1.9031620553359683</v>
      </c>
      <c r="G209" s="189">
        <v>2.9935897435897436</v>
      </c>
      <c r="H209" s="190">
        <f t="shared" si="37"/>
        <v>0.76631701631701654</v>
      </c>
      <c r="I209" s="189">
        <v>3.8451612903225807</v>
      </c>
      <c r="J209" s="190">
        <f t="shared" si="37"/>
        <v>0.85157154673283708</v>
      </c>
      <c r="K209" s="189">
        <v>3.3227848101265822</v>
      </c>
      <c r="L209" s="190">
        <f t="shared" si="38"/>
        <v>-0.52237648019599847</v>
      </c>
      <c r="M209" s="189">
        <v>3.0183486238532109</v>
      </c>
      <c r="N209" s="190">
        <f t="shared" si="39"/>
        <v>-0.30443618627337132</v>
      </c>
    </row>
    <row r="210" spans="2:15" x14ac:dyDescent="0.25">
      <c r="B210" s="119" t="s">
        <v>79</v>
      </c>
      <c r="C210" s="189" t="s">
        <v>233</v>
      </c>
      <c r="D210" s="190" t="s">
        <v>233</v>
      </c>
      <c r="E210" s="189">
        <v>3.75</v>
      </c>
      <c r="F210" s="190" t="str">
        <f>IFERROR(E210-C210,"-")</f>
        <v>-</v>
      </c>
      <c r="G210" s="189">
        <v>3.8653846153846154</v>
      </c>
      <c r="H210" s="190">
        <f>IFERROR(G210-E210,"-")</f>
        <v>0.11538461538461542</v>
      </c>
      <c r="I210" s="189">
        <v>2.9874999999999998</v>
      </c>
      <c r="J210" s="190">
        <f>IFERROR(I210-G210,"-")</f>
        <v>-0.8778846153846156</v>
      </c>
      <c r="K210" s="189">
        <v>7.709677419354839</v>
      </c>
      <c r="L210" s="190">
        <f>IFERROR(K210-I210,"-")</f>
        <v>4.7221774193548391</v>
      </c>
      <c r="M210" s="189">
        <v>2.9375</v>
      </c>
      <c r="N210" s="190">
        <f t="shared" si="39"/>
        <v>-4.772177419354839</v>
      </c>
    </row>
    <row r="211" spans="2:15" x14ac:dyDescent="0.25">
      <c r="B211" s="119" t="s">
        <v>81</v>
      </c>
      <c r="C211" s="189" t="s">
        <v>233</v>
      </c>
      <c r="D211" s="190" t="s">
        <v>233</v>
      </c>
      <c r="E211" s="189">
        <v>3.1666666666666665</v>
      </c>
      <c r="F211" s="190" t="str">
        <f t="shared" ref="F211:J219" si="40">IFERROR(E211-C211,"-")</f>
        <v>-</v>
      </c>
      <c r="G211" s="189">
        <v>4.5925925925925926</v>
      </c>
      <c r="H211" s="190">
        <f t="shared" si="40"/>
        <v>1.425925925925926</v>
      </c>
      <c r="I211" s="189">
        <v>4.8780487804878048</v>
      </c>
      <c r="J211" s="190">
        <f t="shared" si="40"/>
        <v>0.28545618789521221</v>
      </c>
      <c r="K211" s="189">
        <v>5.4523809523809526</v>
      </c>
      <c r="L211" s="190">
        <f t="shared" ref="L211:L219" si="41">IFERROR(K211-I211,"-")</f>
        <v>0.57433217189314778</v>
      </c>
      <c r="M211" s="189">
        <v>3.9142857142857141</v>
      </c>
      <c r="N211" s="190">
        <f t="shared" si="39"/>
        <v>-1.5380952380952384</v>
      </c>
    </row>
    <row r="212" spans="2:15" x14ac:dyDescent="0.25">
      <c r="B212" s="119" t="s">
        <v>83</v>
      </c>
      <c r="C212" s="189" t="s">
        <v>233</v>
      </c>
      <c r="D212" s="190" t="s">
        <v>233</v>
      </c>
      <c r="E212" s="189">
        <v>3.0588235294117645</v>
      </c>
      <c r="F212" s="190" t="str">
        <f t="shared" si="40"/>
        <v>-</v>
      </c>
      <c r="G212" s="189">
        <v>5.2705882352941176</v>
      </c>
      <c r="H212" s="190">
        <f t="shared" si="40"/>
        <v>2.2117647058823531</v>
      </c>
      <c r="I212" s="189">
        <v>4.2333333333333334</v>
      </c>
      <c r="J212" s="190">
        <f t="shared" si="40"/>
        <v>-1.0372549019607842</v>
      </c>
      <c r="K212" s="189">
        <v>8.7222222222222214</v>
      </c>
      <c r="L212" s="190">
        <f t="shared" si="41"/>
        <v>4.488888888888888</v>
      </c>
      <c r="M212" s="189">
        <v>4.6969696969696972</v>
      </c>
      <c r="N212" s="190">
        <f t="shared" si="39"/>
        <v>-4.0252525252525242</v>
      </c>
    </row>
    <row r="213" spans="2:15" x14ac:dyDescent="0.25">
      <c r="B213" s="119" t="s">
        <v>85</v>
      </c>
      <c r="C213" s="189" t="s">
        <v>233</v>
      </c>
      <c r="D213" s="190" t="s">
        <v>233</v>
      </c>
      <c r="E213" s="189">
        <v>2.4666666666666668</v>
      </c>
      <c r="F213" s="190" t="str">
        <f t="shared" si="40"/>
        <v>-</v>
      </c>
      <c r="G213" s="189">
        <v>3.6904761904761907</v>
      </c>
      <c r="H213" s="190">
        <f t="shared" si="40"/>
        <v>1.2238095238095239</v>
      </c>
      <c r="I213" s="189">
        <v>4.6315789473684212</v>
      </c>
      <c r="J213" s="190">
        <f t="shared" si="40"/>
        <v>0.94110275689223055</v>
      </c>
      <c r="K213" s="189">
        <v>4.6206896551724137</v>
      </c>
      <c r="L213" s="190">
        <f t="shared" si="41"/>
        <v>-1.0889292196007538E-2</v>
      </c>
      <c r="M213" s="189">
        <v>2.8260869565217392</v>
      </c>
      <c r="N213" s="190">
        <f t="shared" si="39"/>
        <v>-1.7946026986506745</v>
      </c>
    </row>
    <row r="214" spans="2:15" x14ac:dyDescent="0.25">
      <c r="B214" s="119" t="s">
        <v>87</v>
      </c>
      <c r="C214" s="189">
        <v>2.1111111111111112</v>
      </c>
      <c r="D214" s="190">
        <v>-5.5467836257309937</v>
      </c>
      <c r="E214" s="189">
        <v>3.1666666666666665</v>
      </c>
      <c r="F214" s="190">
        <f t="shared" si="40"/>
        <v>1.0555555555555554</v>
      </c>
      <c r="G214" s="189">
        <v>3.6132075471698113</v>
      </c>
      <c r="H214" s="190">
        <f t="shared" si="40"/>
        <v>0.44654088050314478</v>
      </c>
      <c r="I214" s="189">
        <v>3.3260869565217392</v>
      </c>
      <c r="J214" s="190">
        <f t="shared" si="40"/>
        <v>-0.28712059064807205</v>
      </c>
      <c r="K214" s="189">
        <v>5.0930232558139537</v>
      </c>
      <c r="L214" s="190">
        <f t="shared" si="41"/>
        <v>1.7669362992922144</v>
      </c>
      <c r="M214" s="189"/>
      <c r="N214" s="190"/>
    </row>
    <row r="215" spans="2:15" x14ac:dyDescent="0.25">
      <c r="B215" s="119" t="s">
        <v>89</v>
      </c>
      <c r="C215" s="189">
        <v>1</v>
      </c>
      <c r="D215" s="190">
        <v>-3</v>
      </c>
      <c r="E215" s="189">
        <v>6.2307692307692308</v>
      </c>
      <c r="F215" s="190">
        <f t="shared" si="40"/>
        <v>5.2307692307692308</v>
      </c>
      <c r="G215" s="189">
        <v>5.0454545454545459</v>
      </c>
      <c r="H215" s="190">
        <f t="shared" si="40"/>
        <v>-1.185314685314685</v>
      </c>
      <c r="I215" s="189">
        <v>6.258064516129032</v>
      </c>
      <c r="J215" s="190">
        <f t="shared" si="40"/>
        <v>1.2126099706744862</v>
      </c>
      <c r="K215" s="189">
        <v>3.903225806451613</v>
      </c>
      <c r="L215" s="190">
        <f t="shared" si="41"/>
        <v>-2.354838709677419</v>
      </c>
      <c r="M215" s="189"/>
      <c r="N215" s="190"/>
    </row>
    <row r="216" spans="2:15" x14ac:dyDescent="0.25">
      <c r="B216" s="119" t="s">
        <v>91</v>
      </c>
      <c r="C216" s="189">
        <v>1.25</v>
      </c>
      <c r="D216" s="190">
        <v>-2.1725352112676055</v>
      </c>
      <c r="E216" s="189">
        <v>2.9565217391304346</v>
      </c>
      <c r="F216" s="190">
        <f t="shared" si="40"/>
        <v>1.7065217391304346</v>
      </c>
      <c r="G216" s="189">
        <v>6.3611111111111107</v>
      </c>
      <c r="H216" s="190">
        <f t="shared" si="40"/>
        <v>3.4045893719806761</v>
      </c>
      <c r="I216" s="189">
        <v>4.092307692307692</v>
      </c>
      <c r="J216" s="190">
        <f t="shared" si="40"/>
        <v>-2.2688034188034187</v>
      </c>
      <c r="K216" s="189">
        <v>1.9620253164556962</v>
      </c>
      <c r="L216" s="190">
        <f t="shared" si="41"/>
        <v>-2.130282375851996</v>
      </c>
      <c r="M216" s="189"/>
      <c r="N216" s="190"/>
    </row>
    <row r="217" spans="2:15" x14ac:dyDescent="0.25">
      <c r="B217" s="119" t="s">
        <v>93</v>
      </c>
      <c r="C217" s="189">
        <v>1.3333333333333333</v>
      </c>
      <c r="D217" s="190">
        <v>-0.74213836477987427</v>
      </c>
      <c r="E217" s="189">
        <v>2.7094017094017095</v>
      </c>
      <c r="F217" s="190">
        <f t="shared" si="40"/>
        <v>1.3760683760683763</v>
      </c>
      <c r="G217" s="189">
        <v>7.666666666666667</v>
      </c>
      <c r="H217" s="190">
        <f t="shared" si="40"/>
        <v>4.9572649572649574</v>
      </c>
      <c r="I217" s="189">
        <v>2.8245614035087718</v>
      </c>
      <c r="J217" s="190">
        <f t="shared" si="40"/>
        <v>-4.8421052631578956</v>
      </c>
      <c r="K217" s="189">
        <v>3.4358974358974357</v>
      </c>
      <c r="L217" s="190">
        <f t="shared" si="41"/>
        <v>0.61133603238866385</v>
      </c>
      <c r="M217" s="189"/>
      <c r="N217" s="190"/>
    </row>
    <row r="218" spans="2:15" x14ac:dyDescent="0.25">
      <c r="B218" s="119" t="s">
        <v>95</v>
      </c>
      <c r="C218" s="189">
        <v>1</v>
      </c>
      <c r="D218" s="190">
        <v>-1.4624999999999999</v>
      </c>
      <c r="E218" s="189">
        <v>3.2523364485981308</v>
      </c>
      <c r="F218" s="190">
        <f t="shared" si="40"/>
        <v>2.2523364485981308</v>
      </c>
      <c r="G218" s="189">
        <v>3.0909090909090908</v>
      </c>
      <c r="H218" s="190">
        <f t="shared" si="40"/>
        <v>-0.16142735768903993</v>
      </c>
      <c r="I218" s="189">
        <v>3.2300884955752212</v>
      </c>
      <c r="J218" s="190">
        <f t="shared" si="40"/>
        <v>0.13917940466613032</v>
      </c>
      <c r="K218" s="189">
        <v>2.8666666666666667</v>
      </c>
      <c r="L218" s="190">
        <f t="shared" si="41"/>
        <v>-0.36342182890855446</v>
      </c>
      <c r="M218" s="189"/>
      <c r="N218" s="190"/>
    </row>
    <row r="219" spans="2:15" ht="15.75" x14ac:dyDescent="0.25">
      <c r="B219" s="122" t="s">
        <v>32</v>
      </c>
      <c r="C219" s="191">
        <v>2.9102167182662537</v>
      </c>
      <c r="D219" s="192">
        <v>-0.50895352493832435</v>
      </c>
      <c r="E219" s="191">
        <v>3.2060185185185186</v>
      </c>
      <c r="F219" s="192">
        <f t="shared" si="40"/>
        <v>0.29580180025226488</v>
      </c>
      <c r="G219" s="191">
        <v>4.25</v>
      </c>
      <c r="H219" s="192">
        <f t="shared" si="40"/>
        <v>1.0439814814814814</v>
      </c>
      <c r="I219" s="191">
        <v>3.8624733475479744</v>
      </c>
      <c r="J219" s="192">
        <f t="shared" si="40"/>
        <v>-0.38752665245202556</v>
      </c>
      <c r="K219" s="191">
        <v>4.072883172561629</v>
      </c>
      <c r="L219" s="192">
        <f t="shared" si="41"/>
        <v>0.21040982501365457</v>
      </c>
      <c r="M219" s="191">
        <v>3.081993569131833</v>
      </c>
      <c r="N219" s="192">
        <v>-1.4188038790340363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K222" s="125"/>
      <c r="M222" s="127"/>
    </row>
    <row r="224" spans="2:15" ht="48.75" customHeight="1" thickBot="1" x14ac:dyDescent="0.3">
      <c r="B224" s="283" t="s">
        <v>300</v>
      </c>
      <c r="C224" s="283"/>
      <c r="D224" s="283"/>
      <c r="E224" s="283"/>
      <c r="F224" s="283"/>
      <c r="G224" s="283"/>
      <c r="H224" s="283"/>
      <c r="I224" s="283"/>
      <c r="J224" s="283"/>
      <c r="K224" s="283"/>
      <c r="L224" s="283"/>
      <c r="M224" s="283"/>
      <c r="N224" s="283"/>
      <c r="O224" s="1" t="s">
        <v>126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127</v>
      </c>
    </row>
    <row r="226" spans="2:15" ht="22.5" thickTop="1" thickBot="1" x14ac:dyDescent="0.3">
      <c r="B226" s="126" t="str">
        <f>C226</f>
        <v>Bélgica</v>
      </c>
      <c r="C226" s="305" t="s">
        <v>121</v>
      </c>
      <c r="D226" s="306"/>
      <c r="E226" s="306"/>
      <c r="F226" s="306"/>
      <c r="G226" s="306"/>
      <c r="H226" s="306"/>
      <c r="I226" s="306"/>
      <c r="J226" s="306"/>
      <c r="K226" s="306"/>
      <c r="L226" s="306"/>
      <c r="M226" s="306"/>
      <c r="N226" s="306"/>
    </row>
    <row r="227" spans="2:15" ht="22.5" thickTop="1" thickBot="1" x14ac:dyDescent="0.3">
      <c r="B227" s="111"/>
      <c r="C227" s="307">
        <v>2020</v>
      </c>
      <c r="D227" s="308"/>
      <c r="E227" s="309">
        <v>2021</v>
      </c>
      <c r="F227" s="308"/>
      <c r="G227" s="309">
        <v>2022</v>
      </c>
      <c r="H227" s="308"/>
      <c r="I227" s="309">
        <v>2023</v>
      </c>
      <c r="J227" s="308"/>
      <c r="K227" s="309">
        <v>2024</v>
      </c>
      <c r="L227" s="308"/>
      <c r="M227" s="309">
        <v>2025</v>
      </c>
      <c r="N227" s="310"/>
    </row>
    <row r="228" spans="2:15" ht="16.5" thickTop="1" thickBot="1" x14ac:dyDescent="0.3">
      <c r="B228" s="87"/>
      <c r="C228" s="116" t="s">
        <v>71</v>
      </c>
      <c r="D228" s="117" t="str">
        <f>CONCATENATE("dif ",RIGHT(C227,2),"/",RIGHT(C227-1,2))</f>
        <v>dif 20/19</v>
      </c>
      <c r="E228" s="118" t="s">
        <v>71</v>
      </c>
      <c r="F228" s="117" t="str">
        <f>CONCATENATE("dif ",RIGHT(E227,2),"/",RIGHT(C227,2))</f>
        <v>dif 21/20</v>
      </c>
      <c r="G228" s="118" t="s">
        <v>71</v>
      </c>
      <c r="H228" s="117" t="str">
        <f>CONCATENATE("dif ",RIGHT(G227,2),"/",RIGHT(E227,2))</f>
        <v>dif 22/21</v>
      </c>
      <c r="I228" s="118" t="s">
        <v>71</v>
      </c>
      <c r="J228" s="117" t="str">
        <f>CONCATENATE("dif ",RIGHT(I227,2),"/",RIGHT(G227,2))</f>
        <v>dif 23/22</v>
      </c>
      <c r="K228" s="118" t="s">
        <v>71</v>
      </c>
      <c r="L228" s="117" t="str">
        <f>CONCATENATE("dif ",RIGHT(K227,2),"/",RIGHT(I227,2))</f>
        <v>dif 24/23</v>
      </c>
      <c r="M228" s="118" t="s">
        <v>71</v>
      </c>
      <c r="N228" s="117" t="str">
        <f>CONCATENATE("dif ",RIGHT(M227,2),"/",RIGHT(K227,2))</f>
        <v>dif 25/24</v>
      </c>
    </row>
    <row r="229" spans="2:15" x14ac:dyDescent="0.25">
      <c r="B229" s="119" t="s">
        <v>73</v>
      </c>
      <c r="C229" s="189">
        <v>2.408450704225352</v>
      </c>
      <c r="D229" s="190">
        <v>-0.17263037685572913</v>
      </c>
      <c r="E229" s="189">
        <v>3.375</v>
      </c>
      <c r="F229" s="190">
        <f t="shared" ref="F229:J231" si="42">IFERROR(E229-C229,"-")</f>
        <v>0.96654929577464799</v>
      </c>
      <c r="G229" s="189">
        <v>2.6404494382022472</v>
      </c>
      <c r="H229" s="190">
        <f t="shared" si="42"/>
        <v>-0.7345505617977528</v>
      </c>
      <c r="I229" s="189">
        <v>2.5185185185185186</v>
      </c>
      <c r="J229" s="190">
        <f t="shared" si="42"/>
        <v>-0.1219309196837286</v>
      </c>
      <c r="K229" s="189">
        <v>2.2865497076023393</v>
      </c>
      <c r="L229" s="190">
        <f t="shared" ref="L229:L231" si="43">IFERROR(K229-I229,"-")</f>
        <v>-0.23196881091617927</v>
      </c>
      <c r="M229" s="189">
        <v>2.7923076923076922</v>
      </c>
      <c r="N229" s="190">
        <f t="shared" ref="N229:N235" si="44">IFERROR(M229-K229,"-")</f>
        <v>0.50575798470535283</v>
      </c>
    </row>
    <row r="230" spans="2:15" x14ac:dyDescent="0.25">
      <c r="B230" s="119" t="s">
        <v>75</v>
      </c>
      <c r="C230" s="189">
        <v>2.7586206896551726</v>
      </c>
      <c r="D230" s="190">
        <v>-0.2413793103448274</v>
      </c>
      <c r="E230" s="189">
        <v>4</v>
      </c>
      <c r="F230" s="190">
        <f t="shared" si="42"/>
        <v>1.2413793103448274</v>
      </c>
      <c r="G230" s="189">
        <v>2.925925925925926</v>
      </c>
      <c r="H230" s="190">
        <f t="shared" si="42"/>
        <v>-1.074074074074074</v>
      </c>
      <c r="I230" s="189">
        <v>3</v>
      </c>
      <c r="J230" s="190">
        <f t="shared" si="42"/>
        <v>7.4074074074073959E-2</v>
      </c>
      <c r="K230" s="189">
        <v>3.2736842105263158</v>
      </c>
      <c r="L230" s="190">
        <f t="shared" si="43"/>
        <v>0.27368421052631575</v>
      </c>
      <c r="M230" s="189">
        <v>3.6956521739130435</v>
      </c>
      <c r="N230" s="190">
        <f t="shared" si="44"/>
        <v>0.42196796338672771</v>
      </c>
    </row>
    <row r="231" spans="2:15" x14ac:dyDescent="0.25">
      <c r="B231" s="119" t="s">
        <v>77</v>
      </c>
      <c r="C231" s="189">
        <v>1.34375</v>
      </c>
      <c r="D231" s="190">
        <v>-2.4923155737704916</v>
      </c>
      <c r="E231" s="189">
        <v>4.083333333333333</v>
      </c>
      <c r="F231" s="190">
        <f t="shared" si="42"/>
        <v>2.739583333333333</v>
      </c>
      <c r="G231" s="189">
        <v>3.3624999999999998</v>
      </c>
      <c r="H231" s="190">
        <f t="shared" si="42"/>
        <v>-0.72083333333333321</v>
      </c>
      <c r="I231" s="189">
        <v>4.253521126760563</v>
      </c>
      <c r="J231" s="190">
        <f t="shared" si="42"/>
        <v>0.89102112676056322</v>
      </c>
      <c r="K231" s="189">
        <v>3.043010752688172</v>
      </c>
      <c r="L231" s="190">
        <f t="shared" si="43"/>
        <v>-1.210510374072391</v>
      </c>
      <c r="M231" s="189">
        <v>3</v>
      </c>
      <c r="N231" s="190">
        <f t="shared" si="44"/>
        <v>-4.3010752688172005E-2</v>
      </c>
    </row>
    <row r="232" spans="2:15" x14ac:dyDescent="0.25">
      <c r="B232" s="119" t="s">
        <v>79</v>
      </c>
      <c r="C232" s="189" t="s">
        <v>233</v>
      </c>
      <c r="D232" s="190" t="s">
        <v>233</v>
      </c>
      <c r="E232" s="189">
        <v>2.0857142857142859</v>
      </c>
      <c r="F232" s="190" t="str">
        <f>IFERROR(E232-C232,"-")</f>
        <v>-</v>
      </c>
      <c r="G232" s="189">
        <v>2.6166666666666667</v>
      </c>
      <c r="H232" s="190">
        <f>IFERROR(G232-E232,"-")</f>
        <v>0.53095238095238084</v>
      </c>
      <c r="I232" s="189">
        <v>2.5909090909090908</v>
      </c>
      <c r="J232" s="190">
        <f>IFERROR(I232-G232,"-")</f>
        <v>-2.5757575757575868E-2</v>
      </c>
      <c r="K232" s="189">
        <v>2.6896551724137931</v>
      </c>
      <c r="L232" s="190">
        <f>IFERROR(K232-I232,"-")</f>
        <v>9.8746081504702321E-2</v>
      </c>
      <c r="M232" s="189">
        <v>3.3297872340425534</v>
      </c>
      <c r="N232" s="190">
        <f t="shared" si="44"/>
        <v>0.64013206162876024</v>
      </c>
    </row>
    <row r="233" spans="2:15" x14ac:dyDescent="0.25">
      <c r="B233" s="119" t="s">
        <v>81</v>
      </c>
      <c r="C233" s="189" t="s">
        <v>233</v>
      </c>
      <c r="D233" s="190" t="s">
        <v>233</v>
      </c>
      <c r="E233" s="189">
        <v>1.5454545454545454</v>
      </c>
      <c r="F233" s="190" t="str">
        <f t="shared" ref="F233:J241" si="45">IFERROR(E233-C233,"-")</f>
        <v>-</v>
      </c>
      <c r="G233" s="189">
        <v>3.25</v>
      </c>
      <c r="H233" s="190">
        <f t="shared" si="45"/>
        <v>1.7045454545454546</v>
      </c>
      <c r="I233" s="189">
        <v>2.59375</v>
      </c>
      <c r="J233" s="190">
        <f t="shared" si="45"/>
        <v>-0.65625</v>
      </c>
      <c r="K233" s="189">
        <v>1.346938775510204</v>
      </c>
      <c r="L233" s="190">
        <f t="shared" ref="L233:L241" si="46">IFERROR(K233-I233,"-")</f>
        <v>-1.246811224489796</v>
      </c>
      <c r="M233" s="189">
        <v>4</v>
      </c>
      <c r="N233" s="190">
        <f t="shared" si="44"/>
        <v>2.6530612244897958</v>
      </c>
    </row>
    <row r="234" spans="2:15" x14ac:dyDescent="0.25">
      <c r="B234" s="119" t="s">
        <v>83</v>
      </c>
      <c r="C234" s="189" t="s">
        <v>233</v>
      </c>
      <c r="D234" s="190" t="s">
        <v>233</v>
      </c>
      <c r="E234" s="189">
        <v>3.36</v>
      </c>
      <c r="F234" s="190" t="str">
        <f t="shared" si="45"/>
        <v>-</v>
      </c>
      <c r="G234" s="189">
        <v>2.2580645161290325</v>
      </c>
      <c r="H234" s="190">
        <f t="shared" si="45"/>
        <v>-1.1019354838709674</v>
      </c>
      <c r="I234" s="189">
        <v>2.28125</v>
      </c>
      <c r="J234" s="190">
        <f t="shared" si="45"/>
        <v>2.3185483870967527E-2</v>
      </c>
      <c r="K234" s="189">
        <v>2.8947368421052633</v>
      </c>
      <c r="L234" s="190">
        <f t="shared" si="46"/>
        <v>0.61348684210526327</v>
      </c>
      <c r="M234" s="189">
        <v>5.833333333333333</v>
      </c>
      <c r="N234" s="190">
        <f t="shared" si="44"/>
        <v>2.9385964912280698</v>
      </c>
    </row>
    <row r="235" spans="2:15" x14ac:dyDescent="0.25">
      <c r="B235" s="119" t="s">
        <v>85</v>
      </c>
      <c r="C235" s="189" t="s">
        <v>233</v>
      </c>
      <c r="D235" s="190" t="s">
        <v>233</v>
      </c>
      <c r="E235" s="189">
        <v>2.5116279069767442</v>
      </c>
      <c r="F235" s="190" t="str">
        <f t="shared" si="45"/>
        <v>-</v>
      </c>
      <c r="G235" s="189">
        <v>3.4262295081967213</v>
      </c>
      <c r="H235" s="190">
        <f t="shared" si="45"/>
        <v>0.91460160121997713</v>
      </c>
      <c r="I235" s="189">
        <v>2.5813953488372094</v>
      </c>
      <c r="J235" s="190">
        <f t="shared" si="45"/>
        <v>-0.84483415935951189</v>
      </c>
      <c r="K235" s="189">
        <v>2.36</v>
      </c>
      <c r="L235" s="190">
        <f t="shared" si="46"/>
        <v>-0.22139534883720957</v>
      </c>
      <c r="M235" s="189">
        <v>4.5641025641025639</v>
      </c>
      <c r="N235" s="190">
        <f t="shared" si="44"/>
        <v>2.204102564102564</v>
      </c>
    </row>
    <row r="236" spans="2:15" x14ac:dyDescent="0.25">
      <c r="B236" s="119" t="s">
        <v>87</v>
      </c>
      <c r="C236" s="189">
        <v>2.6666666666666665</v>
      </c>
      <c r="D236" s="190">
        <v>0.8484848484848484</v>
      </c>
      <c r="E236" s="189">
        <v>1.7179487179487178</v>
      </c>
      <c r="F236" s="190">
        <f t="shared" si="45"/>
        <v>-0.94871794871794868</v>
      </c>
      <c r="G236" s="189">
        <v>2.406779661016949</v>
      </c>
      <c r="H236" s="190">
        <f t="shared" si="45"/>
        <v>0.68883094306823112</v>
      </c>
      <c r="I236" s="189">
        <v>2.3877551020408165</v>
      </c>
      <c r="J236" s="190">
        <f t="shared" si="45"/>
        <v>-1.9024558976132422E-2</v>
      </c>
      <c r="K236" s="189">
        <v>2.3050847457627119</v>
      </c>
      <c r="L236" s="190">
        <f t="shared" si="46"/>
        <v>-8.2670356278104595E-2</v>
      </c>
      <c r="M236" s="189"/>
      <c r="N236" s="190"/>
    </row>
    <row r="237" spans="2:15" x14ac:dyDescent="0.25">
      <c r="B237" s="119" t="s">
        <v>89</v>
      </c>
      <c r="C237" s="189">
        <v>2.15</v>
      </c>
      <c r="D237" s="190">
        <v>0.64999999999999991</v>
      </c>
      <c r="E237" s="189">
        <v>2</v>
      </c>
      <c r="F237" s="190">
        <f t="shared" si="45"/>
        <v>-0.14999999999999991</v>
      </c>
      <c r="G237" s="189">
        <v>3.9</v>
      </c>
      <c r="H237" s="190">
        <f t="shared" si="45"/>
        <v>1.9</v>
      </c>
      <c r="I237" s="189">
        <v>2.9268292682926829</v>
      </c>
      <c r="J237" s="190">
        <f t="shared" si="45"/>
        <v>-0.97317073170731705</v>
      </c>
      <c r="K237" s="189">
        <v>3.8536585365853657</v>
      </c>
      <c r="L237" s="190">
        <f t="shared" si="46"/>
        <v>0.92682926829268286</v>
      </c>
      <c r="M237" s="189"/>
      <c r="N237" s="190"/>
    </row>
    <row r="238" spans="2:15" x14ac:dyDescent="0.25">
      <c r="B238" s="119" t="s">
        <v>91</v>
      </c>
      <c r="C238" s="189">
        <v>1.8974358974358974</v>
      </c>
      <c r="D238" s="190">
        <v>-0.1766381766381766</v>
      </c>
      <c r="E238" s="189">
        <v>2.7580645161290325</v>
      </c>
      <c r="F238" s="190">
        <f t="shared" si="45"/>
        <v>0.86062861869313512</v>
      </c>
      <c r="G238" s="189">
        <v>2.2432432432432434</v>
      </c>
      <c r="H238" s="190">
        <f t="shared" si="45"/>
        <v>-0.51482127288578905</v>
      </c>
      <c r="I238" s="189">
        <v>2.9</v>
      </c>
      <c r="J238" s="190">
        <f t="shared" si="45"/>
        <v>0.65675675675675649</v>
      </c>
      <c r="K238" s="189">
        <v>2.736842105263158</v>
      </c>
      <c r="L238" s="190">
        <f t="shared" si="46"/>
        <v>-0.16315789473684195</v>
      </c>
      <c r="M238" s="189"/>
      <c r="N238" s="190"/>
    </row>
    <row r="239" spans="2:15" x14ac:dyDescent="0.25">
      <c r="B239" s="119" t="s">
        <v>93</v>
      </c>
      <c r="C239" s="189">
        <v>2.4509803921568629</v>
      </c>
      <c r="D239" s="190">
        <v>0.91933482253660981</v>
      </c>
      <c r="E239" s="189">
        <v>3.0673076923076925</v>
      </c>
      <c r="F239" s="190">
        <f t="shared" si="45"/>
        <v>0.61632730015082959</v>
      </c>
      <c r="G239" s="189">
        <v>2.2428571428571429</v>
      </c>
      <c r="H239" s="190">
        <f t="shared" si="45"/>
        <v>-0.82445054945054963</v>
      </c>
      <c r="I239" s="189">
        <v>2.961904761904762</v>
      </c>
      <c r="J239" s="190">
        <f t="shared" si="45"/>
        <v>0.71904761904761916</v>
      </c>
      <c r="K239" s="189">
        <v>2.515625</v>
      </c>
      <c r="L239" s="190">
        <f t="shared" si="46"/>
        <v>-0.44627976190476204</v>
      </c>
      <c r="M239" s="189"/>
      <c r="N239" s="190"/>
    </row>
    <row r="240" spans="2:15" x14ac:dyDescent="0.25">
      <c r="B240" s="119" t="s">
        <v>95</v>
      </c>
      <c r="C240" s="189">
        <v>1.8</v>
      </c>
      <c r="D240" s="190">
        <v>-1.05</v>
      </c>
      <c r="E240" s="189">
        <v>2.4202898550724639</v>
      </c>
      <c r="F240" s="190">
        <f t="shared" si="45"/>
        <v>0.62028985507246381</v>
      </c>
      <c r="G240" s="189">
        <v>2.1538461538461537</v>
      </c>
      <c r="H240" s="190">
        <f t="shared" si="45"/>
        <v>-0.26644370122631011</v>
      </c>
      <c r="I240" s="189">
        <v>2.0506329113924049</v>
      </c>
      <c r="J240" s="190">
        <f t="shared" si="45"/>
        <v>-0.10321324245374885</v>
      </c>
      <c r="K240" s="189">
        <v>2.4335664335664338</v>
      </c>
      <c r="L240" s="190">
        <f t="shared" si="46"/>
        <v>0.38293352217402887</v>
      </c>
      <c r="M240" s="189"/>
      <c r="N240" s="190"/>
    </row>
    <row r="241" spans="2:15" ht="15.75" x14ac:dyDescent="0.25">
      <c r="B241" s="122" t="s">
        <v>32</v>
      </c>
      <c r="C241" s="191">
        <v>2.2450142450142452</v>
      </c>
      <c r="D241" s="192">
        <v>-0.25594914612255648</v>
      </c>
      <c r="E241" s="191">
        <v>2.5936883629191323</v>
      </c>
      <c r="F241" s="192">
        <f t="shared" si="45"/>
        <v>0.34867411790488712</v>
      </c>
      <c r="G241" s="191">
        <v>2.774193548387097</v>
      </c>
      <c r="H241" s="192">
        <f t="shared" si="45"/>
        <v>0.18050518546796468</v>
      </c>
      <c r="I241" s="191">
        <v>2.7876923076923079</v>
      </c>
      <c r="J241" s="192">
        <f t="shared" si="45"/>
        <v>1.3498759305210939E-2</v>
      </c>
      <c r="K241" s="191">
        <v>2.6112956810631229</v>
      </c>
      <c r="L241" s="192">
        <f t="shared" si="46"/>
        <v>-0.17639662662918498</v>
      </c>
      <c r="M241" s="191">
        <v>3.4168260038240916</v>
      </c>
      <c r="N241" s="192">
        <v>0.82127869399106768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5"/>
      <c r="K244" s="125"/>
      <c r="M244" s="107"/>
    </row>
    <row r="246" spans="2:15" ht="48.75" customHeight="1" thickBot="1" x14ac:dyDescent="0.3">
      <c r="B246" s="283" t="s">
        <v>302</v>
      </c>
      <c r="C246" s="283"/>
      <c r="D246" s="283"/>
      <c r="E246" s="283"/>
      <c r="F246" s="283"/>
      <c r="G246" s="283"/>
      <c r="H246" s="283"/>
      <c r="I246" s="283"/>
      <c r="J246" s="283"/>
      <c r="K246" s="283"/>
      <c r="L246" s="283"/>
      <c r="M246" s="283"/>
      <c r="N246" s="283"/>
      <c r="O246" s="1" t="s">
        <v>128</v>
      </c>
    </row>
    <row r="247" spans="2:15" ht="10.5" customHeight="1" thickBot="1" x14ac:dyDescent="0.3">
      <c r="B247" s="108"/>
      <c r="C247" s="109"/>
      <c r="D247" s="108"/>
      <c r="E247" s="108"/>
      <c r="F247" s="108"/>
      <c r="G247" s="108"/>
      <c r="H247" s="108"/>
      <c r="I247" s="108"/>
      <c r="J247" s="108"/>
      <c r="K247" s="108"/>
      <c r="L247" s="108"/>
      <c r="M247" s="4"/>
      <c r="N247" s="4"/>
      <c r="O247" s="1" t="s">
        <v>129</v>
      </c>
    </row>
    <row r="248" spans="2:15" ht="22.5" thickTop="1" thickBot="1" x14ac:dyDescent="0.3">
      <c r="B248" s="126" t="str">
        <f>C248</f>
        <v>Dinamarca</v>
      </c>
      <c r="C248" s="305" t="s">
        <v>130</v>
      </c>
      <c r="D248" s="306"/>
      <c r="E248" s="306"/>
      <c r="F248" s="306"/>
      <c r="G248" s="306"/>
      <c r="H248" s="306"/>
      <c r="I248" s="306"/>
      <c r="J248" s="306"/>
      <c r="K248" s="306"/>
      <c r="L248" s="306"/>
      <c r="M248" s="306"/>
      <c r="N248" s="306"/>
    </row>
    <row r="249" spans="2:15" ht="22.5" thickTop="1" thickBot="1" x14ac:dyDescent="0.3">
      <c r="B249" s="111"/>
      <c r="C249" s="307">
        <v>2020</v>
      </c>
      <c r="D249" s="308"/>
      <c r="E249" s="309">
        <v>2021</v>
      </c>
      <c r="F249" s="308"/>
      <c r="G249" s="309">
        <v>2022</v>
      </c>
      <c r="H249" s="308"/>
      <c r="I249" s="309">
        <v>2023</v>
      </c>
      <c r="J249" s="308"/>
      <c r="K249" s="309">
        <v>2024</v>
      </c>
      <c r="L249" s="308"/>
      <c r="M249" s="309">
        <v>2025</v>
      </c>
      <c r="N249" s="310"/>
    </row>
    <row r="250" spans="2:15" ht="16.5" thickTop="1" thickBot="1" x14ac:dyDescent="0.3">
      <c r="B250" s="87"/>
      <c r="C250" s="116" t="s">
        <v>71</v>
      </c>
      <c r="D250" s="117" t="str">
        <f>CONCATENATE("dif ",RIGHT(C249,2),"/",RIGHT(C249-1,2))</f>
        <v>dif 20/19</v>
      </c>
      <c r="E250" s="118" t="s">
        <v>71</v>
      </c>
      <c r="F250" s="117" t="str">
        <f>CONCATENATE("dif ",RIGHT(E249,2),"/",RIGHT(C249,2))</f>
        <v>dif 21/20</v>
      </c>
      <c r="G250" s="118" t="s">
        <v>71</v>
      </c>
      <c r="H250" s="117" t="str">
        <f>CONCATENATE("dif ",RIGHT(G249,2),"/",RIGHT(E249,2))</f>
        <v>dif 22/21</v>
      </c>
      <c r="I250" s="118" t="s">
        <v>71</v>
      </c>
      <c r="J250" s="117" t="str">
        <f>CONCATENATE("dif ",RIGHT(I249,2),"/",RIGHT(G249,2))</f>
        <v>dif 23/22</v>
      </c>
      <c r="K250" s="118" t="s">
        <v>71</v>
      </c>
      <c r="L250" s="117" t="str">
        <f>CONCATENATE("dif ",RIGHT(K249,2),"/",RIGHT(I249,2))</f>
        <v>dif 24/23</v>
      </c>
      <c r="M250" s="118" t="s">
        <v>71</v>
      </c>
      <c r="N250" s="117" t="str">
        <f>CONCATENATE("dif ",RIGHT(M249,2),"/",RIGHT(K249,2))</f>
        <v>dif 25/24</v>
      </c>
    </row>
    <row r="251" spans="2:15" x14ac:dyDescent="0.25">
      <c r="B251" s="119" t="s">
        <v>73</v>
      </c>
      <c r="C251" s="189">
        <v>3.7241379310344827</v>
      </c>
      <c r="D251" s="190">
        <v>0.44636015325670497</v>
      </c>
      <c r="E251" s="189">
        <v>1.25</v>
      </c>
      <c r="F251" s="190">
        <f t="shared" ref="F251:J253" si="47">IFERROR(E251-C251,"-")</f>
        <v>-2.4741379310344827</v>
      </c>
      <c r="G251" s="189">
        <v>4.04</v>
      </c>
      <c r="H251" s="190">
        <f t="shared" si="47"/>
        <v>2.79</v>
      </c>
      <c r="I251" s="189">
        <v>3.6111111111111112</v>
      </c>
      <c r="J251" s="190">
        <f t="shared" si="47"/>
        <v>-0.42888888888888888</v>
      </c>
      <c r="K251" s="189">
        <v>2.8793103448275863</v>
      </c>
      <c r="L251" s="190">
        <f t="shared" ref="L251:L253" si="48">IFERROR(K251-I251,"-")</f>
        <v>-0.73180076628352486</v>
      </c>
      <c r="M251" s="189">
        <v>3.0909090909090908</v>
      </c>
      <c r="N251" s="190">
        <f t="shared" ref="N251:N257" si="49">IFERROR(M251-K251,"-")</f>
        <v>0.21159874608150453</v>
      </c>
    </row>
    <row r="252" spans="2:15" x14ac:dyDescent="0.25">
      <c r="B252" s="119" t="s">
        <v>75</v>
      </c>
      <c r="C252" s="189">
        <v>4.2941176470588234</v>
      </c>
      <c r="D252" s="190">
        <v>1.9705882352941173</v>
      </c>
      <c r="E252" s="189">
        <v>1</v>
      </c>
      <c r="F252" s="190">
        <f t="shared" si="47"/>
        <v>-3.2941176470588234</v>
      </c>
      <c r="G252" s="189">
        <v>2.9384615384615387</v>
      </c>
      <c r="H252" s="190">
        <f t="shared" si="47"/>
        <v>1.9384615384615387</v>
      </c>
      <c r="I252" s="189">
        <v>1.8235294117647058</v>
      </c>
      <c r="J252" s="190">
        <f t="shared" si="47"/>
        <v>-1.1149321266968328</v>
      </c>
      <c r="K252" s="189">
        <v>4.2424242424242422</v>
      </c>
      <c r="L252" s="190">
        <f t="shared" si="48"/>
        <v>2.4188948306595366</v>
      </c>
      <c r="M252" s="189">
        <v>1.8461538461538463</v>
      </c>
      <c r="N252" s="190">
        <f t="shared" si="49"/>
        <v>-2.396270396270396</v>
      </c>
    </row>
    <row r="253" spans="2:15" x14ac:dyDescent="0.25">
      <c r="B253" s="119" t="s">
        <v>77</v>
      </c>
      <c r="C253" s="189">
        <v>21</v>
      </c>
      <c r="D253" s="190">
        <v>17.2</v>
      </c>
      <c r="E253" s="189">
        <v>7</v>
      </c>
      <c r="F253" s="190">
        <f t="shared" si="47"/>
        <v>-14</v>
      </c>
      <c r="G253" s="189">
        <v>1.9318181818181819</v>
      </c>
      <c r="H253" s="190">
        <f t="shared" si="47"/>
        <v>-5.0681818181818183</v>
      </c>
      <c r="I253" s="189">
        <v>2</v>
      </c>
      <c r="J253" s="190">
        <f t="shared" si="47"/>
        <v>6.8181818181818121E-2</v>
      </c>
      <c r="K253" s="189">
        <v>4.7692307692307692</v>
      </c>
      <c r="L253" s="190">
        <f t="shared" si="48"/>
        <v>2.7692307692307692</v>
      </c>
      <c r="M253" s="189">
        <v>2.6</v>
      </c>
      <c r="N253" s="190">
        <f t="shared" si="49"/>
        <v>-2.1692307692307691</v>
      </c>
    </row>
    <row r="254" spans="2:15" x14ac:dyDescent="0.25">
      <c r="B254" s="119" t="s">
        <v>79</v>
      </c>
      <c r="C254" s="189" t="s">
        <v>233</v>
      </c>
      <c r="D254" s="190" t="s">
        <v>233</v>
      </c>
      <c r="E254" s="189">
        <v>1.8</v>
      </c>
      <c r="F254" s="190" t="str">
        <f>IFERROR(E254-C254,"-")</f>
        <v>-</v>
      </c>
      <c r="G254" s="189">
        <v>1.7</v>
      </c>
      <c r="H254" s="190">
        <f>IFERROR(G254-E254,"-")</f>
        <v>-0.10000000000000009</v>
      </c>
      <c r="I254" s="189">
        <v>2.625</v>
      </c>
      <c r="J254" s="190">
        <f>IFERROR(I254-G254,"-")</f>
        <v>0.92500000000000004</v>
      </c>
      <c r="K254" s="189" t="s">
        <v>233</v>
      </c>
      <c r="L254" s="190" t="str">
        <f>IFERROR(K254-I254,"-")</f>
        <v>-</v>
      </c>
      <c r="M254" s="189">
        <v>3.6666666666666665</v>
      </c>
      <c r="N254" s="190" t="str">
        <f t="shared" si="49"/>
        <v>-</v>
      </c>
    </row>
    <row r="255" spans="2:15" x14ac:dyDescent="0.25">
      <c r="B255" s="119" t="s">
        <v>81</v>
      </c>
      <c r="C255" s="189" t="s">
        <v>233</v>
      </c>
      <c r="D255" s="190" t="s">
        <v>233</v>
      </c>
      <c r="E255" s="189">
        <v>6</v>
      </c>
      <c r="F255" s="190" t="str">
        <f t="shared" ref="F255:J263" si="50">IFERROR(E255-C255,"-")</f>
        <v>-</v>
      </c>
      <c r="G255" s="189">
        <v>3.5</v>
      </c>
      <c r="H255" s="190">
        <f t="shared" si="50"/>
        <v>-2.5</v>
      </c>
      <c r="I255" s="189">
        <v>5</v>
      </c>
      <c r="J255" s="190">
        <f t="shared" si="50"/>
        <v>1.5</v>
      </c>
      <c r="K255" s="189" t="s">
        <v>233</v>
      </c>
      <c r="L255" s="190" t="str">
        <f t="shared" ref="L255:L263" si="51">IFERROR(K255-I255,"-")</f>
        <v>-</v>
      </c>
      <c r="M255" s="189">
        <v>6</v>
      </c>
      <c r="N255" s="190" t="str">
        <f t="shared" si="49"/>
        <v>-</v>
      </c>
    </row>
    <row r="256" spans="2:15" x14ac:dyDescent="0.25">
      <c r="B256" s="119" t="s">
        <v>83</v>
      </c>
      <c r="C256" s="189" t="s">
        <v>233</v>
      </c>
      <c r="D256" s="190" t="s">
        <v>233</v>
      </c>
      <c r="E256" s="189" t="s">
        <v>233</v>
      </c>
      <c r="F256" s="190" t="str">
        <f t="shared" si="50"/>
        <v>-</v>
      </c>
      <c r="G256" s="189">
        <v>1</v>
      </c>
      <c r="H256" s="190" t="str">
        <f t="shared" si="50"/>
        <v>-</v>
      </c>
      <c r="I256" s="189">
        <v>1</v>
      </c>
      <c r="J256" s="190">
        <f t="shared" si="50"/>
        <v>0</v>
      </c>
      <c r="K256" s="189">
        <v>3.7446808510638299</v>
      </c>
      <c r="L256" s="190">
        <f t="shared" si="51"/>
        <v>2.7446808510638299</v>
      </c>
      <c r="M256" s="189">
        <v>2</v>
      </c>
      <c r="N256" s="190">
        <f t="shared" si="49"/>
        <v>-1.7446808510638299</v>
      </c>
    </row>
    <row r="257" spans="2:15" x14ac:dyDescent="0.25">
      <c r="B257" s="119" t="s">
        <v>85</v>
      </c>
      <c r="C257" s="189" t="s">
        <v>233</v>
      </c>
      <c r="D257" s="190" t="s">
        <v>233</v>
      </c>
      <c r="E257" s="189">
        <v>1</v>
      </c>
      <c r="F257" s="190" t="str">
        <f t="shared" si="50"/>
        <v>-</v>
      </c>
      <c r="G257" s="189">
        <v>2.125</v>
      </c>
      <c r="H257" s="190">
        <f t="shared" si="50"/>
        <v>1.125</v>
      </c>
      <c r="I257" s="189">
        <v>3.8888888888888888</v>
      </c>
      <c r="J257" s="190">
        <f t="shared" si="50"/>
        <v>1.7638888888888888</v>
      </c>
      <c r="K257" s="189">
        <v>4.5</v>
      </c>
      <c r="L257" s="190">
        <f t="shared" si="51"/>
        <v>0.61111111111111116</v>
      </c>
      <c r="M257" s="189">
        <v>1.8</v>
      </c>
      <c r="N257" s="190">
        <f t="shared" si="49"/>
        <v>-2.7</v>
      </c>
    </row>
    <row r="258" spans="2:15" x14ac:dyDescent="0.25">
      <c r="B258" s="119" t="s">
        <v>87</v>
      </c>
      <c r="C258" s="189">
        <v>1</v>
      </c>
      <c r="D258" s="190">
        <v>0</v>
      </c>
      <c r="E258" s="189" t="s">
        <v>233</v>
      </c>
      <c r="F258" s="190" t="str">
        <f t="shared" si="50"/>
        <v>-</v>
      </c>
      <c r="G258" s="189">
        <v>2.3333333333333335</v>
      </c>
      <c r="H258" s="190" t="str">
        <f t="shared" si="50"/>
        <v>-</v>
      </c>
      <c r="I258" s="189">
        <v>1</v>
      </c>
      <c r="J258" s="190">
        <f t="shared" si="50"/>
        <v>-1.3333333333333335</v>
      </c>
      <c r="K258" s="189">
        <v>1</v>
      </c>
      <c r="L258" s="190">
        <f t="shared" si="51"/>
        <v>0</v>
      </c>
      <c r="M258" s="189"/>
      <c r="N258" s="190"/>
    </row>
    <row r="259" spans="2:15" x14ac:dyDescent="0.25">
      <c r="B259" s="119" t="s">
        <v>89</v>
      </c>
      <c r="C259" s="189">
        <v>2</v>
      </c>
      <c r="D259" s="190">
        <v>1</v>
      </c>
      <c r="E259" s="189">
        <v>1</v>
      </c>
      <c r="F259" s="190">
        <f t="shared" si="50"/>
        <v>-1</v>
      </c>
      <c r="G259" s="189">
        <v>5.4</v>
      </c>
      <c r="H259" s="190">
        <f t="shared" si="50"/>
        <v>4.4000000000000004</v>
      </c>
      <c r="I259" s="189">
        <v>3.5</v>
      </c>
      <c r="J259" s="190">
        <f t="shared" si="50"/>
        <v>-1.9000000000000004</v>
      </c>
      <c r="K259" s="189">
        <v>2.7692307692307692</v>
      </c>
      <c r="L259" s="190">
        <f t="shared" si="51"/>
        <v>-0.73076923076923084</v>
      </c>
      <c r="M259" s="189"/>
      <c r="N259" s="190"/>
    </row>
    <row r="260" spans="2:15" x14ac:dyDescent="0.25">
      <c r="B260" s="119" t="s">
        <v>91</v>
      </c>
      <c r="C260" s="189" t="s">
        <v>233</v>
      </c>
      <c r="D260" s="190" t="s">
        <v>233</v>
      </c>
      <c r="E260" s="189">
        <v>3.225806451612903</v>
      </c>
      <c r="F260" s="190" t="str">
        <f t="shared" si="50"/>
        <v>-</v>
      </c>
      <c r="G260" s="189">
        <v>3.2857142857142856</v>
      </c>
      <c r="H260" s="190">
        <f t="shared" si="50"/>
        <v>5.9907834101382562E-2</v>
      </c>
      <c r="I260" s="189">
        <v>1</v>
      </c>
      <c r="J260" s="190">
        <f t="shared" si="50"/>
        <v>-2.2857142857142856</v>
      </c>
      <c r="K260" s="189">
        <v>2.4</v>
      </c>
      <c r="L260" s="190">
        <f t="shared" si="51"/>
        <v>1.4</v>
      </c>
      <c r="M260" s="189"/>
      <c r="N260" s="190"/>
    </row>
    <row r="261" spans="2:15" x14ac:dyDescent="0.25">
      <c r="B261" s="119" t="s">
        <v>93</v>
      </c>
      <c r="C261" s="189">
        <v>4.5</v>
      </c>
      <c r="D261" s="190">
        <v>2.0625</v>
      </c>
      <c r="E261" s="189">
        <v>2.5909090909090908</v>
      </c>
      <c r="F261" s="190">
        <f t="shared" si="50"/>
        <v>-1.9090909090909092</v>
      </c>
      <c r="G261" s="189">
        <v>3.3333333333333335</v>
      </c>
      <c r="H261" s="190">
        <f t="shared" si="50"/>
        <v>0.74242424242424265</v>
      </c>
      <c r="I261" s="189">
        <v>3.4166666666666665</v>
      </c>
      <c r="J261" s="190">
        <f t="shared" si="50"/>
        <v>8.3333333333333037E-2</v>
      </c>
      <c r="K261" s="189">
        <v>3.0526315789473686</v>
      </c>
      <c r="L261" s="190">
        <f t="shared" si="51"/>
        <v>-0.36403508771929793</v>
      </c>
      <c r="M261" s="189"/>
      <c r="N261" s="190"/>
    </row>
    <row r="262" spans="2:15" x14ac:dyDescent="0.25">
      <c r="B262" s="119" t="s">
        <v>95</v>
      </c>
      <c r="C262" s="189">
        <v>1</v>
      </c>
      <c r="D262" s="190">
        <v>-2.7</v>
      </c>
      <c r="E262" s="189">
        <v>2.40625</v>
      </c>
      <c r="F262" s="190">
        <f t="shared" si="50"/>
        <v>1.40625</v>
      </c>
      <c r="G262" s="189">
        <v>4.5909090909090908</v>
      </c>
      <c r="H262" s="190">
        <f t="shared" si="50"/>
        <v>2.1846590909090908</v>
      </c>
      <c r="I262" s="189">
        <v>2</v>
      </c>
      <c r="J262" s="190">
        <f t="shared" si="50"/>
        <v>-2.5909090909090908</v>
      </c>
      <c r="K262" s="189">
        <v>2.5</v>
      </c>
      <c r="L262" s="190">
        <f t="shared" si="51"/>
        <v>0.5</v>
      </c>
      <c r="M262" s="189"/>
      <c r="N262" s="190"/>
    </row>
    <row r="263" spans="2:15" ht="15.75" x14ac:dyDescent="0.25">
      <c r="B263" s="122" t="s">
        <v>32</v>
      </c>
      <c r="C263" s="191">
        <v>4.830645161290323</v>
      </c>
      <c r="D263" s="192">
        <v>1.9661290322580647</v>
      </c>
      <c r="E263" s="191">
        <v>2.6190476190476191</v>
      </c>
      <c r="F263" s="192">
        <f t="shared" si="50"/>
        <v>-2.2115975422427039</v>
      </c>
      <c r="G263" s="191">
        <v>3.0259259259259261</v>
      </c>
      <c r="H263" s="192">
        <f t="shared" si="50"/>
        <v>0.40687830687830706</v>
      </c>
      <c r="I263" s="191">
        <v>2.7450980392156863</v>
      </c>
      <c r="J263" s="192">
        <f t="shared" si="50"/>
        <v>-0.28082788671023984</v>
      </c>
      <c r="K263" s="191">
        <v>3.4</v>
      </c>
      <c r="L263" s="192">
        <f t="shared" si="51"/>
        <v>0.65490196078431362</v>
      </c>
      <c r="M263" s="191">
        <v>2.3202614379084969</v>
      </c>
      <c r="N263" s="192">
        <v>-1.3567571956318756</v>
      </c>
    </row>
    <row r="264" spans="2:15" ht="6" customHeight="1" x14ac:dyDescent="0.25"/>
    <row r="265" spans="2:15" x14ac:dyDescent="0.25">
      <c r="B265" s="107" t="s">
        <v>57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</row>
    <row r="266" spans="2:15" x14ac:dyDescent="0.25">
      <c r="K266" s="125"/>
    </row>
    <row r="268" spans="2:15" ht="48.75" customHeight="1" thickBot="1" x14ac:dyDescent="0.3">
      <c r="B268" s="283" t="s">
        <v>303</v>
      </c>
      <c r="C268" s="283"/>
      <c r="D268" s="283"/>
      <c r="E268" s="283"/>
      <c r="F268" s="283"/>
      <c r="G268" s="283"/>
      <c r="H268" s="283"/>
      <c r="I268" s="283"/>
      <c r="J268" s="283"/>
      <c r="K268" s="283"/>
      <c r="L268" s="283"/>
      <c r="M268" s="283"/>
      <c r="N268" s="283"/>
      <c r="O268" s="1" t="s">
        <v>131</v>
      </c>
    </row>
    <row r="269" spans="2:15" ht="10.5" customHeight="1" thickBot="1" x14ac:dyDescent="0.3">
      <c r="B269" s="108"/>
      <c r="C269" s="109"/>
      <c r="D269" s="108"/>
      <c r="E269" s="108"/>
      <c r="F269" s="108"/>
      <c r="G269" s="108"/>
      <c r="H269" s="108"/>
      <c r="I269" s="108"/>
      <c r="J269" s="108"/>
      <c r="K269" s="108"/>
      <c r="L269" s="108"/>
      <c r="M269" s="4"/>
      <c r="N269" s="4"/>
      <c r="O269" s="1" t="s">
        <v>132</v>
      </c>
    </row>
    <row r="270" spans="2:15" ht="22.5" thickTop="1" thickBot="1" x14ac:dyDescent="0.3">
      <c r="B270" s="126" t="str">
        <f>C270</f>
        <v>Suecia</v>
      </c>
      <c r="C270" s="305" t="s">
        <v>133</v>
      </c>
      <c r="D270" s="306"/>
      <c r="E270" s="306"/>
      <c r="F270" s="306"/>
      <c r="G270" s="306"/>
      <c r="H270" s="306"/>
      <c r="I270" s="306"/>
      <c r="J270" s="306"/>
      <c r="K270" s="306"/>
      <c r="L270" s="306"/>
      <c r="M270" s="306"/>
      <c r="N270" s="306"/>
    </row>
    <row r="271" spans="2:15" ht="22.5" thickTop="1" thickBot="1" x14ac:dyDescent="0.3">
      <c r="B271" s="111"/>
      <c r="C271" s="307">
        <v>2020</v>
      </c>
      <c r="D271" s="308"/>
      <c r="E271" s="309">
        <v>2021</v>
      </c>
      <c r="F271" s="308"/>
      <c r="G271" s="309">
        <v>2022</v>
      </c>
      <c r="H271" s="308"/>
      <c r="I271" s="309">
        <v>2023</v>
      </c>
      <c r="J271" s="308"/>
      <c r="K271" s="309">
        <v>2024</v>
      </c>
      <c r="L271" s="308"/>
      <c r="M271" s="309">
        <v>2025</v>
      </c>
      <c r="N271" s="310"/>
    </row>
    <row r="272" spans="2:15" ht="16.5" thickTop="1" thickBot="1" x14ac:dyDescent="0.3">
      <c r="B272" s="87"/>
      <c r="C272" s="116" t="s">
        <v>71</v>
      </c>
      <c r="D272" s="117" t="str">
        <f>CONCATENATE("dif ",RIGHT(C271,2),"/",RIGHT(C271-1,2))</f>
        <v>dif 20/19</v>
      </c>
      <c r="E272" s="118" t="s">
        <v>71</v>
      </c>
      <c r="F272" s="117" t="str">
        <f>CONCATENATE("dif ",RIGHT(E271,2),"/",RIGHT(C271,2))</f>
        <v>dif 21/20</v>
      </c>
      <c r="G272" s="118" t="s">
        <v>71</v>
      </c>
      <c r="H272" s="117" t="str">
        <f>CONCATENATE("dif ",RIGHT(G271,2),"/",RIGHT(E271,2))</f>
        <v>dif 22/21</v>
      </c>
      <c r="I272" s="118" t="s">
        <v>71</v>
      </c>
      <c r="J272" s="117" t="str">
        <f>CONCATENATE("dif ",RIGHT(I271,2),"/",RIGHT(G271,2))</f>
        <v>dif 23/22</v>
      </c>
      <c r="K272" s="118" t="s">
        <v>71</v>
      </c>
      <c r="L272" s="117" t="str">
        <f>CONCATENATE("dif ",RIGHT(K271,2),"/",RIGHT(I271,2))</f>
        <v>dif 24/23</v>
      </c>
      <c r="M272" s="118" t="s">
        <v>71</v>
      </c>
      <c r="N272" s="117" t="str">
        <f>CONCATENATE("dif ",RIGHT(M271,2),"/",RIGHT(K271,2))</f>
        <v>dif 25/24</v>
      </c>
    </row>
    <row r="273" spans="2:14" x14ac:dyDescent="0.25">
      <c r="B273" s="119" t="s">
        <v>73</v>
      </c>
      <c r="C273" s="189">
        <v>3.1</v>
      </c>
      <c r="D273" s="190">
        <v>-0.39999999999999991</v>
      </c>
      <c r="E273" s="189">
        <v>3.2857142857142856</v>
      </c>
      <c r="F273" s="190">
        <f t="shared" ref="F273:J275" si="52">IFERROR(E273-C273,"-")</f>
        <v>0.1857142857142855</v>
      </c>
      <c r="G273" s="189">
        <v>2.8918918918918921</v>
      </c>
      <c r="H273" s="190">
        <f t="shared" si="52"/>
        <v>-0.39382239382239348</v>
      </c>
      <c r="I273" s="189">
        <v>3.6875</v>
      </c>
      <c r="J273" s="190">
        <f t="shared" si="52"/>
        <v>0.79560810810810789</v>
      </c>
      <c r="K273" s="189">
        <v>2.7826086956521738</v>
      </c>
      <c r="L273" s="190">
        <f t="shared" ref="L273:L275" si="53">IFERROR(K273-I273,"-")</f>
        <v>-0.90489130434782616</v>
      </c>
      <c r="M273" s="189">
        <v>2.4457831325301207</v>
      </c>
      <c r="N273" s="190">
        <f t="shared" ref="N273:N279" si="54">IFERROR(M273-K273,"-")</f>
        <v>-0.33682556312205314</v>
      </c>
    </row>
    <row r="274" spans="2:14" x14ac:dyDescent="0.25">
      <c r="B274" s="119" t="s">
        <v>75</v>
      </c>
      <c r="C274" s="189">
        <v>3.7692307692307692</v>
      </c>
      <c r="D274" s="190">
        <v>-0.17016317016317029</v>
      </c>
      <c r="E274" s="189">
        <v>7</v>
      </c>
      <c r="F274" s="190">
        <f t="shared" si="52"/>
        <v>3.2307692307692308</v>
      </c>
      <c r="G274" s="189">
        <v>4.4000000000000004</v>
      </c>
      <c r="H274" s="190">
        <f t="shared" si="52"/>
        <v>-2.5999999999999996</v>
      </c>
      <c r="I274" s="189">
        <v>3.6875</v>
      </c>
      <c r="J274" s="190">
        <f t="shared" si="52"/>
        <v>-0.71250000000000036</v>
      </c>
      <c r="K274" s="189">
        <v>4.2</v>
      </c>
      <c r="L274" s="190">
        <f t="shared" si="53"/>
        <v>0.51250000000000018</v>
      </c>
      <c r="M274" s="189">
        <v>1.9090909090909092</v>
      </c>
      <c r="N274" s="190">
        <f t="shared" si="54"/>
        <v>-2.290909090909091</v>
      </c>
    </row>
    <row r="275" spans="2:14" x14ac:dyDescent="0.25">
      <c r="B275" s="119" t="s">
        <v>77</v>
      </c>
      <c r="C275" s="189">
        <v>3.8</v>
      </c>
      <c r="D275" s="190">
        <v>1.1947368421052631</v>
      </c>
      <c r="E275" s="189">
        <v>4.125</v>
      </c>
      <c r="F275" s="190">
        <f t="shared" si="52"/>
        <v>0.32500000000000018</v>
      </c>
      <c r="G275" s="189">
        <v>1.0454545454545454</v>
      </c>
      <c r="H275" s="190">
        <f t="shared" si="52"/>
        <v>-3.0795454545454546</v>
      </c>
      <c r="I275" s="189">
        <v>2.763157894736842</v>
      </c>
      <c r="J275" s="190">
        <f t="shared" si="52"/>
        <v>1.7177033492822966</v>
      </c>
      <c r="K275" s="189">
        <v>3.2857142857142856</v>
      </c>
      <c r="L275" s="190">
        <f t="shared" si="53"/>
        <v>0.52255639097744355</v>
      </c>
      <c r="M275" s="189">
        <v>3.5862068965517242</v>
      </c>
      <c r="N275" s="190">
        <f t="shared" si="54"/>
        <v>0.30049261083743861</v>
      </c>
    </row>
    <row r="276" spans="2:14" x14ac:dyDescent="0.25">
      <c r="B276" s="119" t="s">
        <v>79</v>
      </c>
      <c r="C276" s="189" t="s">
        <v>233</v>
      </c>
      <c r="D276" s="190" t="s">
        <v>233</v>
      </c>
      <c r="E276" s="189">
        <v>2</v>
      </c>
      <c r="F276" s="190" t="str">
        <f>IFERROR(E276-C276,"-")</f>
        <v>-</v>
      </c>
      <c r="G276" s="189">
        <v>2</v>
      </c>
      <c r="H276" s="190">
        <f>IFERROR(G276-E276,"-")</f>
        <v>0</v>
      </c>
      <c r="I276" s="189">
        <v>3</v>
      </c>
      <c r="J276" s="190">
        <f>IFERROR(I276-G276,"-")</f>
        <v>1</v>
      </c>
      <c r="K276" s="189">
        <v>3.2</v>
      </c>
      <c r="L276" s="190">
        <f>IFERROR(K276-I276,"-")</f>
        <v>0.20000000000000018</v>
      </c>
      <c r="M276" s="189">
        <v>3.8333333333333335</v>
      </c>
      <c r="N276" s="190">
        <f t="shared" si="54"/>
        <v>0.6333333333333333</v>
      </c>
    </row>
    <row r="277" spans="2:14" x14ac:dyDescent="0.25">
      <c r="B277" s="119" t="s">
        <v>81</v>
      </c>
      <c r="C277" s="189" t="s">
        <v>233</v>
      </c>
      <c r="D277" s="190" t="s">
        <v>233</v>
      </c>
      <c r="E277" s="189">
        <v>1.25</v>
      </c>
      <c r="F277" s="190" t="str">
        <f t="shared" ref="F277:J285" si="55">IFERROR(E277-C277,"-")</f>
        <v>-</v>
      </c>
      <c r="G277" s="189">
        <v>1.6666666666666667</v>
      </c>
      <c r="H277" s="190">
        <f t="shared" si="55"/>
        <v>0.41666666666666674</v>
      </c>
      <c r="I277" s="189">
        <v>10.5</v>
      </c>
      <c r="J277" s="190">
        <f t="shared" si="55"/>
        <v>8.8333333333333339</v>
      </c>
      <c r="K277" s="189">
        <v>1.5</v>
      </c>
      <c r="L277" s="190">
        <f t="shared" ref="L277:L285" si="56">IFERROR(K277-I277,"-")</f>
        <v>-9</v>
      </c>
      <c r="M277" s="189">
        <v>5.2</v>
      </c>
      <c r="N277" s="190">
        <f t="shared" si="54"/>
        <v>3.7</v>
      </c>
    </row>
    <row r="278" spans="2:14" x14ac:dyDescent="0.25">
      <c r="B278" s="119" t="s">
        <v>83</v>
      </c>
      <c r="C278" s="189" t="s">
        <v>233</v>
      </c>
      <c r="D278" s="190" t="s">
        <v>233</v>
      </c>
      <c r="E278" s="189">
        <v>2</v>
      </c>
      <c r="F278" s="190" t="str">
        <f t="shared" si="55"/>
        <v>-</v>
      </c>
      <c r="G278" s="189">
        <v>1.3181818181818181</v>
      </c>
      <c r="H278" s="190">
        <f t="shared" si="55"/>
        <v>-0.68181818181818188</v>
      </c>
      <c r="I278" s="189">
        <v>5.333333333333333</v>
      </c>
      <c r="J278" s="190">
        <f t="shared" si="55"/>
        <v>4.0151515151515147</v>
      </c>
      <c r="K278" s="189" t="s">
        <v>233</v>
      </c>
      <c r="L278" s="190" t="str">
        <f t="shared" si="56"/>
        <v>-</v>
      </c>
      <c r="M278" s="189">
        <v>7.5</v>
      </c>
      <c r="N278" s="190" t="str">
        <f t="shared" si="54"/>
        <v>-</v>
      </c>
    </row>
    <row r="279" spans="2:14" x14ac:dyDescent="0.25">
      <c r="B279" s="119" t="s">
        <v>85</v>
      </c>
      <c r="C279" s="189" t="s">
        <v>233</v>
      </c>
      <c r="D279" s="190" t="s">
        <v>233</v>
      </c>
      <c r="E279" s="189">
        <v>3.5</v>
      </c>
      <c r="F279" s="190" t="str">
        <f t="shared" si="55"/>
        <v>-</v>
      </c>
      <c r="G279" s="189">
        <v>2.5</v>
      </c>
      <c r="H279" s="190">
        <f t="shared" si="55"/>
        <v>-1</v>
      </c>
      <c r="I279" s="189">
        <v>3.2222222222222223</v>
      </c>
      <c r="J279" s="190">
        <f t="shared" si="55"/>
        <v>0.72222222222222232</v>
      </c>
      <c r="K279" s="189">
        <v>1</v>
      </c>
      <c r="L279" s="190">
        <f t="shared" si="56"/>
        <v>-2.2222222222222223</v>
      </c>
      <c r="M279" s="189">
        <v>3.3333333333333335</v>
      </c>
      <c r="N279" s="190">
        <f t="shared" si="54"/>
        <v>2.3333333333333335</v>
      </c>
    </row>
    <row r="280" spans="2:14" x14ac:dyDescent="0.25">
      <c r="B280" s="119" t="s">
        <v>87</v>
      </c>
      <c r="C280" s="189">
        <v>1</v>
      </c>
      <c r="D280" s="190">
        <v>-2.8571428571428572</v>
      </c>
      <c r="E280" s="189">
        <v>3.3333333333333335</v>
      </c>
      <c r="F280" s="190">
        <f t="shared" si="55"/>
        <v>2.3333333333333335</v>
      </c>
      <c r="G280" s="189">
        <v>2.4</v>
      </c>
      <c r="H280" s="190">
        <f t="shared" si="55"/>
        <v>-0.93333333333333357</v>
      </c>
      <c r="I280" s="189">
        <v>2.4285714285714284</v>
      </c>
      <c r="J280" s="190">
        <f t="shared" si="55"/>
        <v>2.857142857142847E-2</v>
      </c>
      <c r="K280" s="189">
        <v>4.5999999999999996</v>
      </c>
      <c r="L280" s="190">
        <f t="shared" si="56"/>
        <v>2.1714285714285713</v>
      </c>
      <c r="M280" s="189"/>
      <c r="N280" s="190"/>
    </row>
    <row r="281" spans="2:14" x14ac:dyDescent="0.25">
      <c r="B281" s="119" t="s">
        <v>89</v>
      </c>
      <c r="C281" s="189">
        <v>3</v>
      </c>
      <c r="D281" s="190" t="s">
        <v>233</v>
      </c>
      <c r="E281" s="189">
        <v>1.7</v>
      </c>
      <c r="F281" s="190">
        <f t="shared" si="55"/>
        <v>-1.3</v>
      </c>
      <c r="G281" s="189">
        <v>1.3333333333333333</v>
      </c>
      <c r="H281" s="190">
        <f t="shared" si="55"/>
        <v>-0.3666666666666667</v>
      </c>
      <c r="I281" s="189">
        <v>3.3333333333333335</v>
      </c>
      <c r="J281" s="190">
        <f t="shared" si="55"/>
        <v>2</v>
      </c>
      <c r="K281" s="189">
        <v>2.4</v>
      </c>
      <c r="L281" s="190">
        <f t="shared" si="56"/>
        <v>-0.93333333333333357</v>
      </c>
      <c r="M281" s="189"/>
      <c r="N281" s="190"/>
    </row>
    <row r="282" spans="2:14" x14ac:dyDescent="0.25">
      <c r="B282" s="119" t="s">
        <v>91</v>
      </c>
      <c r="C282" s="189">
        <v>1.5</v>
      </c>
      <c r="D282" s="190">
        <v>-0.68181818181818166</v>
      </c>
      <c r="E282" s="189">
        <v>1.75</v>
      </c>
      <c r="F282" s="190">
        <f t="shared" si="55"/>
        <v>0.25</v>
      </c>
      <c r="G282" s="189">
        <v>1.8181818181818181</v>
      </c>
      <c r="H282" s="190">
        <f t="shared" si="55"/>
        <v>6.8181818181818121E-2</v>
      </c>
      <c r="I282" s="189">
        <v>1.625</v>
      </c>
      <c r="J282" s="190">
        <f t="shared" si="55"/>
        <v>-0.19318181818181812</v>
      </c>
      <c r="K282" s="189">
        <v>4.6923076923076925</v>
      </c>
      <c r="L282" s="190">
        <f t="shared" si="56"/>
        <v>3.0673076923076925</v>
      </c>
      <c r="M282" s="189"/>
      <c r="N282" s="190"/>
    </row>
    <row r="283" spans="2:14" x14ac:dyDescent="0.25">
      <c r="B283" s="119" t="s">
        <v>93</v>
      </c>
      <c r="C283" s="189">
        <v>1.6666666666666667</v>
      </c>
      <c r="D283" s="190">
        <v>-0.88172043010752676</v>
      </c>
      <c r="E283" s="189">
        <v>3.4615384615384617</v>
      </c>
      <c r="F283" s="190">
        <f t="shared" si="55"/>
        <v>1.7948717948717949</v>
      </c>
      <c r="G283" s="189">
        <v>3</v>
      </c>
      <c r="H283" s="190">
        <f t="shared" si="55"/>
        <v>-0.46153846153846168</v>
      </c>
      <c r="I283" s="189">
        <v>3.03125</v>
      </c>
      <c r="J283" s="190">
        <f t="shared" si="55"/>
        <v>3.125E-2</v>
      </c>
      <c r="K283" s="189">
        <v>2.6764705882352939</v>
      </c>
      <c r="L283" s="190">
        <f t="shared" si="56"/>
        <v>-0.35477941176470607</v>
      </c>
      <c r="M283" s="189"/>
      <c r="N283" s="190"/>
    </row>
    <row r="284" spans="2:14" x14ac:dyDescent="0.25">
      <c r="B284" s="119" t="s">
        <v>95</v>
      </c>
      <c r="C284" s="189">
        <v>2</v>
      </c>
      <c r="D284" s="190">
        <v>-0.68292682926829285</v>
      </c>
      <c r="E284" s="189">
        <v>2.625</v>
      </c>
      <c r="F284" s="190">
        <f t="shared" si="55"/>
        <v>0.625</v>
      </c>
      <c r="G284" s="189">
        <v>2.6857142857142855</v>
      </c>
      <c r="H284" s="190">
        <f t="shared" si="55"/>
        <v>6.0714285714285499E-2</v>
      </c>
      <c r="I284" s="189">
        <v>4.59375</v>
      </c>
      <c r="J284" s="190">
        <f t="shared" si="55"/>
        <v>1.9080357142857145</v>
      </c>
      <c r="K284" s="189">
        <v>3.8095238095238093</v>
      </c>
      <c r="L284" s="190">
        <f t="shared" si="56"/>
        <v>-0.78422619047619069</v>
      </c>
      <c r="M284" s="189"/>
      <c r="N284" s="190"/>
    </row>
    <row r="285" spans="2:14" ht="15.75" x14ac:dyDescent="0.25">
      <c r="B285" s="122" t="s">
        <v>32</v>
      </c>
      <c r="C285" s="191">
        <v>2.9101123595505616</v>
      </c>
      <c r="D285" s="192">
        <v>0.33077656619262807</v>
      </c>
      <c r="E285" s="191">
        <v>2.6979166666666665</v>
      </c>
      <c r="F285" s="192">
        <f t="shared" si="55"/>
        <v>-0.21219569288389506</v>
      </c>
      <c r="G285" s="191">
        <v>2.2916666666666665</v>
      </c>
      <c r="H285" s="192">
        <f t="shared" si="55"/>
        <v>-0.40625</v>
      </c>
      <c r="I285" s="191">
        <v>3.5185185185185186</v>
      </c>
      <c r="J285" s="192">
        <f t="shared" si="55"/>
        <v>1.2268518518518521</v>
      </c>
      <c r="K285" s="191">
        <v>3.2395833333333335</v>
      </c>
      <c r="L285" s="192">
        <f t="shared" si="56"/>
        <v>-0.27893518518518512</v>
      </c>
      <c r="M285" s="191">
        <v>3.0402684563758391</v>
      </c>
      <c r="N285" s="192">
        <v>-4.5873865721539175E-2</v>
      </c>
    </row>
    <row r="286" spans="2:14" ht="6" customHeight="1" x14ac:dyDescent="0.25"/>
    <row r="287" spans="2:14" x14ac:dyDescent="0.25">
      <c r="B287" s="107" t="s">
        <v>57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</row>
    <row r="288" spans="2:14" x14ac:dyDescent="0.25">
      <c r="C288" s="125"/>
      <c r="K288" s="125"/>
      <c r="N288" s="81"/>
    </row>
    <row r="290" spans="3:13" x14ac:dyDescent="0.25">
      <c r="C290" s="81"/>
      <c r="E290" s="81"/>
      <c r="G290" s="81"/>
      <c r="I290" s="81"/>
      <c r="K290" s="81"/>
      <c r="M290" s="81"/>
    </row>
  </sheetData>
  <mergeCells count="104">
    <mergeCell ref="B4:N4"/>
    <mergeCell ref="C6:N6"/>
    <mergeCell ref="C7:D7"/>
    <mergeCell ref="E7:F7"/>
    <mergeCell ref="G7:H7"/>
    <mergeCell ref="I7:J7"/>
    <mergeCell ref="K7:L7"/>
    <mergeCell ref="M7:N7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3D237F-14F2-494A-9390-BEA068A8D4E8}">
  <sheetPr>
    <tabColor theme="4" tint="0.79998168889431442"/>
  </sheetPr>
  <dimension ref="A4:O111"/>
  <sheetViews>
    <sheetView showGridLines="0" zoomScaleNormal="100" workbookViewId="0">
      <selection activeCell="G18" sqref="G18"/>
    </sheetView>
  </sheetViews>
  <sheetFormatPr baseColWidth="10" defaultColWidth="11.42578125" defaultRowHeight="15" x14ac:dyDescent="0.25"/>
  <cols>
    <col min="1" max="1" width="15.28515625" customWidth="1"/>
    <col min="3" max="13" width="11.42578125" style="194"/>
    <col min="14" max="14" width="13.5703125" style="194" bestFit="1" customWidth="1"/>
  </cols>
  <sheetData>
    <row r="4" spans="1:15" ht="48.75" customHeight="1" thickBot="1" x14ac:dyDescent="0.3">
      <c r="B4" s="283" t="s">
        <v>292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68</v>
      </c>
    </row>
    <row r="5" spans="1:15" ht="10.5" customHeight="1" thickBot="1" x14ac:dyDescent="0.3">
      <c r="B5" s="108"/>
      <c r="C5" s="193"/>
      <c r="D5" s="193"/>
      <c r="E5" s="193"/>
      <c r="F5" s="193"/>
      <c r="G5" s="193"/>
      <c r="H5" s="193"/>
      <c r="I5" s="193"/>
      <c r="J5" s="193"/>
      <c r="K5" s="193"/>
      <c r="L5" s="193"/>
      <c r="M5" s="39"/>
      <c r="N5" s="39"/>
      <c r="O5" s="1" t="s">
        <v>69</v>
      </c>
    </row>
    <row r="6" spans="1:15" ht="22.5" thickTop="1" thickBot="1" x14ac:dyDescent="0.3">
      <c r="B6" s="110" t="s">
        <v>32</v>
      </c>
      <c r="C6" s="315" t="s">
        <v>134</v>
      </c>
      <c r="D6" s="316"/>
      <c r="E6" s="316"/>
      <c r="F6" s="316"/>
      <c r="G6" s="316"/>
      <c r="H6" s="316"/>
      <c r="I6" s="316"/>
      <c r="J6" s="316"/>
      <c r="K6" s="316"/>
      <c r="L6" s="316"/>
      <c r="M6" s="316"/>
      <c r="N6" s="316"/>
    </row>
    <row r="7" spans="1:15" ht="22.5" thickTop="1" thickBot="1" x14ac:dyDescent="0.3">
      <c r="B7" s="111"/>
      <c r="C7" s="307">
        <v>2020</v>
      </c>
      <c r="D7" s="308"/>
      <c r="E7" s="309">
        <v>2021</v>
      </c>
      <c r="F7" s="308"/>
      <c r="G7" s="309">
        <v>2022</v>
      </c>
      <c r="H7" s="308"/>
      <c r="I7" s="309">
        <v>2023</v>
      </c>
      <c r="J7" s="308"/>
      <c r="K7" s="309"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71</v>
      </c>
      <c r="D8" s="117" t="str">
        <f>CONCATENATE("dif ",RIGHT(C7,2),"/",RIGHT(C7-1,2))</f>
        <v>dif 20/19</v>
      </c>
      <c r="E8" s="118" t="s">
        <v>71</v>
      </c>
      <c r="F8" s="117" t="str">
        <f>CONCATENATE("dif ",RIGHT(E7,2),"/",RIGHT(C7,2))</f>
        <v>dif 21/20</v>
      </c>
      <c r="G8" s="118" t="s">
        <v>71</v>
      </c>
      <c r="H8" s="117" t="str">
        <f>CONCATENATE("dif ",RIGHT(G7,2),"/",RIGHT(E7,2))</f>
        <v>dif 22/21</v>
      </c>
      <c r="I8" s="118" t="s">
        <v>71</v>
      </c>
      <c r="J8" s="117" t="str">
        <f>CONCATENATE("dif ",RIGHT(I7,2),"/",RIGHT(G7,2))</f>
        <v>dif 23/22</v>
      </c>
      <c r="K8" s="118" t="s">
        <v>71</v>
      </c>
      <c r="L8" s="117" t="str">
        <f>CONCATENATE("dif ",RIGHT(K7,2),"/",RIGHT(I7,2))</f>
        <v>dif 24/23</v>
      </c>
      <c r="M8" s="118" t="s">
        <v>71</v>
      </c>
      <c r="N8" s="117" t="str">
        <f>CONCATENATE("def ",RIGHT(M7,2),"/",RIGHT(K7,2))</f>
        <v>def 25/24</v>
      </c>
    </row>
    <row r="9" spans="1:15" x14ac:dyDescent="0.25">
      <c r="A9" s="1" t="s">
        <v>72</v>
      </c>
      <c r="B9" s="119" t="s">
        <v>73</v>
      </c>
      <c r="C9" s="189">
        <v>2.6174716182412929</v>
      </c>
      <c r="D9" s="190">
        <v>-1.8024564964814083E-2</v>
      </c>
      <c r="E9" s="189">
        <v>2.4109947643979059</v>
      </c>
      <c r="F9" s="190">
        <f t="shared" ref="F9:J21" si="0">IFERROR(E9-C9,"-")</f>
        <v>-0.20647685384338699</v>
      </c>
      <c r="G9" s="189">
        <v>3.2322086759285513</v>
      </c>
      <c r="H9" s="190">
        <f t="shared" si="0"/>
        <v>0.82121391153064538</v>
      </c>
      <c r="I9" s="189">
        <v>2.6628942486085343</v>
      </c>
      <c r="J9" s="190">
        <f t="shared" si="0"/>
        <v>-0.56931442732001702</v>
      </c>
      <c r="K9" s="189">
        <v>2.7949012842629863</v>
      </c>
      <c r="L9" s="190">
        <f t="shared" ref="L9:L21" si="1">IFERROR(K9-I9,"-")</f>
        <v>0.13200703565445204</v>
      </c>
      <c r="M9" s="189">
        <v>2.6840519676143852</v>
      </c>
      <c r="N9" s="190">
        <f t="shared" ref="N9:N15" si="2">IFERROR(M9-K9,"-")</f>
        <v>-0.11084931664860109</v>
      </c>
    </row>
    <row r="10" spans="1:15" x14ac:dyDescent="0.25">
      <c r="A10" s="1" t="s">
        <v>74</v>
      </c>
      <c r="B10" s="119" t="s">
        <v>75</v>
      </c>
      <c r="C10" s="189">
        <v>2.6762455682030231</v>
      </c>
      <c r="D10" s="190">
        <v>-4.9792932303562409E-2</v>
      </c>
      <c r="E10" s="189">
        <v>2.2361010830324908</v>
      </c>
      <c r="F10" s="190">
        <f t="shared" si="0"/>
        <v>-0.44014448517053228</v>
      </c>
      <c r="G10" s="189">
        <v>2.7251615992338998</v>
      </c>
      <c r="H10" s="190">
        <f t="shared" si="0"/>
        <v>0.489060516201409</v>
      </c>
      <c r="I10" s="189">
        <v>2.7041745730550284</v>
      </c>
      <c r="J10" s="190">
        <f t="shared" si="0"/>
        <v>-2.0987026178871382E-2</v>
      </c>
      <c r="K10" s="189">
        <v>3.1517801374141161</v>
      </c>
      <c r="L10" s="190">
        <f t="shared" si="1"/>
        <v>0.44760556435908772</v>
      </c>
      <c r="M10" s="189">
        <v>3.1261325703385787</v>
      </c>
      <c r="N10" s="190">
        <f t="shared" si="2"/>
        <v>-2.5647567075537392E-2</v>
      </c>
    </row>
    <row r="11" spans="1:15" x14ac:dyDescent="0.25">
      <c r="A11" s="1" t="s">
        <v>76</v>
      </c>
      <c r="B11" s="119" t="s">
        <v>77</v>
      </c>
      <c r="C11" s="189">
        <v>2.599636032757052</v>
      </c>
      <c r="D11" s="190">
        <v>-0.10626917314815376</v>
      </c>
      <c r="E11" s="189">
        <v>2.167395104895105</v>
      </c>
      <c r="F11" s="190">
        <f t="shared" si="0"/>
        <v>-0.43224092786194701</v>
      </c>
      <c r="G11" s="189">
        <v>2.6814345991561179</v>
      </c>
      <c r="H11" s="190">
        <f t="shared" si="0"/>
        <v>0.51403949426101292</v>
      </c>
      <c r="I11" s="189">
        <v>2.7572009188902631</v>
      </c>
      <c r="J11" s="190">
        <f t="shared" si="0"/>
        <v>7.576631973414516E-2</v>
      </c>
      <c r="K11" s="189">
        <v>2.9589783281733748</v>
      </c>
      <c r="L11" s="190">
        <f t="shared" si="1"/>
        <v>0.20177740928311172</v>
      </c>
      <c r="M11" s="189">
        <v>2.6383377012354923</v>
      </c>
      <c r="N11" s="190">
        <f t="shared" si="2"/>
        <v>-0.32064062693788253</v>
      </c>
    </row>
    <row r="12" spans="1:15" x14ac:dyDescent="0.25">
      <c r="A12" s="1" t="s">
        <v>78</v>
      </c>
      <c r="B12" s="119" t="s">
        <v>79</v>
      </c>
      <c r="C12" s="189" t="s">
        <v>233</v>
      </c>
      <c r="D12" s="190" t="s">
        <v>233</v>
      </c>
      <c r="E12" s="189">
        <v>2.2338797814207649</v>
      </c>
      <c r="F12" s="190" t="str">
        <f t="shared" si="0"/>
        <v>-</v>
      </c>
      <c r="G12" s="189">
        <v>2.9921472392638035</v>
      </c>
      <c r="H12" s="190">
        <f t="shared" si="0"/>
        <v>0.75826745784303862</v>
      </c>
      <c r="I12" s="189">
        <v>2.4570599613152804</v>
      </c>
      <c r="J12" s="190">
        <f t="shared" si="0"/>
        <v>-0.53508727794852318</v>
      </c>
      <c r="K12" s="189">
        <v>2.6590819153146024</v>
      </c>
      <c r="L12" s="190">
        <f t="shared" si="1"/>
        <v>0.20202195399932199</v>
      </c>
      <c r="M12" s="189">
        <v>2.7806406685236769</v>
      </c>
      <c r="N12" s="190">
        <f t="shared" si="2"/>
        <v>0.1215587532090745</v>
      </c>
    </row>
    <row r="13" spans="1:15" x14ac:dyDescent="0.25">
      <c r="A13" s="1" t="s">
        <v>80</v>
      </c>
      <c r="B13" s="119" t="s">
        <v>81</v>
      </c>
      <c r="C13" s="189" t="s">
        <v>233</v>
      </c>
      <c r="D13" s="190" t="s">
        <v>233</v>
      </c>
      <c r="E13" s="189">
        <v>2.1226024821361413</v>
      </c>
      <c r="F13" s="190" t="str">
        <f t="shared" si="0"/>
        <v>-</v>
      </c>
      <c r="G13" s="189">
        <v>2.77670704845815</v>
      </c>
      <c r="H13" s="190">
        <f t="shared" si="0"/>
        <v>0.65410456632200864</v>
      </c>
      <c r="I13" s="189">
        <v>2.5519648912826649</v>
      </c>
      <c r="J13" s="190">
        <f t="shared" si="0"/>
        <v>-0.22474215717548507</v>
      </c>
      <c r="K13" s="189">
        <v>2.5066105769230771</v>
      </c>
      <c r="L13" s="190">
        <f t="shared" si="1"/>
        <v>-4.5354314359587811E-2</v>
      </c>
      <c r="M13" s="189">
        <v>2.6832733093237295</v>
      </c>
      <c r="N13" s="190">
        <f t="shared" si="2"/>
        <v>0.17666273240065244</v>
      </c>
    </row>
    <row r="14" spans="1:15" x14ac:dyDescent="0.25">
      <c r="A14" s="1" t="s">
        <v>82</v>
      </c>
      <c r="B14" s="119" t="s">
        <v>83</v>
      </c>
      <c r="C14" s="189" t="s">
        <v>233</v>
      </c>
      <c r="D14" s="190" t="s">
        <v>233</v>
      </c>
      <c r="E14" s="189">
        <v>2.2000801924619084</v>
      </c>
      <c r="F14" s="190" t="str">
        <f t="shared" si="0"/>
        <v>-</v>
      </c>
      <c r="G14" s="189">
        <v>2.4949115044247789</v>
      </c>
      <c r="H14" s="190">
        <f t="shared" si="0"/>
        <v>0.29483131196287049</v>
      </c>
      <c r="I14" s="189">
        <v>2.4809854101889499</v>
      </c>
      <c r="J14" s="190">
        <f t="shared" si="0"/>
        <v>-1.3926094235829023E-2</v>
      </c>
      <c r="K14" s="189">
        <v>2.5517154389505552</v>
      </c>
      <c r="L14" s="190">
        <f t="shared" si="1"/>
        <v>7.0730028761605279E-2</v>
      </c>
      <c r="M14" s="189">
        <v>2.8302986161689732</v>
      </c>
      <c r="N14" s="190">
        <f t="shared" si="2"/>
        <v>0.27858317721841797</v>
      </c>
    </row>
    <row r="15" spans="1:15" x14ac:dyDescent="0.25">
      <c r="A15" s="1" t="s">
        <v>84</v>
      </c>
      <c r="B15" s="119" t="s">
        <v>85</v>
      </c>
      <c r="C15" s="189" t="s">
        <v>233</v>
      </c>
      <c r="D15" s="190" t="s">
        <v>233</v>
      </c>
      <c r="E15" s="189">
        <v>2.3360790774299836</v>
      </c>
      <c r="F15" s="190" t="str">
        <f t="shared" si="0"/>
        <v>-</v>
      </c>
      <c r="G15" s="189">
        <v>2.5052631578947366</v>
      </c>
      <c r="H15" s="190">
        <f t="shared" si="0"/>
        <v>0.16918408046475308</v>
      </c>
      <c r="I15" s="189">
        <v>2.2105990783410139</v>
      </c>
      <c r="J15" s="190">
        <f t="shared" si="0"/>
        <v>-0.29466407955372276</v>
      </c>
      <c r="K15" s="189">
        <v>2.2077073807968648</v>
      </c>
      <c r="L15" s="190">
        <f t="shared" si="1"/>
        <v>-2.8916975441490855E-3</v>
      </c>
      <c r="M15" s="189">
        <v>2.7481440747869121</v>
      </c>
      <c r="N15" s="190">
        <f t="shared" si="2"/>
        <v>0.54043669399004735</v>
      </c>
    </row>
    <row r="16" spans="1:15" x14ac:dyDescent="0.25">
      <c r="A16" s="1" t="s">
        <v>86</v>
      </c>
      <c r="B16" s="119" t="s">
        <v>87</v>
      </c>
      <c r="C16" s="189">
        <v>2.499459848757652</v>
      </c>
      <c r="D16" s="190">
        <v>0.32659695508017172</v>
      </c>
      <c r="E16" s="189">
        <v>2.9317173096620008</v>
      </c>
      <c r="F16" s="190">
        <f t="shared" si="0"/>
        <v>0.4322574609043488</v>
      </c>
      <c r="G16" s="189">
        <v>2.6119023397761953</v>
      </c>
      <c r="H16" s="190">
        <f t="shared" si="0"/>
        <v>-0.31981496988580549</v>
      </c>
      <c r="I16" s="189">
        <v>2.5556512378902045</v>
      </c>
      <c r="J16" s="190">
        <f t="shared" si="0"/>
        <v>-5.6251101885990806E-2</v>
      </c>
      <c r="K16" s="189">
        <v>3.1938599517074855</v>
      </c>
      <c r="L16" s="190">
        <f t="shared" si="1"/>
        <v>0.63820871381728095</v>
      </c>
      <c r="M16" s="189"/>
      <c r="N16" s="190"/>
    </row>
    <row r="17" spans="1:15" x14ac:dyDescent="0.25">
      <c r="A17" s="1" t="s">
        <v>88</v>
      </c>
      <c r="B17" s="119" t="s">
        <v>89</v>
      </c>
      <c r="C17" s="189">
        <v>2.135487528344671</v>
      </c>
      <c r="D17" s="190">
        <v>4.8655716089129886E-2</v>
      </c>
      <c r="E17" s="189">
        <v>2.452733776188043</v>
      </c>
      <c r="F17" s="190">
        <f t="shared" si="0"/>
        <v>0.31724624784337196</v>
      </c>
      <c r="G17" s="189">
        <v>2.3955875928352994</v>
      </c>
      <c r="H17" s="190">
        <f t="shared" si="0"/>
        <v>-5.7146183352743574E-2</v>
      </c>
      <c r="I17" s="189">
        <v>2.3459411634594116</v>
      </c>
      <c r="J17" s="190">
        <f t="shared" si="0"/>
        <v>-4.9646429375887813E-2</v>
      </c>
      <c r="K17" s="189">
        <v>2.2301946137212503</v>
      </c>
      <c r="L17" s="190">
        <f t="shared" si="1"/>
        <v>-0.11574654973816134</v>
      </c>
      <c r="M17" s="189"/>
      <c r="N17" s="190"/>
    </row>
    <row r="18" spans="1:15" x14ac:dyDescent="0.25">
      <c r="A18" s="1" t="s">
        <v>90</v>
      </c>
      <c r="B18" s="119" t="s">
        <v>91</v>
      </c>
      <c r="C18" s="189">
        <v>2.0425170068027212</v>
      </c>
      <c r="D18" s="190">
        <v>-0.23159032695823667</v>
      </c>
      <c r="E18" s="189">
        <v>2.9937869822485208</v>
      </c>
      <c r="F18" s="190">
        <f t="shared" si="0"/>
        <v>0.95126997544579961</v>
      </c>
      <c r="G18" s="189">
        <v>2.8807453416149067</v>
      </c>
      <c r="H18" s="190">
        <f t="shared" si="0"/>
        <v>-0.1130416406336141</v>
      </c>
      <c r="I18" s="189">
        <v>2.5134645847476804</v>
      </c>
      <c r="J18" s="190">
        <f t="shared" si="0"/>
        <v>-0.36728075686722628</v>
      </c>
      <c r="K18" s="189">
        <v>2.4775360845700347</v>
      </c>
      <c r="L18" s="190">
        <f t="shared" si="1"/>
        <v>-3.5928500177645706E-2</v>
      </c>
      <c r="M18" s="189"/>
      <c r="N18" s="190"/>
    </row>
    <row r="19" spans="1:15" x14ac:dyDescent="0.25">
      <c r="A19" s="1" t="s">
        <v>92</v>
      </c>
      <c r="B19" s="119" t="s">
        <v>93</v>
      </c>
      <c r="C19" s="189">
        <v>2.0164492342597846</v>
      </c>
      <c r="D19" s="190">
        <v>-0.33604246009237482</v>
      </c>
      <c r="E19" s="189">
        <v>2.7396582733812949</v>
      </c>
      <c r="F19" s="190">
        <f t="shared" si="0"/>
        <v>0.72320903912151024</v>
      </c>
      <c r="G19" s="189">
        <v>2.6980157089706491</v>
      </c>
      <c r="H19" s="190">
        <f t="shared" si="0"/>
        <v>-4.1642564410645733E-2</v>
      </c>
      <c r="I19" s="189">
        <v>2.6623690572119258</v>
      </c>
      <c r="J19" s="190">
        <f t="shared" si="0"/>
        <v>-3.564665175872328E-2</v>
      </c>
      <c r="K19" s="189">
        <v>2.7401171303074672</v>
      </c>
      <c r="L19" s="190">
        <f t="shared" si="1"/>
        <v>7.7748073095541326E-2</v>
      </c>
      <c r="M19" s="189"/>
      <c r="N19" s="190"/>
    </row>
    <row r="20" spans="1:15" x14ac:dyDescent="0.25">
      <c r="A20" s="1" t="s">
        <v>94</v>
      </c>
      <c r="B20" s="119" t="s">
        <v>95</v>
      </c>
      <c r="C20" s="189">
        <v>2.2569676700111483</v>
      </c>
      <c r="D20" s="190">
        <v>-7.0529686937881308E-4</v>
      </c>
      <c r="E20" s="189">
        <v>2.4653312788906008</v>
      </c>
      <c r="F20" s="190">
        <f t="shared" si="0"/>
        <v>0.20836360887945249</v>
      </c>
      <c r="G20" s="189">
        <v>2.3449477351916377</v>
      </c>
      <c r="H20" s="190">
        <f t="shared" si="0"/>
        <v>-0.12038354369896309</v>
      </c>
      <c r="I20" s="189">
        <v>2.587568157033806</v>
      </c>
      <c r="J20" s="190">
        <f t="shared" si="0"/>
        <v>0.24262042184216837</v>
      </c>
      <c r="K20" s="189">
        <v>2.5476281560826322</v>
      </c>
      <c r="L20" s="190">
        <f t="shared" si="1"/>
        <v>-3.9940000951173893E-2</v>
      </c>
      <c r="M20" s="189"/>
      <c r="N20" s="190"/>
    </row>
    <row r="21" spans="1:15" ht="15.75" x14ac:dyDescent="0.25">
      <c r="A21" s="1" t="s">
        <v>0</v>
      </c>
      <c r="B21" s="122" t="s">
        <v>32</v>
      </c>
      <c r="C21" s="191">
        <v>2.437843193922629</v>
      </c>
      <c r="D21" s="192">
        <v>2.1067972650881117E-3</v>
      </c>
      <c r="E21" s="191">
        <v>2.4937806482478173</v>
      </c>
      <c r="F21" s="192">
        <f t="shared" si="0"/>
        <v>5.5937454325188263E-2</v>
      </c>
      <c r="G21" s="191">
        <v>2.6756725259784404</v>
      </c>
      <c r="H21" s="192">
        <f t="shared" si="0"/>
        <v>0.1818918777306231</v>
      </c>
      <c r="I21" s="191">
        <v>2.5505786061867015</v>
      </c>
      <c r="J21" s="192">
        <f t="shared" si="0"/>
        <v>-0.12509391979173889</v>
      </c>
      <c r="K21" s="191">
        <v>2.6538649194953647</v>
      </c>
      <c r="L21" s="192">
        <f t="shared" si="1"/>
        <v>0.10328631330866322</v>
      </c>
      <c r="M21" s="191">
        <v>2.7736061926102353</v>
      </c>
      <c r="N21" s="192">
        <v>7.4130000724822231E-2</v>
      </c>
    </row>
    <row r="22" spans="1:15" ht="6" customHeight="1" x14ac:dyDescent="0.25"/>
    <row r="23" spans="1:15" x14ac:dyDescent="0.25">
      <c r="B23" s="107" t="s">
        <v>57</v>
      </c>
      <c r="C23" s="195"/>
      <c r="D23" s="195"/>
      <c r="E23" s="195"/>
      <c r="F23" s="195"/>
      <c r="G23" s="195"/>
      <c r="H23" s="195"/>
      <c r="I23" s="195"/>
      <c r="J23" s="195"/>
      <c r="K23" s="195"/>
      <c r="L23" s="195"/>
      <c r="M23" s="195"/>
      <c r="N23" s="195"/>
    </row>
    <row r="24" spans="1:15" x14ac:dyDescent="0.25">
      <c r="N24" s="196"/>
    </row>
    <row r="26" spans="1:15" ht="48.75" customHeight="1" thickBot="1" x14ac:dyDescent="0.3">
      <c r="B26" s="283" t="s">
        <v>304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96</v>
      </c>
    </row>
    <row r="27" spans="1:15" ht="10.5" customHeight="1" thickBot="1" x14ac:dyDescent="0.3">
      <c r="B27" s="108"/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39"/>
      <c r="N27" s="39"/>
      <c r="O27" s="1" t="s">
        <v>97</v>
      </c>
    </row>
    <row r="28" spans="1:15" ht="22.5" thickTop="1" thickBot="1" x14ac:dyDescent="0.3">
      <c r="B28" s="126" t="s">
        <v>98</v>
      </c>
      <c r="C28" s="315" t="s">
        <v>139</v>
      </c>
      <c r="D28" s="316"/>
      <c r="E28" s="316"/>
      <c r="F28" s="316"/>
      <c r="G28" s="316"/>
      <c r="H28" s="316"/>
      <c r="I28" s="316"/>
      <c r="J28" s="316"/>
      <c r="K28" s="316"/>
      <c r="L28" s="316"/>
      <c r="M28" s="316"/>
      <c r="N28" s="316"/>
    </row>
    <row r="29" spans="1:15" ht="22.5" thickTop="1" thickBot="1" x14ac:dyDescent="0.3">
      <c r="B29" s="111"/>
      <c r="C29" s="307">
        <v>2020</v>
      </c>
      <c r="D29" s="308"/>
      <c r="E29" s="309">
        <v>2021</v>
      </c>
      <c r="F29" s="308"/>
      <c r="G29" s="309">
        <v>2022</v>
      </c>
      <c r="H29" s="308"/>
      <c r="I29" s="309">
        <v>2023</v>
      </c>
      <c r="J29" s="308"/>
      <c r="K29" s="309">
        <v>2024</v>
      </c>
      <c r="L29" s="308"/>
      <c r="M29" s="309">
        <f>M$7</f>
        <v>2025</v>
      </c>
      <c r="N29" s="310"/>
    </row>
    <row r="30" spans="1:15" ht="16.5" thickTop="1" thickBot="1" x14ac:dyDescent="0.3">
      <c r="B30" s="87"/>
      <c r="C30" s="116" t="s">
        <v>71</v>
      </c>
      <c r="D30" s="117" t="str">
        <f>CONCATENATE("dif ",RIGHT(C29,2),"/",RIGHT(C29-1,2))</f>
        <v>dif 20/19</v>
      </c>
      <c r="E30" s="118" t="s">
        <v>71</v>
      </c>
      <c r="F30" s="117" t="str">
        <f>CONCATENATE("dif ",RIGHT(E29,2),"/",RIGHT(C29,2))</f>
        <v>dif 21/20</v>
      </c>
      <c r="G30" s="118" t="s">
        <v>71</v>
      </c>
      <c r="H30" s="117" t="str">
        <f>CONCATENATE("dif ",RIGHT(G29,2),"/",RIGHT(E29,2))</f>
        <v>dif 22/21</v>
      </c>
      <c r="I30" s="118" t="s">
        <v>71</v>
      </c>
      <c r="J30" s="117" t="str">
        <f>CONCATENATE("dif ",RIGHT(I29,2),"/",RIGHT(G29,2))</f>
        <v>dif 23/22</v>
      </c>
      <c r="K30" s="118" t="s">
        <v>71</v>
      </c>
      <c r="L30" s="117" t="str">
        <f>CONCATENATE("dif ",RIGHT(K29,2),"/",RIGHT(I29,2))</f>
        <v>dif 24/23</v>
      </c>
      <c r="M30" s="118" t="s">
        <v>71</v>
      </c>
      <c r="N30" s="117" t="str">
        <f>CONCATENATE("def ",RIGHT(M29,2),"/",RIGHT(K29,2))</f>
        <v>def 25/24</v>
      </c>
    </row>
    <row r="31" spans="1:15" x14ac:dyDescent="0.25">
      <c r="B31" s="119" t="s">
        <v>73</v>
      </c>
      <c r="C31" s="189">
        <v>2.6174716182412929</v>
      </c>
      <c r="D31" s="190">
        <v>-1.8024564964814083E-2</v>
      </c>
      <c r="E31" s="189">
        <v>2.4109947643979059</v>
      </c>
      <c r="F31" s="190">
        <f t="shared" ref="F31:J43" si="3">IFERROR(E31-C31,"-")</f>
        <v>-0.20647685384338699</v>
      </c>
      <c r="G31" s="189">
        <v>3.2322086759285513</v>
      </c>
      <c r="H31" s="190">
        <f t="shared" si="3"/>
        <v>0.82121391153064538</v>
      </c>
      <c r="I31" s="189">
        <v>2.6628942486085343</v>
      </c>
      <c r="J31" s="190">
        <f t="shared" si="3"/>
        <v>-0.56931442732001702</v>
      </c>
      <c r="K31" s="189">
        <v>2.7949012842629863</v>
      </c>
      <c r="L31" s="190">
        <f t="shared" ref="L31:L43" si="4">IFERROR(K31-I31,"-")</f>
        <v>0.13200703565445204</v>
      </c>
      <c r="M31" s="189">
        <v>2.6840519676143852</v>
      </c>
      <c r="N31" s="190">
        <f>IFERROR(M31-K31,"-")</f>
        <v>-0.11084931664860109</v>
      </c>
    </row>
    <row r="32" spans="1:15" x14ac:dyDescent="0.25">
      <c r="B32" s="119" t="s">
        <v>75</v>
      </c>
      <c r="C32" s="189">
        <v>2.6762455682030231</v>
      </c>
      <c r="D32" s="190">
        <v>-4.9792932303562409E-2</v>
      </c>
      <c r="E32" s="189">
        <v>2.2361010830324908</v>
      </c>
      <c r="F32" s="190">
        <f t="shared" si="3"/>
        <v>-0.44014448517053228</v>
      </c>
      <c r="G32" s="189">
        <v>2.7251615992338998</v>
      </c>
      <c r="H32" s="190">
        <f t="shared" si="3"/>
        <v>0.489060516201409</v>
      </c>
      <c r="I32" s="189">
        <v>2.7041745730550284</v>
      </c>
      <c r="J32" s="190">
        <f t="shared" si="3"/>
        <v>-2.0987026178871382E-2</v>
      </c>
      <c r="K32" s="189">
        <v>3.1517801374141161</v>
      </c>
      <c r="L32" s="190">
        <f t="shared" si="4"/>
        <v>0.44760556435908772</v>
      </c>
      <c r="M32" s="189">
        <v>3.1261325703385787</v>
      </c>
      <c r="N32" s="190">
        <f t="shared" ref="N32:N37" si="5">IFERROR(M32-K32,"-")</f>
        <v>-2.5647567075537392E-2</v>
      </c>
    </row>
    <row r="33" spans="2:15" x14ac:dyDescent="0.25">
      <c r="B33" s="119" t="s">
        <v>77</v>
      </c>
      <c r="C33" s="189">
        <v>2.599636032757052</v>
      </c>
      <c r="D33" s="190">
        <v>-0.10626917314815376</v>
      </c>
      <c r="E33" s="189">
        <v>2.167395104895105</v>
      </c>
      <c r="F33" s="190">
        <f t="shared" si="3"/>
        <v>-0.43224092786194701</v>
      </c>
      <c r="G33" s="189">
        <v>2.6814345991561179</v>
      </c>
      <c r="H33" s="190">
        <f t="shared" si="3"/>
        <v>0.51403949426101292</v>
      </c>
      <c r="I33" s="189">
        <v>2.7572009188902631</v>
      </c>
      <c r="J33" s="190">
        <f t="shared" si="3"/>
        <v>7.576631973414516E-2</v>
      </c>
      <c r="K33" s="189">
        <v>2.9589783281733748</v>
      </c>
      <c r="L33" s="190">
        <f t="shared" si="4"/>
        <v>0.20177740928311172</v>
      </c>
      <c r="M33" s="189">
        <v>2.6383377012354923</v>
      </c>
      <c r="N33" s="190">
        <f t="shared" si="5"/>
        <v>-0.32064062693788253</v>
      </c>
    </row>
    <row r="34" spans="2:15" x14ac:dyDescent="0.25">
      <c r="B34" s="119" t="s">
        <v>79</v>
      </c>
      <c r="C34" s="189" t="s">
        <v>233</v>
      </c>
      <c r="D34" s="190" t="s">
        <v>233</v>
      </c>
      <c r="E34" s="189">
        <v>2.2338797814207649</v>
      </c>
      <c r="F34" s="190" t="str">
        <f t="shared" si="3"/>
        <v>-</v>
      </c>
      <c r="G34" s="189">
        <v>2.9921472392638035</v>
      </c>
      <c r="H34" s="190">
        <f t="shared" si="3"/>
        <v>0.75826745784303862</v>
      </c>
      <c r="I34" s="189">
        <v>2.4570599613152804</v>
      </c>
      <c r="J34" s="190">
        <f t="shared" si="3"/>
        <v>-0.53508727794852318</v>
      </c>
      <c r="K34" s="189">
        <v>2.6590819153146024</v>
      </c>
      <c r="L34" s="190">
        <f t="shared" si="4"/>
        <v>0.20202195399932199</v>
      </c>
      <c r="M34" s="189">
        <v>2.7806406685236769</v>
      </c>
      <c r="N34" s="190">
        <f t="shared" si="5"/>
        <v>0.1215587532090745</v>
      </c>
    </row>
    <row r="35" spans="2:15" x14ac:dyDescent="0.25">
      <c r="B35" s="119" t="s">
        <v>81</v>
      </c>
      <c r="C35" s="189" t="s">
        <v>233</v>
      </c>
      <c r="D35" s="190" t="s">
        <v>233</v>
      </c>
      <c r="E35" s="189">
        <v>2.1226024821361413</v>
      </c>
      <c r="F35" s="190" t="str">
        <f t="shared" si="3"/>
        <v>-</v>
      </c>
      <c r="G35" s="189">
        <v>2.77670704845815</v>
      </c>
      <c r="H35" s="190">
        <f t="shared" si="3"/>
        <v>0.65410456632200864</v>
      </c>
      <c r="I35" s="189">
        <v>2.5519648912826649</v>
      </c>
      <c r="J35" s="190">
        <f t="shared" si="3"/>
        <v>-0.22474215717548507</v>
      </c>
      <c r="K35" s="189">
        <v>2.5066105769230771</v>
      </c>
      <c r="L35" s="190">
        <f t="shared" si="4"/>
        <v>-4.5354314359587811E-2</v>
      </c>
      <c r="M35" s="189">
        <v>2.6832733093237295</v>
      </c>
      <c r="N35" s="190">
        <f t="shared" si="5"/>
        <v>0.17666273240065244</v>
      </c>
    </row>
    <row r="36" spans="2:15" x14ac:dyDescent="0.25">
      <c r="B36" s="119" t="s">
        <v>83</v>
      </c>
      <c r="C36" s="189" t="s">
        <v>233</v>
      </c>
      <c r="D36" s="190" t="s">
        <v>233</v>
      </c>
      <c r="E36" s="189">
        <v>2.2000801924619084</v>
      </c>
      <c r="F36" s="190" t="str">
        <f t="shared" si="3"/>
        <v>-</v>
      </c>
      <c r="G36" s="189">
        <v>2.4949115044247789</v>
      </c>
      <c r="H36" s="190">
        <f t="shared" si="3"/>
        <v>0.29483131196287049</v>
      </c>
      <c r="I36" s="189">
        <v>2.4809854101889499</v>
      </c>
      <c r="J36" s="190">
        <f t="shared" si="3"/>
        <v>-1.3926094235829023E-2</v>
      </c>
      <c r="K36" s="189">
        <v>2.5517154389505552</v>
      </c>
      <c r="L36" s="190">
        <f t="shared" si="4"/>
        <v>7.0730028761605279E-2</v>
      </c>
      <c r="M36" s="189">
        <v>2.8302986161689732</v>
      </c>
      <c r="N36" s="190">
        <f t="shared" si="5"/>
        <v>0.27858317721841797</v>
      </c>
    </row>
    <row r="37" spans="2:15" x14ac:dyDescent="0.25">
      <c r="B37" s="119" t="s">
        <v>85</v>
      </c>
      <c r="C37" s="189" t="s">
        <v>233</v>
      </c>
      <c r="D37" s="190" t="s">
        <v>233</v>
      </c>
      <c r="E37" s="189">
        <v>2.3360790774299836</v>
      </c>
      <c r="F37" s="190" t="str">
        <f t="shared" si="3"/>
        <v>-</v>
      </c>
      <c r="G37" s="189">
        <v>2.5052631578947366</v>
      </c>
      <c r="H37" s="190">
        <f t="shared" si="3"/>
        <v>0.16918408046475308</v>
      </c>
      <c r="I37" s="189">
        <v>2.2105990783410139</v>
      </c>
      <c r="J37" s="190">
        <f t="shared" si="3"/>
        <v>-0.29466407955372276</v>
      </c>
      <c r="K37" s="189">
        <v>2.2077073807968648</v>
      </c>
      <c r="L37" s="190">
        <f t="shared" si="4"/>
        <v>-2.8916975441490855E-3</v>
      </c>
      <c r="M37" s="189">
        <v>2.7481440747869121</v>
      </c>
      <c r="N37" s="190">
        <f t="shared" si="5"/>
        <v>0.54043669399004735</v>
      </c>
    </row>
    <row r="38" spans="2:15" x14ac:dyDescent="0.25">
      <c r="B38" s="119" t="s">
        <v>87</v>
      </c>
      <c r="C38" s="189">
        <v>2.499459848757652</v>
      </c>
      <c r="D38" s="190">
        <v>0.32659695508017172</v>
      </c>
      <c r="E38" s="189">
        <v>2.9317173096620008</v>
      </c>
      <c r="F38" s="190">
        <f t="shared" si="3"/>
        <v>0.4322574609043488</v>
      </c>
      <c r="G38" s="189">
        <v>2.6119023397761953</v>
      </c>
      <c r="H38" s="190">
        <f t="shared" si="3"/>
        <v>-0.31981496988580549</v>
      </c>
      <c r="I38" s="189">
        <v>2.5556512378902045</v>
      </c>
      <c r="J38" s="190">
        <f t="shared" si="3"/>
        <v>-5.6251101885990806E-2</v>
      </c>
      <c r="K38" s="189">
        <v>3.1938599517074855</v>
      </c>
      <c r="L38" s="190">
        <f t="shared" si="4"/>
        <v>0.63820871381728095</v>
      </c>
      <c r="M38" s="189"/>
      <c r="N38" s="190"/>
    </row>
    <row r="39" spans="2:15" x14ac:dyDescent="0.25">
      <c r="B39" s="119" t="s">
        <v>89</v>
      </c>
      <c r="C39" s="189">
        <v>2.135487528344671</v>
      </c>
      <c r="D39" s="190">
        <v>4.8655716089129886E-2</v>
      </c>
      <c r="E39" s="189">
        <v>2.452733776188043</v>
      </c>
      <c r="F39" s="190">
        <f t="shared" si="3"/>
        <v>0.31724624784337196</v>
      </c>
      <c r="G39" s="189">
        <v>2.3955875928352994</v>
      </c>
      <c r="H39" s="190">
        <f t="shared" si="3"/>
        <v>-5.7146183352743574E-2</v>
      </c>
      <c r="I39" s="189">
        <v>2.3459411634594116</v>
      </c>
      <c r="J39" s="190">
        <f t="shared" si="3"/>
        <v>-4.9646429375887813E-2</v>
      </c>
      <c r="K39" s="189">
        <v>2.2301946137212503</v>
      </c>
      <c r="L39" s="190">
        <f t="shared" si="4"/>
        <v>-0.11574654973816134</v>
      </c>
      <c r="M39" s="189"/>
      <c r="N39" s="190"/>
    </row>
    <row r="40" spans="2:15" x14ac:dyDescent="0.25">
      <c r="B40" s="119" t="s">
        <v>91</v>
      </c>
      <c r="C40" s="189">
        <v>2.0425170068027212</v>
      </c>
      <c r="D40" s="190">
        <v>-0.23159032695823667</v>
      </c>
      <c r="E40" s="189">
        <v>2.9937869822485208</v>
      </c>
      <c r="F40" s="190">
        <f t="shared" si="3"/>
        <v>0.95126997544579961</v>
      </c>
      <c r="G40" s="189">
        <v>2.8807453416149067</v>
      </c>
      <c r="H40" s="190">
        <f t="shared" si="3"/>
        <v>-0.1130416406336141</v>
      </c>
      <c r="I40" s="189">
        <v>2.5134645847476804</v>
      </c>
      <c r="J40" s="190">
        <f t="shared" si="3"/>
        <v>-0.36728075686722628</v>
      </c>
      <c r="K40" s="189">
        <v>2.4775360845700347</v>
      </c>
      <c r="L40" s="190">
        <f t="shared" si="4"/>
        <v>-3.5928500177645706E-2</v>
      </c>
      <c r="M40" s="189"/>
      <c r="N40" s="190"/>
    </row>
    <row r="41" spans="2:15" x14ac:dyDescent="0.25">
      <c r="B41" s="119" t="s">
        <v>93</v>
      </c>
      <c r="C41" s="189">
        <v>2.0164492342597846</v>
      </c>
      <c r="D41" s="190">
        <v>-0.33604246009237482</v>
      </c>
      <c r="E41" s="189">
        <v>2.7396582733812949</v>
      </c>
      <c r="F41" s="190">
        <f t="shared" si="3"/>
        <v>0.72320903912151024</v>
      </c>
      <c r="G41" s="189">
        <v>2.6980157089706491</v>
      </c>
      <c r="H41" s="190">
        <f t="shared" si="3"/>
        <v>-4.1642564410645733E-2</v>
      </c>
      <c r="I41" s="189">
        <v>2.6623690572119258</v>
      </c>
      <c r="J41" s="190">
        <f t="shared" si="3"/>
        <v>-3.564665175872328E-2</v>
      </c>
      <c r="K41" s="189">
        <v>2.7401171303074672</v>
      </c>
      <c r="L41" s="190">
        <f t="shared" si="4"/>
        <v>7.7748073095541326E-2</v>
      </c>
      <c r="M41" s="189"/>
      <c r="N41" s="190"/>
    </row>
    <row r="42" spans="2:15" x14ac:dyDescent="0.25">
      <c r="B42" s="119" t="s">
        <v>95</v>
      </c>
      <c r="C42" s="189">
        <v>2.2569676700111483</v>
      </c>
      <c r="D42" s="190">
        <v>-7.0529686937881308E-4</v>
      </c>
      <c r="E42" s="189">
        <v>2.4653312788906008</v>
      </c>
      <c r="F42" s="190">
        <f t="shared" si="3"/>
        <v>0.20836360887945249</v>
      </c>
      <c r="G42" s="189">
        <v>2.3449477351916377</v>
      </c>
      <c r="H42" s="190">
        <f t="shared" si="3"/>
        <v>-0.12038354369896309</v>
      </c>
      <c r="I42" s="189">
        <v>2.587568157033806</v>
      </c>
      <c r="J42" s="190">
        <f t="shared" si="3"/>
        <v>0.24262042184216837</v>
      </c>
      <c r="K42" s="189">
        <v>2.5476281560826322</v>
      </c>
      <c r="L42" s="190">
        <f t="shared" si="4"/>
        <v>-3.9940000951173893E-2</v>
      </c>
      <c r="M42" s="189"/>
      <c r="N42" s="190"/>
    </row>
    <row r="43" spans="2:15" ht="15.75" x14ac:dyDescent="0.25">
      <c r="B43" s="122" t="s">
        <v>32</v>
      </c>
      <c r="C43" s="191">
        <v>2.437843193922629</v>
      </c>
      <c r="D43" s="192">
        <v>2.1067972650881117E-3</v>
      </c>
      <c r="E43" s="191">
        <v>2.4937806482478173</v>
      </c>
      <c r="F43" s="192">
        <f t="shared" si="3"/>
        <v>5.5937454325188263E-2</v>
      </c>
      <c r="G43" s="191">
        <v>2.6756725259784404</v>
      </c>
      <c r="H43" s="192">
        <f t="shared" si="3"/>
        <v>0.1818918777306231</v>
      </c>
      <c r="I43" s="191">
        <v>2.5505786061867015</v>
      </c>
      <c r="J43" s="192">
        <f t="shared" si="3"/>
        <v>-0.12509391979173889</v>
      </c>
      <c r="K43" s="191">
        <v>2.6538649194953647</v>
      </c>
      <c r="L43" s="192">
        <f t="shared" si="4"/>
        <v>0.10328631330866322</v>
      </c>
      <c r="M43" s="191">
        <v>2.7736061926102353</v>
      </c>
      <c r="N43" s="192">
        <v>7.4130000724822231E-2</v>
      </c>
    </row>
    <row r="44" spans="2:15" ht="6" customHeight="1" x14ac:dyDescent="0.25"/>
    <row r="45" spans="2:15" x14ac:dyDescent="0.25">
      <c r="B45" s="107" t="s">
        <v>57</v>
      </c>
      <c r="C45" s="195"/>
      <c r="D45" s="195"/>
      <c r="E45" s="195"/>
      <c r="F45" s="195"/>
      <c r="G45" s="195"/>
      <c r="H45" s="195"/>
      <c r="I45" s="195"/>
      <c r="J45" s="195"/>
      <c r="K45" s="195"/>
      <c r="L45" s="195"/>
      <c r="M45" s="195"/>
      <c r="N45" s="195"/>
    </row>
    <row r="48" spans="2:15" ht="48.75" customHeight="1" thickBot="1" x14ac:dyDescent="0.3">
      <c r="B48" s="283" t="s">
        <v>305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100</v>
      </c>
    </row>
    <row r="49" spans="1:15" ht="10.5" customHeight="1" thickBot="1" x14ac:dyDescent="0.3">
      <c r="B49" s="108"/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39"/>
      <c r="N49" s="39"/>
      <c r="O49" s="1" t="s">
        <v>101</v>
      </c>
    </row>
    <row r="50" spans="1:15" ht="22.5" thickTop="1" thickBot="1" x14ac:dyDescent="0.3">
      <c r="B50" s="111"/>
      <c r="C50" s="315" t="s">
        <v>63</v>
      </c>
      <c r="D50" s="316"/>
      <c r="E50" s="316"/>
      <c r="F50" s="316"/>
      <c r="G50" s="316"/>
      <c r="H50" s="316"/>
      <c r="I50" s="316"/>
      <c r="J50" s="316"/>
      <c r="K50" s="316"/>
      <c r="L50" s="316"/>
      <c r="M50" s="316"/>
      <c r="N50" s="316"/>
    </row>
    <row r="51" spans="1:15" ht="22.5" thickTop="1" thickBot="1" x14ac:dyDescent="0.3">
      <c r="B51" s="111"/>
      <c r="C51" s="307">
        <v>2020</v>
      </c>
      <c r="D51" s="308"/>
      <c r="E51" s="309">
        <v>2021</v>
      </c>
      <c r="F51" s="308"/>
      <c r="G51" s="309">
        <v>2022</v>
      </c>
      <c r="H51" s="308"/>
      <c r="I51" s="309">
        <v>2023</v>
      </c>
      <c r="J51" s="308"/>
      <c r="K51" s="309">
        <v>2024</v>
      </c>
      <c r="L51" s="308"/>
      <c r="M51" s="309">
        <f>M$7</f>
        <v>2025</v>
      </c>
      <c r="N51" s="310"/>
    </row>
    <row r="52" spans="1:15" ht="16.5" thickTop="1" thickBot="1" x14ac:dyDescent="0.3">
      <c r="B52" s="87"/>
      <c r="C52" s="116" t="s">
        <v>71</v>
      </c>
      <c r="D52" s="117" t="str">
        <f>CONCATENATE("dif ",RIGHT(C51,2),"/",RIGHT(C51-1,2))</f>
        <v>dif 20/19</v>
      </c>
      <c r="E52" s="118" t="s">
        <v>71</v>
      </c>
      <c r="F52" s="117" t="str">
        <f>CONCATENATE("dif ",RIGHT(E51,2),"/",RIGHT(C51,2))</f>
        <v>dif 21/20</v>
      </c>
      <c r="G52" s="118" t="s">
        <v>71</v>
      </c>
      <c r="H52" s="117" t="str">
        <f>CONCATENATE("dif ",RIGHT(G51,2),"/",RIGHT(E51,2))</f>
        <v>dif 22/21</v>
      </c>
      <c r="I52" s="118" t="s">
        <v>71</v>
      </c>
      <c r="J52" s="117" t="str">
        <f>CONCATENATE("dif ",RIGHT(I51,2),"/",RIGHT(G51,2))</f>
        <v>dif 23/22</v>
      </c>
      <c r="K52" s="118" t="s">
        <v>71</v>
      </c>
      <c r="L52" s="117" t="str">
        <f>CONCATENATE("dif ",RIGHT(K51,2),"/",RIGHT(I51,2))</f>
        <v>dif 24/23</v>
      </c>
      <c r="M52" s="118" t="s">
        <v>71</v>
      </c>
      <c r="N52" s="117" t="str">
        <f>CONCATENATE("def ",RIGHT(M51,2),"/",RIGHT(K51,2))</f>
        <v>def 25/24</v>
      </c>
    </row>
    <row r="53" spans="1:15" x14ac:dyDescent="0.25">
      <c r="A53" s="1"/>
      <c r="B53" s="119" t="s">
        <v>73</v>
      </c>
      <c r="C53" s="189">
        <v>3.0477990818255467</v>
      </c>
      <c r="D53" s="190">
        <v>0.2117827107477841</v>
      </c>
      <c r="E53" s="189" t="s">
        <v>233</v>
      </c>
      <c r="F53" s="190" t="str">
        <f t="shared" ref="F53:J65" si="6">IFERROR(E53-C53,"-")</f>
        <v>-</v>
      </c>
      <c r="G53" s="189" t="s">
        <v>233</v>
      </c>
      <c r="H53" s="190" t="str">
        <f t="shared" si="6"/>
        <v>-</v>
      </c>
      <c r="I53" s="189">
        <v>2.7950872656755008</v>
      </c>
      <c r="J53" s="190" t="str">
        <f t="shared" si="6"/>
        <v>-</v>
      </c>
      <c r="K53" s="189">
        <v>2.9186357556843512</v>
      </c>
      <c r="L53" s="190">
        <f t="shared" ref="L53:L65" si="7">IFERROR(K53-I53,"-")</f>
        <v>0.12354849000885038</v>
      </c>
      <c r="M53" s="189">
        <v>2.8401337792642138</v>
      </c>
      <c r="N53" s="190">
        <f>IFERROR(M53-K53,"-")</f>
        <v>-7.8501976420137343E-2</v>
      </c>
    </row>
    <row r="54" spans="1:15" x14ac:dyDescent="0.25">
      <c r="A54" s="1"/>
      <c r="B54" s="119" t="s">
        <v>75</v>
      </c>
      <c r="C54" s="189">
        <v>3.1402388225492919</v>
      </c>
      <c r="D54" s="190">
        <v>0.16780511291421707</v>
      </c>
      <c r="E54" s="189" t="s">
        <v>233</v>
      </c>
      <c r="F54" s="190" t="str">
        <f t="shared" si="6"/>
        <v>-</v>
      </c>
      <c r="G54" s="189" t="s">
        <v>233</v>
      </c>
      <c r="H54" s="190" t="str">
        <f t="shared" si="6"/>
        <v>-</v>
      </c>
      <c r="I54" s="189">
        <v>2.8731359893167148</v>
      </c>
      <c r="J54" s="190" t="str">
        <f t="shared" si="6"/>
        <v>-</v>
      </c>
      <c r="K54" s="189">
        <v>3.347750434998757</v>
      </c>
      <c r="L54" s="190">
        <f t="shared" si="7"/>
        <v>0.47461444568204225</v>
      </c>
      <c r="M54" s="189">
        <v>3.4421083802191292</v>
      </c>
      <c r="N54" s="190">
        <f t="shared" ref="N54:N59" si="8">IFERROR(M54-K54,"-")</f>
        <v>9.4357945220372219E-2</v>
      </c>
    </row>
    <row r="55" spans="1:15" x14ac:dyDescent="0.25">
      <c r="A55" s="1"/>
      <c r="B55" s="119" t="s">
        <v>77</v>
      </c>
      <c r="C55" s="189">
        <v>3.2750179985601151</v>
      </c>
      <c r="D55" s="190">
        <v>0.33952549320679593</v>
      </c>
      <c r="E55" s="189" t="s">
        <v>233</v>
      </c>
      <c r="F55" s="190" t="str">
        <f t="shared" si="6"/>
        <v>-</v>
      </c>
      <c r="G55" s="189" t="s">
        <v>233</v>
      </c>
      <c r="H55" s="190" t="str">
        <f t="shared" si="6"/>
        <v>-</v>
      </c>
      <c r="I55" s="189">
        <v>2.9364389233954453</v>
      </c>
      <c r="J55" s="190" t="str">
        <f t="shared" si="6"/>
        <v>-</v>
      </c>
      <c r="K55" s="189">
        <v>3.1342297174111211</v>
      </c>
      <c r="L55" s="190">
        <f t="shared" si="7"/>
        <v>0.19779079401567579</v>
      </c>
      <c r="M55" s="189">
        <v>2.7850322007550523</v>
      </c>
      <c r="N55" s="190">
        <f t="shared" si="8"/>
        <v>-0.3491975166560688</v>
      </c>
    </row>
    <row r="56" spans="1:15" x14ac:dyDescent="0.25">
      <c r="A56" s="1"/>
      <c r="B56" s="119" t="s">
        <v>79</v>
      </c>
      <c r="C56" s="189" t="s">
        <v>233</v>
      </c>
      <c r="D56" s="190" t="s">
        <v>233</v>
      </c>
      <c r="E56" s="189" t="s">
        <v>233</v>
      </c>
      <c r="F56" s="190" t="str">
        <f t="shared" si="6"/>
        <v>-</v>
      </c>
      <c r="G56" s="189">
        <v>3.1402254605444049</v>
      </c>
      <c r="H56" s="190" t="str">
        <f t="shared" si="6"/>
        <v>-</v>
      </c>
      <c r="I56" s="189">
        <v>2.5746586075665996</v>
      </c>
      <c r="J56" s="190">
        <f t="shared" si="6"/>
        <v>-0.56556685297780529</v>
      </c>
      <c r="K56" s="189">
        <v>2.7839800317676424</v>
      </c>
      <c r="L56" s="190">
        <f t="shared" si="7"/>
        <v>0.20932142420104283</v>
      </c>
      <c r="M56" s="189">
        <v>2.9443530701754388</v>
      </c>
      <c r="N56" s="190">
        <f t="shared" si="8"/>
        <v>0.16037303840779638</v>
      </c>
    </row>
    <row r="57" spans="1:15" x14ac:dyDescent="0.25">
      <c r="A57" s="1"/>
      <c r="B57" s="119" t="s">
        <v>81</v>
      </c>
      <c r="C57" s="189" t="s">
        <v>233</v>
      </c>
      <c r="D57" s="190" t="s">
        <v>233</v>
      </c>
      <c r="E57" s="189" t="s">
        <v>233</v>
      </c>
      <c r="F57" s="190" t="str">
        <f t="shared" si="6"/>
        <v>-</v>
      </c>
      <c r="G57" s="189">
        <v>2.9780715898097387</v>
      </c>
      <c r="H57" s="190" t="str">
        <f t="shared" si="6"/>
        <v>-</v>
      </c>
      <c r="I57" s="189">
        <v>2.6306366047745358</v>
      </c>
      <c r="J57" s="190">
        <f t="shared" si="6"/>
        <v>-0.34743498503520298</v>
      </c>
      <c r="K57" s="189">
        <v>2.5609430604982206</v>
      </c>
      <c r="L57" s="190">
        <f t="shared" si="7"/>
        <v>-6.9693544276315134E-2</v>
      </c>
      <c r="M57" s="189">
        <v>2.8007017543859649</v>
      </c>
      <c r="N57" s="190">
        <f t="shared" si="8"/>
        <v>0.23975869388774429</v>
      </c>
    </row>
    <row r="58" spans="1:15" x14ac:dyDescent="0.25">
      <c r="A58" s="1"/>
      <c r="B58" s="119" t="s">
        <v>83</v>
      </c>
      <c r="C58" s="189" t="s">
        <v>233</v>
      </c>
      <c r="D58" s="190" t="s">
        <v>233</v>
      </c>
      <c r="E58" s="189" t="s">
        <v>233</v>
      </c>
      <c r="F58" s="190" t="str">
        <f t="shared" si="6"/>
        <v>-</v>
      </c>
      <c r="G58" s="189">
        <v>2.5641587533479426</v>
      </c>
      <c r="H58" s="190" t="str">
        <f t="shared" si="6"/>
        <v>-</v>
      </c>
      <c r="I58" s="189">
        <v>2.5592901317558483</v>
      </c>
      <c r="J58" s="190">
        <f t="shared" si="6"/>
        <v>-4.8686215920943354E-3</v>
      </c>
      <c r="K58" s="189">
        <v>2.6040229885057471</v>
      </c>
      <c r="L58" s="190">
        <f t="shared" si="7"/>
        <v>4.4732856749898797E-2</v>
      </c>
      <c r="M58" s="189">
        <v>3.045272206303725</v>
      </c>
      <c r="N58" s="190">
        <f t="shared" si="8"/>
        <v>0.44124921779797788</v>
      </c>
    </row>
    <row r="59" spans="1:15" x14ac:dyDescent="0.25">
      <c r="A59" s="1"/>
      <c r="B59" s="119" t="s">
        <v>85</v>
      </c>
      <c r="C59" s="189" t="s">
        <v>233</v>
      </c>
      <c r="D59" s="190" t="s">
        <v>233</v>
      </c>
      <c r="E59" s="189" t="s">
        <v>233</v>
      </c>
      <c r="F59" s="190" t="str">
        <f t="shared" si="6"/>
        <v>-</v>
      </c>
      <c r="G59" s="189">
        <v>2.501542416452442</v>
      </c>
      <c r="H59" s="190" t="str">
        <f t="shared" si="6"/>
        <v>-</v>
      </c>
      <c r="I59" s="189" t="s">
        <v>233</v>
      </c>
      <c r="J59" s="190" t="str">
        <f t="shared" si="6"/>
        <v>-</v>
      </c>
      <c r="K59" s="189">
        <v>2.2533062054933874</v>
      </c>
      <c r="L59" s="190" t="str">
        <f t="shared" si="7"/>
        <v>-</v>
      </c>
      <c r="M59" s="189">
        <v>2.8266793409378961</v>
      </c>
      <c r="N59" s="190">
        <f t="shared" si="8"/>
        <v>0.57337313544450863</v>
      </c>
    </row>
    <row r="60" spans="1:15" x14ac:dyDescent="0.25">
      <c r="A60" s="1"/>
      <c r="B60" s="119" t="s">
        <v>87</v>
      </c>
      <c r="C60" s="189" t="s">
        <v>233</v>
      </c>
      <c r="D60" s="190" t="s">
        <v>233</v>
      </c>
      <c r="E60" s="189" t="s">
        <v>233</v>
      </c>
      <c r="F60" s="190" t="str">
        <f t="shared" si="6"/>
        <v>-</v>
      </c>
      <c r="G60" s="189">
        <v>2.7960213776722092</v>
      </c>
      <c r="H60" s="190" t="str">
        <f t="shared" si="6"/>
        <v>-</v>
      </c>
      <c r="I60" s="189" t="s">
        <v>233</v>
      </c>
      <c r="J60" s="190" t="str">
        <f t="shared" si="6"/>
        <v>-</v>
      </c>
      <c r="K60" s="189">
        <v>3.3068565005620081</v>
      </c>
      <c r="L60" s="190" t="str">
        <f t="shared" si="7"/>
        <v>-</v>
      </c>
      <c r="M60" s="189"/>
      <c r="N60" s="190"/>
    </row>
    <row r="61" spans="1:15" x14ac:dyDescent="0.25">
      <c r="A61" s="1"/>
      <c r="B61" s="119" t="s">
        <v>89</v>
      </c>
      <c r="C61" s="189" t="s">
        <v>233</v>
      </c>
      <c r="D61" s="190" t="s">
        <v>233</v>
      </c>
      <c r="E61" s="189" t="s">
        <v>233</v>
      </c>
      <c r="F61" s="190" t="str">
        <f t="shared" si="6"/>
        <v>-</v>
      </c>
      <c r="G61" s="189">
        <v>2.500871296987802</v>
      </c>
      <c r="H61" s="190" t="str">
        <f t="shared" si="6"/>
        <v>-</v>
      </c>
      <c r="I61" s="189">
        <v>2.3941569695469176</v>
      </c>
      <c r="J61" s="190">
        <f t="shared" si="6"/>
        <v>-0.10671432744088438</v>
      </c>
      <c r="K61" s="189">
        <v>2.2749944333110665</v>
      </c>
      <c r="L61" s="190">
        <f t="shared" si="7"/>
        <v>-0.11916253623585105</v>
      </c>
      <c r="M61" s="189"/>
      <c r="N61" s="190"/>
    </row>
    <row r="62" spans="1:15" x14ac:dyDescent="0.25">
      <c r="A62" s="1"/>
      <c r="B62" s="119" t="s">
        <v>91</v>
      </c>
      <c r="C62" s="189" t="s">
        <v>233</v>
      </c>
      <c r="D62" s="190" t="s">
        <v>233</v>
      </c>
      <c r="E62" s="189" t="s">
        <v>233</v>
      </c>
      <c r="F62" s="190" t="str">
        <f t="shared" si="6"/>
        <v>-</v>
      </c>
      <c r="G62" s="189">
        <v>2.916572077185017</v>
      </c>
      <c r="H62" s="190" t="str">
        <f t="shared" si="6"/>
        <v>-</v>
      </c>
      <c r="I62" s="189">
        <v>2.651506996770721</v>
      </c>
      <c r="J62" s="190">
        <f t="shared" si="6"/>
        <v>-0.26506508041429599</v>
      </c>
      <c r="K62" s="189">
        <v>2.6273516642547032</v>
      </c>
      <c r="L62" s="190">
        <f t="shared" si="7"/>
        <v>-2.4155332516017758E-2</v>
      </c>
      <c r="M62" s="189"/>
      <c r="N62" s="190"/>
    </row>
    <row r="63" spans="1:15" x14ac:dyDescent="0.25">
      <c r="A63" s="1"/>
      <c r="B63" s="119" t="s">
        <v>93</v>
      </c>
      <c r="C63" s="189" t="s">
        <v>233</v>
      </c>
      <c r="D63" s="190" t="s">
        <v>233</v>
      </c>
      <c r="E63" s="189" t="s">
        <v>233</v>
      </c>
      <c r="F63" s="190" t="str">
        <f t="shared" si="6"/>
        <v>-</v>
      </c>
      <c r="G63" s="189">
        <v>2.8604146576663454</v>
      </c>
      <c r="H63" s="190" t="str">
        <f t="shared" si="6"/>
        <v>-</v>
      </c>
      <c r="I63" s="189">
        <v>2.8276945384243595</v>
      </c>
      <c r="J63" s="190">
        <f t="shared" si="6"/>
        <v>-3.2720119241985923E-2</v>
      </c>
      <c r="K63" s="189">
        <v>2.9430714916151808</v>
      </c>
      <c r="L63" s="190">
        <f t="shared" si="7"/>
        <v>0.11537695319082131</v>
      </c>
      <c r="M63" s="189"/>
      <c r="N63" s="190"/>
    </row>
    <row r="64" spans="1:15" x14ac:dyDescent="0.25">
      <c r="A64" s="1"/>
      <c r="B64" s="119" t="s">
        <v>95</v>
      </c>
      <c r="C64" s="189" t="s">
        <v>233</v>
      </c>
      <c r="D64" s="190" t="s">
        <v>233</v>
      </c>
      <c r="E64" s="189" t="s">
        <v>233</v>
      </c>
      <c r="F64" s="190" t="str">
        <f t="shared" si="6"/>
        <v>-</v>
      </c>
      <c r="G64" s="189">
        <v>2.4325228641534689</v>
      </c>
      <c r="H64" s="190" t="str">
        <f t="shared" si="6"/>
        <v>-</v>
      </c>
      <c r="I64" s="189">
        <v>2.7499333511063715</v>
      </c>
      <c r="J64" s="190">
        <f t="shared" si="6"/>
        <v>0.31741048695290264</v>
      </c>
      <c r="K64" s="189">
        <v>2.6366930917327291</v>
      </c>
      <c r="L64" s="190">
        <f t="shared" si="7"/>
        <v>-0.11324025937364235</v>
      </c>
      <c r="M64" s="189"/>
      <c r="N64" s="190"/>
    </row>
    <row r="65" spans="1:15" ht="15.75" x14ac:dyDescent="0.25">
      <c r="B65" s="122" t="s">
        <v>32</v>
      </c>
      <c r="C65" s="191" t="s">
        <v>233</v>
      </c>
      <c r="D65" s="192" t="s">
        <v>233</v>
      </c>
      <c r="E65" s="191" t="s">
        <v>233</v>
      </c>
      <c r="F65" s="192" t="str">
        <f t="shared" si="6"/>
        <v>-</v>
      </c>
      <c r="G65" s="191">
        <v>2.7547137248133926</v>
      </c>
      <c r="H65" s="192" t="str">
        <f t="shared" si="6"/>
        <v>-</v>
      </c>
      <c r="I65" s="191">
        <v>2.6597626112759643</v>
      </c>
      <c r="J65" s="192">
        <f t="shared" si="6"/>
        <v>-9.4951113537428355E-2</v>
      </c>
      <c r="K65" s="191">
        <v>2.7683008187607401</v>
      </c>
      <c r="L65" s="192">
        <f t="shared" si="7"/>
        <v>0.10853820748477583</v>
      </c>
      <c r="M65" s="191">
        <v>2.9392589292344251</v>
      </c>
      <c r="N65" s="192">
        <v>0.13154292211406382</v>
      </c>
    </row>
    <row r="66" spans="1:15" ht="6" customHeight="1" x14ac:dyDescent="0.25"/>
    <row r="67" spans="1:15" x14ac:dyDescent="0.25">
      <c r="B67" s="107" t="s">
        <v>57</v>
      </c>
      <c r="C67" s="195"/>
      <c r="D67" s="195"/>
      <c r="E67" s="195"/>
      <c r="F67" s="195"/>
      <c r="G67" s="195"/>
      <c r="H67" s="195"/>
      <c r="I67" s="195"/>
      <c r="J67" s="195"/>
      <c r="K67" s="195"/>
      <c r="L67" s="195"/>
      <c r="M67" s="195"/>
      <c r="N67" s="195"/>
    </row>
    <row r="70" spans="1:15" ht="48.75" customHeight="1" thickBot="1" x14ac:dyDescent="0.3">
      <c r="B70" s="283" t="s">
        <v>306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103</v>
      </c>
    </row>
    <row r="71" spans="1:15" ht="10.5" customHeight="1" thickBot="1" x14ac:dyDescent="0.3">
      <c r="B71" s="108"/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39"/>
      <c r="N71" s="39"/>
      <c r="O71" s="1" t="s">
        <v>104</v>
      </c>
    </row>
    <row r="72" spans="1:15" ht="22.5" thickTop="1" thickBot="1" x14ac:dyDescent="0.3">
      <c r="B72" s="111"/>
      <c r="C72" s="315" t="s">
        <v>64</v>
      </c>
      <c r="D72" s="316"/>
      <c r="E72" s="316"/>
      <c r="F72" s="316"/>
      <c r="G72" s="316"/>
      <c r="H72" s="316"/>
      <c r="I72" s="316"/>
      <c r="J72" s="316"/>
      <c r="K72" s="316"/>
      <c r="L72" s="316"/>
      <c r="M72" s="316"/>
      <c r="N72" s="316"/>
    </row>
    <row r="73" spans="1:15" ht="22.5" thickTop="1" thickBot="1" x14ac:dyDescent="0.3">
      <c r="B73" s="111"/>
      <c r="C73" s="307">
        <v>2020</v>
      </c>
      <c r="D73" s="308"/>
      <c r="E73" s="309">
        <v>2021</v>
      </c>
      <c r="F73" s="308"/>
      <c r="G73" s="309">
        <v>2022</v>
      </c>
      <c r="H73" s="308"/>
      <c r="I73" s="309">
        <v>2023</v>
      </c>
      <c r="J73" s="308"/>
      <c r="K73" s="309">
        <v>2024</v>
      </c>
      <c r="L73" s="308"/>
      <c r="M73" s="309">
        <f>M$7</f>
        <v>2025</v>
      </c>
      <c r="N73" s="310"/>
    </row>
    <row r="74" spans="1:15" ht="16.5" thickTop="1" thickBot="1" x14ac:dyDescent="0.3">
      <c r="B74" s="87"/>
      <c r="C74" s="116" t="s">
        <v>71</v>
      </c>
      <c r="D74" s="117" t="str">
        <f>CONCATENATE("dif ",RIGHT(C73,2),"/",RIGHT(C73-1,2))</f>
        <v>dif 20/19</v>
      </c>
      <c r="E74" s="118" t="s">
        <v>71</v>
      </c>
      <c r="F74" s="117" t="str">
        <f>CONCATENATE("dif ",RIGHT(E73,2),"/",RIGHT(C73,2))</f>
        <v>dif 21/20</v>
      </c>
      <c r="G74" s="118" t="s">
        <v>71</v>
      </c>
      <c r="H74" s="117" t="str">
        <f>CONCATENATE("dif ",RIGHT(G73,2),"/",RIGHT(E73,2))</f>
        <v>dif 22/21</v>
      </c>
      <c r="I74" s="118" t="s">
        <v>71</v>
      </c>
      <c r="J74" s="117" t="str">
        <f>CONCATENATE("dif ",RIGHT(I73,2),"/",RIGHT(G73,2))</f>
        <v>dif 23/22</v>
      </c>
      <c r="K74" s="118" t="s">
        <v>71</v>
      </c>
      <c r="L74" s="117" t="str">
        <f>CONCATENATE("dif ",RIGHT(K73,2),"/",RIGHT(I73,2))</f>
        <v>dif 24/23</v>
      </c>
      <c r="M74" s="118" t="s">
        <v>71</v>
      </c>
      <c r="N74" s="117" t="str">
        <f>CONCATENATE("def ",RIGHT(M73,2),"/",RIGHT(K73,2))</f>
        <v>def 25/24</v>
      </c>
    </row>
    <row r="75" spans="1:15" x14ac:dyDescent="0.25">
      <c r="A75" s="1"/>
      <c r="B75" s="119" t="s">
        <v>73</v>
      </c>
      <c r="C75" s="189">
        <v>1.5508701472556894</v>
      </c>
      <c r="D75" s="190">
        <v>-0.385381042087793</v>
      </c>
      <c r="E75" s="189" t="s">
        <v>233</v>
      </c>
      <c r="F75" s="190" t="str">
        <f t="shared" ref="F75:J87" si="9">IFERROR(E75-C75,"-")</f>
        <v>-</v>
      </c>
      <c r="G75" s="189" t="s">
        <v>233</v>
      </c>
      <c r="H75" s="190" t="str">
        <f t="shared" si="9"/>
        <v>-</v>
      </c>
      <c r="I75" s="189">
        <v>1.8437917222963951</v>
      </c>
      <c r="J75" s="190" t="str">
        <f t="shared" si="9"/>
        <v>-</v>
      </c>
      <c r="K75" s="189">
        <v>2.0355677154582765</v>
      </c>
      <c r="L75" s="190">
        <f t="shared" ref="L75:L87" si="10">IFERROR(K75-I75,"-")</f>
        <v>0.19177599316188143</v>
      </c>
      <c r="M75" s="189">
        <v>1.8365617433414043</v>
      </c>
      <c r="N75" s="190">
        <f>IFERROR(M75-K75,"-")</f>
        <v>-0.19900597211687221</v>
      </c>
    </row>
    <row r="76" spans="1:15" x14ac:dyDescent="0.25">
      <c r="A76" s="1"/>
      <c r="B76" s="119" t="s">
        <v>75</v>
      </c>
      <c r="C76" s="189">
        <v>1.7258248009101251</v>
      </c>
      <c r="D76" s="190">
        <v>-0.16671516356589611</v>
      </c>
      <c r="E76" s="189" t="s">
        <v>233</v>
      </c>
      <c r="F76" s="190" t="str">
        <f t="shared" si="9"/>
        <v>-</v>
      </c>
      <c r="G76" s="189" t="s">
        <v>233</v>
      </c>
      <c r="H76" s="190" t="str">
        <f t="shared" si="9"/>
        <v>-</v>
      </c>
      <c r="I76" s="189">
        <v>1.7271557271557272</v>
      </c>
      <c r="J76" s="190" t="str">
        <f t="shared" si="9"/>
        <v>-</v>
      </c>
      <c r="K76" s="189">
        <v>2.141025641025641</v>
      </c>
      <c r="L76" s="190">
        <f t="shared" si="10"/>
        <v>0.41386991386991379</v>
      </c>
      <c r="M76" s="189">
        <v>1.8200734394124847</v>
      </c>
      <c r="N76" s="190">
        <f t="shared" ref="N76:N81" si="11">IFERROR(M76-K76,"-")</f>
        <v>-0.3209522016131563</v>
      </c>
    </row>
    <row r="77" spans="1:15" x14ac:dyDescent="0.25">
      <c r="A77" s="1"/>
      <c r="B77" s="119" t="s">
        <v>77</v>
      </c>
      <c r="C77" s="189">
        <v>1.4400494437577256</v>
      </c>
      <c r="D77" s="190">
        <v>-0.6583924825878833</v>
      </c>
      <c r="E77" s="189" t="s">
        <v>233</v>
      </c>
      <c r="F77" s="190" t="str">
        <f t="shared" si="9"/>
        <v>-</v>
      </c>
      <c r="G77" s="189" t="s">
        <v>233</v>
      </c>
      <c r="H77" s="190" t="str">
        <f t="shared" si="9"/>
        <v>-</v>
      </c>
      <c r="I77" s="189">
        <v>1.712907117008444</v>
      </c>
      <c r="J77" s="190" t="str">
        <f t="shared" si="9"/>
        <v>-</v>
      </c>
      <c r="K77" s="189">
        <v>1.9730769230769232</v>
      </c>
      <c r="L77" s="190">
        <f t="shared" si="10"/>
        <v>0.26016980606847917</v>
      </c>
      <c r="M77" s="189">
        <v>1.8510131108462455</v>
      </c>
      <c r="N77" s="190">
        <f t="shared" si="11"/>
        <v>-0.12206381223067764</v>
      </c>
    </row>
    <row r="78" spans="1:15" x14ac:dyDescent="0.25">
      <c r="A78" s="1"/>
      <c r="B78" s="119" t="s">
        <v>79</v>
      </c>
      <c r="C78" s="189" t="s">
        <v>233</v>
      </c>
      <c r="D78" s="190" t="s">
        <v>233</v>
      </c>
      <c r="E78" s="189" t="s">
        <v>233</v>
      </c>
      <c r="F78" s="190" t="str">
        <f t="shared" si="9"/>
        <v>-</v>
      </c>
      <c r="G78" s="189">
        <v>1.7625570776255708</v>
      </c>
      <c r="H78" s="190" t="str">
        <f t="shared" si="9"/>
        <v>-</v>
      </c>
      <c r="I78" s="189">
        <v>1.7098150782361308</v>
      </c>
      <c r="J78" s="190">
        <f t="shared" si="9"/>
        <v>-5.274199938944002E-2</v>
      </c>
      <c r="K78" s="189">
        <v>1.8083462132921175</v>
      </c>
      <c r="L78" s="190">
        <f t="shared" si="10"/>
        <v>9.8531135055986763E-2</v>
      </c>
      <c r="M78" s="189">
        <v>1.8757575757575757</v>
      </c>
      <c r="N78" s="190">
        <f t="shared" si="11"/>
        <v>6.7411362465458202E-2</v>
      </c>
    </row>
    <row r="79" spans="1:15" x14ac:dyDescent="0.25">
      <c r="A79" s="1"/>
      <c r="B79" s="119" t="s">
        <v>81</v>
      </c>
      <c r="C79" s="189" t="s">
        <v>233</v>
      </c>
      <c r="D79" s="190" t="s">
        <v>233</v>
      </c>
      <c r="E79" s="189" t="s">
        <v>233</v>
      </c>
      <c r="F79" s="190" t="str">
        <f t="shared" si="9"/>
        <v>-</v>
      </c>
      <c r="G79" s="189">
        <v>1.60075329566855</v>
      </c>
      <c r="H79" s="190" t="str">
        <f t="shared" si="9"/>
        <v>-</v>
      </c>
      <c r="I79" s="189">
        <v>1.8241308793456033</v>
      </c>
      <c r="J79" s="190">
        <f t="shared" si="9"/>
        <v>0.22337758367705329</v>
      </c>
      <c r="K79" s="189">
        <v>2.0141129032258065</v>
      </c>
      <c r="L79" s="190">
        <f t="shared" si="10"/>
        <v>0.18998202388020324</v>
      </c>
      <c r="M79" s="189">
        <v>1.9889349930843707</v>
      </c>
      <c r="N79" s="190">
        <f t="shared" si="11"/>
        <v>-2.5177910141435778E-2</v>
      </c>
    </row>
    <row r="80" spans="1:15" x14ac:dyDescent="0.25">
      <c r="A80" s="1"/>
      <c r="B80" s="119" t="s">
        <v>83</v>
      </c>
      <c r="C80" s="189" t="s">
        <v>233</v>
      </c>
      <c r="D80" s="190" t="s">
        <v>233</v>
      </c>
      <c r="E80" s="189" t="s">
        <v>233</v>
      </c>
      <c r="F80" s="190" t="str">
        <f t="shared" si="9"/>
        <v>-</v>
      </c>
      <c r="G80" s="189">
        <v>1.8062953995157385</v>
      </c>
      <c r="H80" s="190" t="str">
        <f t="shared" si="9"/>
        <v>-</v>
      </c>
      <c r="I80" s="189">
        <v>1.8506493506493507</v>
      </c>
      <c r="J80" s="190">
        <f t="shared" si="9"/>
        <v>4.4353951133612179E-2</v>
      </c>
      <c r="K80" s="189">
        <v>2.1756198347107438</v>
      </c>
      <c r="L80" s="190">
        <f t="shared" si="10"/>
        <v>0.32497048406139317</v>
      </c>
      <c r="M80" s="189">
        <v>1.6375198728139904</v>
      </c>
      <c r="N80" s="190">
        <f t="shared" si="11"/>
        <v>-0.53809996189675346</v>
      </c>
    </row>
    <row r="81" spans="1:15" x14ac:dyDescent="0.25">
      <c r="A81" s="1"/>
      <c r="B81" s="119" t="s">
        <v>85</v>
      </c>
      <c r="C81" s="189" t="s">
        <v>233</v>
      </c>
      <c r="D81" s="190" t="s">
        <v>233</v>
      </c>
      <c r="E81" s="189" t="s">
        <v>233</v>
      </c>
      <c r="F81" s="190" t="str">
        <f t="shared" si="9"/>
        <v>-</v>
      </c>
      <c r="G81" s="189">
        <v>2.5428571428571427</v>
      </c>
      <c r="H81" s="190" t="str">
        <f t="shared" si="9"/>
        <v>-</v>
      </c>
      <c r="I81" s="189" t="s">
        <v>233</v>
      </c>
      <c r="J81" s="190" t="str">
        <f t="shared" si="9"/>
        <v>-</v>
      </c>
      <c r="K81" s="189">
        <v>1.9364599092284418</v>
      </c>
      <c r="L81" s="190" t="str">
        <f t="shared" si="10"/>
        <v>-</v>
      </c>
      <c r="M81" s="189">
        <v>2.2328482328482329</v>
      </c>
      <c r="N81" s="190">
        <f t="shared" si="11"/>
        <v>0.29638832361979106</v>
      </c>
    </row>
    <row r="82" spans="1:15" x14ac:dyDescent="0.25">
      <c r="A82" s="1"/>
      <c r="B82" s="119" t="s">
        <v>87</v>
      </c>
      <c r="C82" s="189" t="s">
        <v>233</v>
      </c>
      <c r="D82" s="190" t="s">
        <v>233</v>
      </c>
      <c r="E82" s="189" t="s">
        <v>233</v>
      </c>
      <c r="F82" s="190" t="str">
        <f t="shared" si="9"/>
        <v>-</v>
      </c>
      <c r="G82" s="189">
        <v>1.5124113475177305</v>
      </c>
      <c r="H82" s="190" t="str">
        <f t="shared" si="9"/>
        <v>-</v>
      </c>
      <c r="I82" s="189" t="s">
        <v>233</v>
      </c>
      <c r="J82" s="190" t="str">
        <f t="shared" si="9"/>
        <v>-</v>
      </c>
      <c r="K82" s="189">
        <v>1.8826086956521739</v>
      </c>
      <c r="L82" s="190" t="str">
        <f t="shared" si="10"/>
        <v>-</v>
      </c>
      <c r="M82" s="189"/>
      <c r="N82" s="190"/>
    </row>
    <row r="83" spans="1:15" x14ac:dyDescent="0.25">
      <c r="A83" s="1"/>
      <c r="B83" s="119" t="s">
        <v>89</v>
      </c>
      <c r="C83" s="189" t="s">
        <v>233</v>
      </c>
      <c r="D83" s="190" t="s">
        <v>233</v>
      </c>
      <c r="E83" s="189" t="s">
        <v>233</v>
      </c>
      <c r="F83" s="190" t="str">
        <f t="shared" si="9"/>
        <v>-</v>
      </c>
      <c r="G83" s="189">
        <v>1.641711229946524</v>
      </c>
      <c r="H83" s="190" t="str">
        <f t="shared" si="9"/>
        <v>-</v>
      </c>
      <c r="I83" s="189">
        <v>1.941908713692946</v>
      </c>
      <c r="J83" s="190">
        <f t="shared" si="9"/>
        <v>0.30019748374642208</v>
      </c>
      <c r="K83" s="189">
        <v>1.8926174496644295</v>
      </c>
      <c r="L83" s="190">
        <f t="shared" si="10"/>
        <v>-4.9291264028516579E-2</v>
      </c>
      <c r="M83" s="189"/>
      <c r="N83" s="190"/>
    </row>
    <row r="84" spans="1:15" x14ac:dyDescent="0.25">
      <c r="A84" s="1"/>
      <c r="B84" s="119" t="s">
        <v>91</v>
      </c>
      <c r="C84" s="189" t="s">
        <v>233</v>
      </c>
      <c r="D84" s="190" t="s">
        <v>233</v>
      </c>
      <c r="E84" s="189" t="s">
        <v>233</v>
      </c>
      <c r="F84" s="190" t="str">
        <f t="shared" si="9"/>
        <v>-</v>
      </c>
      <c r="G84" s="189">
        <v>2.6287425149700598</v>
      </c>
      <c r="H84" s="190" t="str">
        <f t="shared" si="9"/>
        <v>-</v>
      </c>
      <c r="I84" s="189">
        <v>1.7837837837837838</v>
      </c>
      <c r="J84" s="190">
        <f t="shared" si="9"/>
        <v>-0.84495873118627607</v>
      </c>
      <c r="K84" s="189">
        <v>1.6739974126778785</v>
      </c>
      <c r="L84" s="190">
        <f t="shared" si="10"/>
        <v>-0.10978637110590528</v>
      </c>
      <c r="M84" s="189"/>
      <c r="N84" s="190"/>
    </row>
    <row r="85" spans="1:15" x14ac:dyDescent="0.25">
      <c r="A85" s="1"/>
      <c r="B85" s="119" t="s">
        <v>93</v>
      </c>
      <c r="C85" s="189" t="s">
        <v>233</v>
      </c>
      <c r="D85" s="190" t="s">
        <v>233</v>
      </c>
      <c r="E85" s="189" t="s">
        <v>233</v>
      </c>
      <c r="F85" s="190" t="str">
        <f t="shared" si="9"/>
        <v>-</v>
      </c>
      <c r="G85" s="189">
        <v>1.7217391304347827</v>
      </c>
      <c r="H85" s="190" t="str">
        <f t="shared" si="9"/>
        <v>-</v>
      </c>
      <c r="I85" s="189">
        <v>1.834140435835351</v>
      </c>
      <c r="J85" s="190">
        <f t="shared" si="9"/>
        <v>0.11240130540056836</v>
      </c>
      <c r="K85" s="189">
        <v>1.7532188841201717</v>
      </c>
      <c r="L85" s="190">
        <f t="shared" si="10"/>
        <v>-8.0921551715179341E-2</v>
      </c>
      <c r="M85" s="189"/>
      <c r="N85" s="190"/>
    </row>
    <row r="86" spans="1:15" x14ac:dyDescent="0.25">
      <c r="A86" s="1"/>
      <c r="B86" s="119" t="s">
        <v>95</v>
      </c>
      <c r="C86" s="189" t="s">
        <v>233</v>
      </c>
      <c r="D86" s="190" t="s">
        <v>233</v>
      </c>
      <c r="E86" s="189" t="s">
        <v>233</v>
      </c>
      <c r="F86" s="190" t="str">
        <f t="shared" si="9"/>
        <v>-</v>
      </c>
      <c r="G86" s="189">
        <v>1.7701317715959004</v>
      </c>
      <c r="H86" s="190" t="str">
        <f t="shared" si="9"/>
        <v>-</v>
      </c>
      <c r="I86" s="189">
        <v>1.8573141486810552</v>
      </c>
      <c r="J86" s="190">
        <f t="shared" si="9"/>
        <v>8.718237708515475E-2</v>
      </c>
      <c r="K86" s="189">
        <v>2.0639606396063961</v>
      </c>
      <c r="L86" s="190">
        <f t="shared" si="10"/>
        <v>0.20664649092534093</v>
      </c>
      <c r="M86" s="189"/>
      <c r="N86" s="190"/>
    </row>
    <row r="87" spans="1:15" ht="15.75" x14ac:dyDescent="0.25">
      <c r="B87" s="122" t="s">
        <v>32</v>
      </c>
      <c r="C87" s="191" t="s">
        <v>233</v>
      </c>
      <c r="D87" s="192" t="s">
        <v>233</v>
      </c>
      <c r="E87" s="191" t="s">
        <v>233</v>
      </c>
      <c r="F87" s="192" t="str">
        <f t="shared" si="9"/>
        <v>-</v>
      </c>
      <c r="G87" s="191">
        <v>1.9616059247709998</v>
      </c>
      <c r="H87" s="192" t="str">
        <f t="shared" si="9"/>
        <v>-</v>
      </c>
      <c r="I87" s="191">
        <v>1.8250295780202446</v>
      </c>
      <c r="J87" s="192">
        <f t="shared" si="9"/>
        <v>-0.13657634675075525</v>
      </c>
      <c r="K87" s="191">
        <v>1.9394168875425974</v>
      </c>
      <c r="L87" s="192">
        <f t="shared" si="10"/>
        <v>0.11438730952235288</v>
      </c>
      <c r="M87" s="191">
        <v>1.8767839195979898</v>
      </c>
      <c r="N87" s="192">
        <v>-0.13217000047189442</v>
      </c>
    </row>
    <row r="88" spans="1:15" ht="6" customHeight="1" x14ac:dyDescent="0.25"/>
    <row r="89" spans="1:15" x14ac:dyDescent="0.25">
      <c r="B89" s="107" t="s">
        <v>57</v>
      </c>
      <c r="C89" s="195"/>
      <c r="D89" s="195"/>
      <c r="E89" s="195"/>
      <c r="F89" s="195"/>
      <c r="G89" s="195"/>
      <c r="H89" s="195"/>
      <c r="I89" s="195"/>
      <c r="J89" s="195"/>
      <c r="K89" s="195"/>
      <c r="L89" s="195"/>
      <c r="M89" s="195"/>
      <c r="N89" s="195"/>
    </row>
    <row r="92" spans="1:15" ht="48.75" customHeight="1" thickBot="1" x14ac:dyDescent="0.3">
      <c r="B92" s="283" t="s">
        <v>307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116</v>
      </c>
    </row>
    <row r="93" spans="1:15" ht="10.5" customHeight="1" thickBot="1" x14ac:dyDescent="0.3">
      <c r="B93" s="108"/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39"/>
      <c r="N93" s="39"/>
      <c r="O93" s="1" t="s">
        <v>117</v>
      </c>
    </row>
    <row r="94" spans="1:15" ht="22.5" thickTop="1" thickBot="1" x14ac:dyDescent="0.3">
      <c r="B94" s="126" t="s">
        <v>98</v>
      </c>
      <c r="C94" s="315" t="s">
        <v>34</v>
      </c>
      <c r="D94" s="316"/>
      <c r="E94" s="316"/>
      <c r="F94" s="316"/>
      <c r="G94" s="316"/>
      <c r="H94" s="316"/>
      <c r="I94" s="316"/>
      <c r="J94" s="316"/>
      <c r="K94" s="316"/>
      <c r="L94" s="316"/>
      <c r="M94" s="316"/>
      <c r="N94" s="316"/>
    </row>
    <row r="95" spans="1:15" ht="22.5" thickTop="1" thickBot="1" x14ac:dyDescent="0.3">
      <c r="B95" s="111"/>
      <c r="C95" s="307">
        <v>2020</v>
      </c>
      <c r="D95" s="308"/>
      <c r="E95" s="309">
        <v>2021</v>
      </c>
      <c r="F95" s="308"/>
      <c r="G95" s="309">
        <v>2022</v>
      </c>
      <c r="H95" s="308"/>
      <c r="I95" s="309">
        <v>2023</v>
      </c>
      <c r="J95" s="308"/>
      <c r="K95" s="309">
        <v>2024</v>
      </c>
      <c r="L95" s="308"/>
      <c r="M95" s="309">
        <f>M$7</f>
        <v>2025</v>
      </c>
      <c r="N95" s="310"/>
    </row>
    <row r="96" spans="1:15" ht="16.5" thickTop="1" thickBot="1" x14ac:dyDescent="0.3">
      <c r="B96" s="87"/>
      <c r="C96" s="116" t="s">
        <v>71</v>
      </c>
      <c r="D96" s="117" t="str">
        <f>CONCATENATE("dif ",RIGHT(C95,2),"/",RIGHT(C95-1,2))</f>
        <v>dif 20/19</v>
      </c>
      <c r="E96" s="118" t="s">
        <v>71</v>
      </c>
      <c r="F96" s="117" t="str">
        <f>CONCATENATE("dif ",RIGHT(E95,2),"/",RIGHT(C95,2))</f>
        <v>dif 21/20</v>
      </c>
      <c r="G96" s="118" t="s">
        <v>71</v>
      </c>
      <c r="H96" s="117" t="str">
        <f>CONCATENATE("dif ",RIGHT(G95,2),"/",RIGHT(E95,2))</f>
        <v>dif 22/21</v>
      </c>
      <c r="I96" s="118" t="s">
        <v>71</v>
      </c>
      <c r="J96" s="117" t="str">
        <f>CONCATENATE("dif ",RIGHT(I95,2),"/",RIGHT(G95,2))</f>
        <v>dif 23/22</v>
      </c>
      <c r="K96" s="118" t="s">
        <v>71</v>
      </c>
      <c r="L96" s="117" t="str">
        <f>CONCATENATE("dif ",RIGHT(K95,2),"/",RIGHT(I95,2))</f>
        <v>dif 24/23</v>
      </c>
      <c r="M96" s="118" t="s">
        <v>71</v>
      </c>
      <c r="N96" s="117" t="str">
        <f>CONCATENATE("def ",RIGHT(M95,2),"/",RIGHT(K95,2))</f>
        <v>def 25/24</v>
      </c>
    </row>
    <row r="97" spans="2:14" x14ac:dyDescent="0.25">
      <c r="B97" s="119" t="s">
        <v>73</v>
      </c>
      <c r="C97" s="189" t="s">
        <v>233</v>
      </c>
      <c r="D97" s="190" t="s">
        <v>233</v>
      </c>
      <c r="E97" s="189" t="s">
        <v>233</v>
      </c>
      <c r="F97" s="190" t="str">
        <f t="shared" ref="F97:J109" si="12">IFERROR(E97-C97,"-")</f>
        <v>-</v>
      </c>
      <c r="G97" s="189" t="s">
        <v>233</v>
      </c>
      <c r="H97" s="190" t="str">
        <f t="shared" si="12"/>
        <v>-</v>
      </c>
      <c r="I97" s="189" t="s">
        <v>233</v>
      </c>
      <c r="J97" s="190" t="str">
        <f t="shared" si="12"/>
        <v>-</v>
      </c>
      <c r="K97" s="189" t="s">
        <v>233</v>
      </c>
      <c r="L97" s="190" t="str">
        <f t="shared" ref="L97:L109" si="13">IFERROR(K97-I97,"-")</f>
        <v>-</v>
      </c>
      <c r="M97" s="189" t="s">
        <v>233</v>
      </c>
      <c r="N97" s="190" t="str">
        <f>IFERROR(M97-K97,"-")</f>
        <v>-</v>
      </c>
    </row>
    <row r="98" spans="2:14" x14ac:dyDescent="0.25">
      <c r="B98" s="119" t="s">
        <v>75</v>
      </c>
      <c r="C98" s="189" t="s">
        <v>233</v>
      </c>
      <c r="D98" s="190" t="s">
        <v>233</v>
      </c>
      <c r="E98" s="189" t="s">
        <v>233</v>
      </c>
      <c r="F98" s="190" t="str">
        <f t="shared" si="12"/>
        <v>-</v>
      </c>
      <c r="G98" s="189" t="s">
        <v>233</v>
      </c>
      <c r="H98" s="190" t="str">
        <f t="shared" si="12"/>
        <v>-</v>
      </c>
      <c r="I98" s="189" t="s">
        <v>233</v>
      </c>
      <c r="J98" s="190" t="str">
        <f t="shared" si="12"/>
        <v>-</v>
      </c>
      <c r="K98" s="189" t="s">
        <v>233</v>
      </c>
      <c r="L98" s="190" t="str">
        <f t="shared" si="13"/>
        <v>-</v>
      </c>
      <c r="M98" s="189" t="s">
        <v>233</v>
      </c>
      <c r="N98" s="190" t="str">
        <f t="shared" ref="N98:N103" si="14">IFERROR(M98-K98,"-")</f>
        <v>-</v>
      </c>
    </row>
    <row r="99" spans="2:14" x14ac:dyDescent="0.25">
      <c r="B99" s="119" t="s">
        <v>77</v>
      </c>
      <c r="C99" s="189" t="s">
        <v>233</v>
      </c>
      <c r="D99" s="190" t="s">
        <v>233</v>
      </c>
      <c r="E99" s="189" t="s">
        <v>233</v>
      </c>
      <c r="F99" s="190" t="str">
        <f t="shared" si="12"/>
        <v>-</v>
      </c>
      <c r="G99" s="189" t="s">
        <v>233</v>
      </c>
      <c r="H99" s="190" t="str">
        <f t="shared" si="12"/>
        <v>-</v>
      </c>
      <c r="I99" s="189" t="s">
        <v>233</v>
      </c>
      <c r="J99" s="190" t="str">
        <f t="shared" si="12"/>
        <v>-</v>
      </c>
      <c r="K99" s="189" t="s">
        <v>233</v>
      </c>
      <c r="L99" s="190" t="str">
        <f t="shared" si="13"/>
        <v>-</v>
      </c>
      <c r="M99" s="189" t="s">
        <v>233</v>
      </c>
      <c r="N99" s="190" t="str">
        <f t="shared" si="14"/>
        <v>-</v>
      </c>
    </row>
    <row r="100" spans="2:14" x14ac:dyDescent="0.25">
      <c r="B100" s="119" t="s">
        <v>79</v>
      </c>
      <c r="C100" s="189" t="s">
        <v>233</v>
      </c>
      <c r="D100" s="190" t="s">
        <v>233</v>
      </c>
      <c r="E100" s="189" t="s">
        <v>233</v>
      </c>
      <c r="F100" s="190" t="str">
        <f t="shared" si="12"/>
        <v>-</v>
      </c>
      <c r="G100" s="189" t="s">
        <v>233</v>
      </c>
      <c r="H100" s="190" t="str">
        <f t="shared" si="12"/>
        <v>-</v>
      </c>
      <c r="I100" s="189" t="s">
        <v>233</v>
      </c>
      <c r="J100" s="190" t="str">
        <f t="shared" si="12"/>
        <v>-</v>
      </c>
      <c r="K100" s="189" t="s">
        <v>233</v>
      </c>
      <c r="L100" s="190" t="str">
        <f t="shared" si="13"/>
        <v>-</v>
      </c>
      <c r="M100" s="189" t="s">
        <v>233</v>
      </c>
      <c r="N100" s="190" t="str">
        <f t="shared" si="14"/>
        <v>-</v>
      </c>
    </row>
    <row r="101" spans="2:14" x14ac:dyDescent="0.25">
      <c r="B101" s="119" t="s">
        <v>81</v>
      </c>
      <c r="C101" s="189" t="s">
        <v>233</v>
      </c>
      <c r="D101" s="190" t="s">
        <v>233</v>
      </c>
      <c r="E101" s="189" t="s">
        <v>233</v>
      </c>
      <c r="F101" s="190" t="str">
        <f t="shared" si="12"/>
        <v>-</v>
      </c>
      <c r="G101" s="189" t="s">
        <v>233</v>
      </c>
      <c r="H101" s="190" t="str">
        <f t="shared" si="12"/>
        <v>-</v>
      </c>
      <c r="I101" s="189" t="s">
        <v>233</v>
      </c>
      <c r="J101" s="190" t="str">
        <f t="shared" si="12"/>
        <v>-</v>
      </c>
      <c r="K101" s="189" t="s">
        <v>233</v>
      </c>
      <c r="L101" s="190" t="str">
        <f t="shared" si="13"/>
        <v>-</v>
      </c>
      <c r="M101" s="189" t="s">
        <v>233</v>
      </c>
      <c r="N101" s="190" t="str">
        <f t="shared" si="14"/>
        <v>-</v>
      </c>
    </row>
    <row r="102" spans="2:14" x14ac:dyDescent="0.25">
      <c r="B102" s="119" t="s">
        <v>83</v>
      </c>
      <c r="C102" s="189" t="s">
        <v>233</v>
      </c>
      <c r="D102" s="190" t="s">
        <v>233</v>
      </c>
      <c r="E102" s="189" t="s">
        <v>233</v>
      </c>
      <c r="F102" s="190" t="str">
        <f t="shared" si="12"/>
        <v>-</v>
      </c>
      <c r="G102" s="189" t="s">
        <v>233</v>
      </c>
      <c r="H102" s="190" t="str">
        <f t="shared" si="12"/>
        <v>-</v>
      </c>
      <c r="I102" s="189" t="s">
        <v>233</v>
      </c>
      <c r="J102" s="190" t="str">
        <f t="shared" si="12"/>
        <v>-</v>
      </c>
      <c r="K102" s="189" t="s">
        <v>233</v>
      </c>
      <c r="L102" s="190" t="str">
        <f t="shared" si="13"/>
        <v>-</v>
      </c>
      <c r="M102" s="189" t="s">
        <v>233</v>
      </c>
      <c r="N102" s="190" t="str">
        <f t="shared" si="14"/>
        <v>-</v>
      </c>
    </row>
    <row r="103" spans="2:14" x14ac:dyDescent="0.25">
      <c r="B103" s="119" t="s">
        <v>85</v>
      </c>
      <c r="C103" s="189" t="s">
        <v>233</v>
      </c>
      <c r="D103" s="190" t="s">
        <v>233</v>
      </c>
      <c r="E103" s="189" t="s">
        <v>233</v>
      </c>
      <c r="F103" s="190" t="str">
        <f t="shared" si="12"/>
        <v>-</v>
      </c>
      <c r="G103" s="189" t="s">
        <v>233</v>
      </c>
      <c r="H103" s="190" t="str">
        <f t="shared" si="12"/>
        <v>-</v>
      </c>
      <c r="I103" s="189" t="s">
        <v>233</v>
      </c>
      <c r="J103" s="190" t="str">
        <f t="shared" si="12"/>
        <v>-</v>
      </c>
      <c r="K103" s="189" t="s">
        <v>233</v>
      </c>
      <c r="L103" s="190" t="str">
        <f t="shared" si="13"/>
        <v>-</v>
      </c>
      <c r="M103" s="189" t="s">
        <v>233</v>
      </c>
      <c r="N103" s="190" t="str">
        <f t="shared" si="14"/>
        <v>-</v>
      </c>
    </row>
    <row r="104" spans="2:14" x14ac:dyDescent="0.25">
      <c r="B104" s="119" t="s">
        <v>87</v>
      </c>
      <c r="C104" s="189" t="s">
        <v>233</v>
      </c>
      <c r="D104" s="190" t="s">
        <v>233</v>
      </c>
      <c r="E104" s="189" t="s">
        <v>233</v>
      </c>
      <c r="F104" s="190" t="str">
        <f t="shared" si="12"/>
        <v>-</v>
      </c>
      <c r="G104" s="189" t="s">
        <v>233</v>
      </c>
      <c r="H104" s="190" t="str">
        <f t="shared" si="12"/>
        <v>-</v>
      </c>
      <c r="I104" s="189" t="s">
        <v>233</v>
      </c>
      <c r="J104" s="190" t="str">
        <f t="shared" si="12"/>
        <v>-</v>
      </c>
      <c r="K104" s="189" t="s">
        <v>233</v>
      </c>
      <c r="L104" s="190" t="str">
        <f t="shared" si="13"/>
        <v>-</v>
      </c>
      <c r="M104" s="189"/>
      <c r="N104" s="190"/>
    </row>
    <row r="105" spans="2:14" x14ac:dyDescent="0.25">
      <c r="B105" s="119" t="s">
        <v>89</v>
      </c>
      <c r="C105" s="189" t="s">
        <v>233</v>
      </c>
      <c r="D105" s="190" t="s">
        <v>233</v>
      </c>
      <c r="E105" s="189" t="s">
        <v>233</v>
      </c>
      <c r="F105" s="190" t="str">
        <f t="shared" si="12"/>
        <v>-</v>
      </c>
      <c r="G105" s="189" t="s">
        <v>233</v>
      </c>
      <c r="H105" s="190" t="str">
        <f t="shared" si="12"/>
        <v>-</v>
      </c>
      <c r="I105" s="189" t="s">
        <v>233</v>
      </c>
      <c r="J105" s="190" t="str">
        <f t="shared" si="12"/>
        <v>-</v>
      </c>
      <c r="K105" s="189" t="s">
        <v>233</v>
      </c>
      <c r="L105" s="190" t="str">
        <f t="shared" si="13"/>
        <v>-</v>
      </c>
      <c r="M105" s="189"/>
      <c r="N105" s="190"/>
    </row>
    <row r="106" spans="2:14" x14ac:dyDescent="0.25">
      <c r="B106" s="119" t="s">
        <v>91</v>
      </c>
      <c r="C106" s="189" t="s">
        <v>233</v>
      </c>
      <c r="D106" s="190" t="s">
        <v>233</v>
      </c>
      <c r="E106" s="189" t="s">
        <v>233</v>
      </c>
      <c r="F106" s="190" t="str">
        <f t="shared" si="12"/>
        <v>-</v>
      </c>
      <c r="G106" s="189" t="s">
        <v>233</v>
      </c>
      <c r="H106" s="190" t="str">
        <f t="shared" si="12"/>
        <v>-</v>
      </c>
      <c r="I106" s="189" t="s">
        <v>233</v>
      </c>
      <c r="J106" s="190" t="str">
        <f t="shared" si="12"/>
        <v>-</v>
      </c>
      <c r="K106" s="189" t="s">
        <v>233</v>
      </c>
      <c r="L106" s="190" t="str">
        <f t="shared" si="13"/>
        <v>-</v>
      </c>
      <c r="M106" s="189"/>
      <c r="N106" s="190"/>
    </row>
    <row r="107" spans="2:14" x14ac:dyDescent="0.25">
      <c r="B107" s="119" t="s">
        <v>93</v>
      </c>
      <c r="C107" s="189" t="s">
        <v>233</v>
      </c>
      <c r="D107" s="190" t="s">
        <v>233</v>
      </c>
      <c r="E107" s="189" t="s">
        <v>233</v>
      </c>
      <c r="F107" s="190" t="str">
        <f t="shared" si="12"/>
        <v>-</v>
      </c>
      <c r="G107" s="189" t="s">
        <v>233</v>
      </c>
      <c r="H107" s="190" t="str">
        <f t="shared" si="12"/>
        <v>-</v>
      </c>
      <c r="I107" s="189" t="s">
        <v>233</v>
      </c>
      <c r="J107" s="190" t="str">
        <f t="shared" si="12"/>
        <v>-</v>
      </c>
      <c r="K107" s="189" t="s">
        <v>233</v>
      </c>
      <c r="L107" s="190" t="str">
        <f t="shared" si="13"/>
        <v>-</v>
      </c>
      <c r="M107" s="189"/>
      <c r="N107" s="190"/>
    </row>
    <row r="108" spans="2:14" x14ac:dyDescent="0.25">
      <c r="B108" s="119" t="s">
        <v>95</v>
      </c>
      <c r="C108" s="189" t="s">
        <v>233</v>
      </c>
      <c r="D108" s="190" t="s">
        <v>233</v>
      </c>
      <c r="E108" s="189" t="s">
        <v>233</v>
      </c>
      <c r="F108" s="190" t="str">
        <f t="shared" si="12"/>
        <v>-</v>
      </c>
      <c r="G108" s="189" t="s">
        <v>233</v>
      </c>
      <c r="H108" s="190" t="str">
        <f t="shared" si="12"/>
        <v>-</v>
      </c>
      <c r="I108" s="189" t="s">
        <v>233</v>
      </c>
      <c r="J108" s="190" t="str">
        <f t="shared" si="12"/>
        <v>-</v>
      </c>
      <c r="K108" s="189" t="s">
        <v>233</v>
      </c>
      <c r="L108" s="190" t="str">
        <f t="shared" si="13"/>
        <v>-</v>
      </c>
      <c r="M108" s="189"/>
      <c r="N108" s="190"/>
    </row>
    <row r="109" spans="2:14" ht="15.75" x14ac:dyDescent="0.25">
      <c r="B109" s="122" t="s">
        <v>32</v>
      </c>
      <c r="C109" s="191" t="s">
        <v>233</v>
      </c>
      <c r="D109" s="192" t="s">
        <v>233</v>
      </c>
      <c r="E109" s="191" t="s">
        <v>233</v>
      </c>
      <c r="F109" s="192" t="str">
        <f t="shared" si="12"/>
        <v>-</v>
      </c>
      <c r="G109" s="191" t="s">
        <v>233</v>
      </c>
      <c r="H109" s="192" t="str">
        <f t="shared" si="12"/>
        <v>-</v>
      </c>
      <c r="I109" s="191" t="s">
        <v>233</v>
      </c>
      <c r="J109" s="192" t="str">
        <f t="shared" si="12"/>
        <v>-</v>
      </c>
      <c r="K109" s="191" t="s">
        <v>233</v>
      </c>
      <c r="L109" s="192" t="str">
        <f t="shared" si="13"/>
        <v>-</v>
      </c>
      <c r="M109" s="191" t="s">
        <v>233</v>
      </c>
      <c r="N109" s="192" t="s">
        <v>233</v>
      </c>
    </row>
    <row r="110" spans="2:14" ht="6" customHeight="1" x14ac:dyDescent="0.25"/>
    <row r="111" spans="2:14" x14ac:dyDescent="0.25">
      <c r="B111" s="107" t="s">
        <v>57</v>
      </c>
      <c r="C111" s="195"/>
      <c r="D111" s="195"/>
      <c r="E111" s="195"/>
      <c r="F111" s="195"/>
      <c r="G111" s="195"/>
      <c r="H111" s="195"/>
      <c r="I111" s="195"/>
      <c r="J111" s="195"/>
      <c r="K111" s="195"/>
      <c r="L111" s="195"/>
      <c r="M111" s="195"/>
      <c r="N111" s="195"/>
    </row>
  </sheetData>
  <mergeCells count="40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77DE5D-61E6-41EC-BD9B-DBE3B516BFAC}">
  <sheetPr>
    <tabColor rgb="FF7030A0"/>
  </sheetPr>
  <dimension ref="A4:A24"/>
  <sheetViews>
    <sheetView showGridLines="0" workbookViewId="0">
      <selection activeCell="G18" sqref="G1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ED19A-7AFB-4120-B8C2-195BAD2B46B9}">
  <sheetPr>
    <tabColor rgb="FFAC75D5"/>
  </sheetPr>
  <dimension ref="A1:AC112"/>
  <sheetViews>
    <sheetView showGridLines="0" zoomScaleNormal="100" workbookViewId="0">
      <selection activeCell="G18" sqref="G18"/>
    </sheetView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4.85546875" customWidth="1"/>
  </cols>
  <sheetData>
    <row r="1" spans="1:16" ht="18.75" x14ac:dyDescent="0.3">
      <c r="C1" s="81"/>
      <c r="D1" s="197" t="s">
        <v>152</v>
      </c>
    </row>
    <row r="2" spans="1:16" ht="18.75" x14ac:dyDescent="0.3">
      <c r="D2" s="197" t="s">
        <v>153</v>
      </c>
    </row>
    <row r="4" spans="1:16" ht="48.75" customHeight="1" thickBot="1" x14ac:dyDescent="0.3">
      <c r="B4" s="283" t="s">
        <v>308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P4" s="1" t="s">
        <v>154</v>
      </c>
    </row>
    <row r="5" spans="1:16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P5" s="1" t="s">
        <v>155</v>
      </c>
    </row>
    <row r="6" spans="1:16" ht="22.5" thickTop="1" thickBot="1" x14ac:dyDescent="0.3">
      <c r="B6" s="111"/>
      <c r="C6" s="305" t="s">
        <v>156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6" ht="22.5" thickTop="1" thickBot="1" x14ac:dyDescent="0.3">
      <c r="B7" s="111"/>
      <c r="C7" s="307">
        <v>2020</v>
      </c>
      <c r="D7" s="308"/>
      <c r="E7" s="309">
        <v>2021</v>
      </c>
      <c r="F7" s="308"/>
      <c r="G7" s="309">
        <v>2022</v>
      </c>
      <c r="H7" s="308"/>
      <c r="I7" s="309">
        <v>2023</v>
      </c>
      <c r="J7" s="308"/>
      <c r="K7" s="309">
        <v>2024</v>
      </c>
      <c r="L7" s="308"/>
      <c r="M7" s="309">
        <v>2025</v>
      </c>
      <c r="N7" s="310"/>
    </row>
    <row r="8" spans="1:16" ht="16.5" thickTop="1" thickBot="1" x14ac:dyDescent="0.3">
      <c r="B8" s="87"/>
      <c r="C8" s="116" t="s">
        <v>71</v>
      </c>
      <c r="D8" s="117" t="str">
        <f>CONCATENATE("dif ",RIGHT(C7,2),"/",RIGHT(C7-1,2))</f>
        <v>dif 20/19</v>
      </c>
      <c r="E8" s="118" t="s">
        <v>71</v>
      </c>
      <c r="F8" s="117" t="str">
        <f>CONCATENATE("dif ",RIGHT(E7,2),"/",RIGHT(C7,2))</f>
        <v>dif 21/20</v>
      </c>
      <c r="G8" s="118" t="s">
        <v>71</v>
      </c>
      <c r="H8" s="117" t="str">
        <f>CONCATENATE("dif ",RIGHT(G7,2),"/",RIGHT(E7,2))</f>
        <v>dif 22/21</v>
      </c>
      <c r="I8" s="118" t="s">
        <v>71</v>
      </c>
      <c r="J8" s="117" t="str">
        <f>CONCATENATE("dif ",RIGHT(I7,2),"/",RIGHT(G7,2))</f>
        <v>dif 23/22</v>
      </c>
      <c r="K8" s="118" t="s">
        <v>71</v>
      </c>
      <c r="L8" s="117" t="str">
        <f>CONCATENATE("dif ",RIGHT(K7,2),"/",RIGHT(I7,2))</f>
        <v>dif 24/23</v>
      </c>
      <c r="M8" s="118" t="s">
        <v>71</v>
      </c>
      <c r="N8" s="117" t="str">
        <f>CONCATENATE("var ",RIGHT(M7,2),"/",RIGHT(K7,2))</f>
        <v>var 25/24</v>
      </c>
    </row>
    <row r="9" spans="1:16" x14ac:dyDescent="0.25">
      <c r="A9" s="1" t="s">
        <v>72</v>
      </c>
      <c r="B9" s="119" t="s">
        <v>73</v>
      </c>
      <c r="C9" s="198">
        <v>0.56399999999999995</v>
      </c>
      <c r="D9" s="121">
        <v>9.4508053561032312E-2</v>
      </c>
      <c r="E9" s="198">
        <v>0.19170000000000001</v>
      </c>
      <c r="F9" s="121">
        <f t="shared" ref="F9:L21" si="0">IFERROR(E9/C9-1,"-")</f>
        <v>-0.66010638297872337</v>
      </c>
      <c r="G9" s="198">
        <v>0.58840000000000003</v>
      </c>
      <c r="H9" s="121">
        <f t="shared" si="0"/>
        <v>2.0693792383933229</v>
      </c>
      <c r="I9" s="198">
        <v>0.69830000000000003</v>
      </c>
      <c r="J9" s="121">
        <f t="shared" si="0"/>
        <v>0.18677770224337187</v>
      </c>
      <c r="K9" s="198">
        <v>0.69889999999999997</v>
      </c>
      <c r="L9" s="121">
        <f t="shared" si="0"/>
        <v>8.5922955749673235E-4</v>
      </c>
      <c r="M9" s="198">
        <v>0.68330000000000002</v>
      </c>
      <c r="N9" s="121">
        <f t="shared" ref="N9:N15" si="1">IFERROR(M9/K9-1,"-")</f>
        <v>-2.2320789812562469E-2</v>
      </c>
    </row>
    <row r="10" spans="1:16" x14ac:dyDescent="0.25">
      <c r="A10" s="1" t="s">
        <v>74</v>
      </c>
      <c r="B10" s="119" t="s">
        <v>75</v>
      </c>
      <c r="C10" s="198">
        <v>0.63570000000000004</v>
      </c>
      <c r="D10" s="121">
        <v>2.9306994818653065E-2</v>
      </c>
      <c r="E10" s="198">
        <v>0.2379</v>
      </c>
      <c r="F10" s="121">
        <f t="shared" si="0"/>
        <v>-0.62576687116564422</v>
      </c>
      <c r="G10" s="198">
        <v>0.65049999999999997</v>
      </c>
      <c r="H10" s="121">
        <f t="shared" si="0"/>
        <v>1.7343421605716687</v>
      </c>
      <c r="I10" s="198">
        <v>0.76769999999999994</v>
      </c>
      <c r="J10" s="121">
        <f t="shared" si="0"/>
        <v>0.18016910069177561</v>
      </c>
      <c r="K10" s="198">
        <v>0.77560000000000007</v>
      </c>
      <c r="L10" s="121">
        <f t="shared" si="0"/>
        <v>1.0290478051322216E-2</v>
      </c>
      <c r="M10" s="198">
        <v>0.69579999999999997</v>
      </c>
      <c r="N10" s="121">
        <f t="shared" si="1"/>
        <v>-0.10288808664259941</v>
      </c>
    </row>
    <row r="11" spans="1:16" x14ac:dyDescent="0.25">
      <c r="A11" s="1" t="s">
        <v>76</v>
      </c>
      <c r="B11" s="119" t="s">
        <v>77</v>
      </c>
      <c r="C11" s="198">
        <v>0.2369</v>
      </c>
      <c r="D11" s="121">
        <v>-0.5898545706371191</v>
      </c>
      <c r="E11" s="198">
        <v>0.34399999999999997</v>
      </c>
      <c r="F11" s="121">
        <f t="shared" si="0"/>
        <v>0.45208948923596437</v>
      </c>
      <c r="G11" s="198">
        <v>0.65599999999999992</v>
      </c>
      <c r="H11" s="121">
        <f t="shared" si="0"/>
        <v>0.90697674418604635</v>
      </c>
      <c r="I11" s="198">
        <v>0.75919999999999999</v>
      </c>
      <c r="J11" s="121">
        <f t="shared" si="0"/>
        <v>0.15731707317073185</v>
      </c>
      <c r="K11" s="198">
        <v>0.73299999999999998</v>
      </c>
      <c r="L11" s="121">
        <f t="shared" si="0"/>
        <v>-3.4510010537407765E-2</v>
      </c>
      <c r="M11" s="198">
        <v>0.67559999999999998</v>
      </c>
      <c r="N11" s="121">
        <f t="shared" si="1"/>
        <v>-7.8308321964529304E-2</v>
      </c>
    </row>
    <row r="12" spans="1:16" x14ac:dyDescent="0.25">
      <c r="A12" s="1" t="s">
        <v>78</v>
      </c>
      <c r="B12" s="119" t="s">
        <v>79</v>
      </c>
      <c r="C12" s="198">
        <v>0</v>
      </c>
      <c r="D12" s="121">
        <v>-1</v>
      </c>
      <c r="E12" s="198">
        <v>0.29299999999999998</v>
      </c>
      <c r="F12" s="121" t="str">
        <f t="shared" si="0"/>
        <v>-</v>
      </c>
      <c r="G12" s="198">
        <v>0.61299999999999999</v>
      </c>
      <c r="H12" s="121">
        <f t="shared" si="0"/>
        <v>1.0921501706484644</v>
      </c>
      <c r="I12" s="198">
        <v>0.63869999999999993</v>
      </c>
      <c r="J12" s="121">
        <f t="shared" si="0"/>
        <v>4.1924959216965707E-2</v>
      </c>
      <c r="K12" s="198">
        <v>0.66559999999999997</v>
      </c>
      <c r="L12" s="121">
        <f t="shared" si="0"/>
        <v>4.2116799749491118E-2</v>
      </c>
      <c r="M12" s="198">
        <v>0.59329999999999994</v>
      </c>
      <c r="N12" s="121">
        <f t="shared" si="1"/>
        <v>-0.10862379807692313</v>
      </c>
    </row>
    <row r="13" spans="1:16" x14ac:dyDescent="0.25">
      <c r="A13" s="1" t="s">
        <v>80</v>
      </c>
      <c r="B13" s="119" t="s">
        <v>81</v>
      </c>
      <c r="C13" s="198">
        <v>0</v>
      </c>
      <c r="D13" s="121">
        <v>-1</v>
      </c>
      <c r="E13" s="198">
        <v>0.39149999999999996</v>
      </c>
      <c r="F13" s="121" t="str">
        <f t="shared" si="0"/>
        <v>-</v>
      </c>
      <c r="G13" s="198">
        <v>0.49070000000000003</v>
      </c>
      <c r="H13" s="121">
        <f t="shared" si="0"/>
        <v>0.25338441890166052</v>
      </c>
      <c r="I13" s="198">
        <v>0.62240000000000006</v>
      </c>
      <c r="J13" s="121">
        <f t="shared" si="0"/>
        <v>0.26839209292846955</v>
      </c>
      <c r="K13" s="198">
        <v>0.5998</v>
      </c>
      <c r="L13" s="121">
        <f t="shared" si="0"/>
        <v>-3.6311053984575903E-2</v>
      </c>
      <c r="M13" s="198">
        <v>0.64280000000000004</v>
      </c>
      <c r="N13" s="121">
        <f t="shared" si="1"/>
        <v>7.1690563521173756E-2</v>
      </c>
    </row>
    <row r="14" spans="1:16" x14ac:dyDescent="0.25">
      <c r="A14" s="1" t="s">
        <v>82</v>
      </c>
      <c r="B14" s="119" t="s">
        <v>83</v>
      </c>
      <c r="C14" s="198">
        <v>0</v>
      </c>
      <c r="D14" s="121">
        <v>-1</v>
      </c>
      <c r="E14" s="198">
        <v>0.39329999999999998</v>
      </c>
      <c r="F14" s="121" t="str">
        <f t="shared" si="0"/>
        <v>-</v>
      </c>
      <c r="G14" s="198">
        <v>0.56700000000000006</v>
      </c>
      <c r="H14" s="121">
        <f t="shared" si="0"/>
        <v>0.44164759725400482</v>
      </c>
      <c r="I14" s="198">
        <v>0.52149999999999996</v>
      </c>
      <c r="J14" s="121">
        <f t="shared" si="0"/>
        <v>-8.0246913580247048E-2</v>
      </c>
      <c r="K14" s="198">
        <v>0.501</v>
      </c>
      <c r="L14" s="121">
        <f t="shared" si="0"/>
        <v>-3.9309683604985546E-2</v>
      </c>
      <c r="M14" s="198">
        <v>0.57740000000000002</v>
      </c>
      <c r="N14" s="121">
        <f t="shared" si="1"/>
        <v>0.15249500998003995</v>
      </c>
    </row>
    <row r="15" spans="1:16" x14ac:dyDescent="0.25">
      <c r="A15" s="1" t="s">
        <v>84</v>
      </c>
      <c r="B15" s="119" t="s">
        <v>85</v>
      </c>
      <c r="C15" s="198">
        <v>0</v>
      </c>
      <c r="D15" s="121">
        <v>-1</v>
      </c>
      <c r="E15" s="198">
        <v>0.39350000000000002</v>
      </c>
      <c r="F15" s="121" t="str">
        <f t="shared" si="0"/>
        <v>-</v>
      </c>
      <c r="G15" s="198">
        <v>0.52110000000000001</v>
      </c>
      <c r="H15" s="121">
        <f t="shared" si="0"/>
        <v>0.32426937738246497</v>
      </c>
      <c r="I15" s="198">
        <v>0.46679999999999999</v>
      </c>
      <c r="J15" s="121">
        <f t="shared" si="0"/>
        <v>-0.10420264824409908</v>
      </c>
      <c r="K15" s="198">
        <v>0.48599999999999999</v>
      </c>
      <c r="L15" s="121">
        <f t="shared" si="0"/>
        <v>4.1131105398457546E-2</v>
      </c>
      <c r="M15" s="198">
        <v>0.47909999999999997</v>
      </c>
      <c r="N15" s="121">
        <f t="shared" si="1"/>
        <v>-1.4197530864197616E-2</v>
      </c>
    </row>
    <row r="16" spans="1:16" x14ac:dyDescent="0.25">
      <c r="A16" s="1" t="s">
        <v>86</v>
      </c>
      <c r="B16" s="119" t="s">
        <v>87</v>
      </c>
      <c r="C16" s="198">
        <v>0.76939999999999997</v>
      </c>
      <c r="D16" s="121">
        <v>0.51815311760063132</v>
      </c>
      <c r="E16" s="198">
        <v>0.44319999999999998</v>
      </c>
      <c r="F16" s="121">
        <f t="shared" si="0"/>
        <v>-0.42396672731998963</v>
      </c>
      <c r="G16" s="198">
        <v>0.49969999999999998</v>
      </c>
      <c r="H16" s="121">
        <f t="shared" si="0"/>
        <v>0.12748194945848379</v>
      </c>
      <c r="I16" s="198">
        <v>0.60020000000000007</v>
      </c>
      <c r="J16" s="121">
        <f t="shared" si="0"/>
        <v>0.20112067240344222</v>
      </c>
      <c r="K16" s="198">
        <v>0.44380000000000003</v>
      </c>
      <c r="L16" s="121">
        <f t="shared" si="0"/>
        <v>-0.26057980673108971</v>
      </c>
      <c r="M16" s="198"/>
      <c r="N16" s="121"/>
    </row>
    <row r="17" spans="1:29" x14ac:dyDescent="0.25">
      <c r="A17" s="1" t="s">
        <v>88</v>
      </c>
      <c r="B17" s="119" t="s">
        <v>89</v>
      </c>
      <c r="C17" s="198">
        <v>0.43149999999999999</v>
      </c>
      <c r="D17" s="121">
        <v>-5.538528896672501E-2</v>
      </c>
      <c r="E17" s="198">
        <v>0.51200000000000001</v>
      </c>
      <c r="F17" s="121">
        <f t="shared" si="0"/>
        <v>0.18655851680185398</v>
      </c>
      <c r="G17" s="198">
        <v>0.5514</v>
      </c>
      <c r="H17" s="121">
        <f t="shared" si="0"/>
        <v>7.6953124999999956E-2</v>
      </c>
      <c r="I17" s="198">
        <v>0.53320000000000001</v>
      </c>
      <c r="J17" s="121">
        <f t="shared" si="0"/>
        <v>-3.3006891548784889E-2</v>
      </c>
      <c r="K17" s="198">
        <v>0.56189999999999996</v>
      </c>
      <c r="L17" s="121">
        <f t="shared" si="0"/>
        <v>5.382595648912214E-2</v>
      </c>
      <c r="M17" s="198"/>
      <c r="N17" s="121"/>
    </row>
    <row r="18" spans="1:29" x14ac:dyDescent="0.25">
      <c r="A18" s="1" t="s">
        <v>90</v>
      </c>
      <c r="B18" s="119" t="s">
        <v>91</v>
      </c>
      <c r="C18" s="198">
        <v>0.39939999999999998</v>
      </c>
      <c r="D18" s="121">
        <v>-9.4331065759637234E-2</v>
      </c>
      <c r="E18" s="198">
        <v>0.52229999999999999</v>
      </c>
      <c r="F18" s="121">
        <f t="shared" si="0"/>
        <v>0.30771156735102667</v>
      </c>
      <c r="G18" s="198">
        <v>0.56420000000000003</v>
      </c>
      <c r="H18" s="121">
        <f t="shared" si="0"/>
        <v>8.0222094581658077E-2</v>
      </c>
      <c r="I18" s="198">
        <v>0.53239999999999998</v>
      </c>
      <c r="J18" s="121">
        <f t="shared" si="0"/>
        <v>-5.6362991846862887E-2</v>
      </c>
      <c r="K18" s="198">
        <v>0.58409999999999995</v>
      </c>
      <c r="L18" s="121">
        <f t="shared" si="0"/>
        <v>9.710743801652888E-2</v>
      </c>
      <c r="M18" s="198"/>
      <c r="N18" s="121"/>
      <c r="AB18" s="199"/>
    </row>
    <row r="19" spans="1:29" x14ac:dyDescent="0.25">
      <c r="A19" s="1" t="s">
        <v>92</v>
      </c>
      <c r="B19" s="119" t="s">
        <v>93</v>
      </c>
      <c r="C19" s="198">
        <v>0.40720000000000001</v>
      </c>
      <c r="D19" s="121">
        <v>-0.32893869479235327</v>
      </c>
      <c r="E19" s="198">
        <v>0.64989999999999992</v>
      </c>
      <c r="F19" s="121">
        <f t="shared" si="0"/>
        <v>0.59602161100196449</v>
      </c>
      <c r="G19" s="198">
        <v>0.65629999999999999</v>
      </c>
      <c r="H19" s="121">
        <f t="shared" si="0"/>
        <v>9.8476688721342853E-3</v>
      </c>
      <c r="I19" s="198">
        <v>0.65459999999999996</v>
      </c>
      <c r="J19" s="121">
        <f t="shared" si="0"/>
        <v>-2.5902788358982409E-3</v>
      </c>
      <c r="K19" s="198">
        <v>0.74159999999999993</v>
      </c>
      <c r="L19" s="121">
        <f t="shared" si="0"/>
        <v>0.13290559120073331</v>
      </c>
      <c r="M19" s="198"/>
      <c r="N19" s="121"/>
      <c r="AB19" s="199"/>
      <c r="AC19" s="199"/>
    </row>
    <row r="20" spans="1:29" x14ac:dyDescent="0.25">
      <c r="A20" s="1" t="s">
        <v>94</v>
      </c>
      <c r="B20" s="119" t="s">
        <v>95</v>
      </c>
      <c r="C20" s="198">
        <v>0.48200000000000004</v>
      </c>
      <c r="D20" s="121">
        <v>-0.10707669507224882</v>
      </c>
      <c r="E20" s="198">
        <v>0.57810000000000006</v>
      </c>
      <c r="F20" s="121">
        <f t="shared" si="0"/>
        <v>0.19937759336099581</v>
      </c>
      <c r="G20" s="198">
        <v>0.58939999999999992</v>
      </c>
      <c r="H20" s="121">
        <f t="shared" si="0"/>
        <v>1.954679121259284E-2</v>
      </c>
      <c r="I20" s="198">
        <v>0.56869999999999998</v>
      </c>
      <c r="J20" s="121">
        <f t="shared" si="0"/>
        <v>-3.5120461486257137E-2</v>
      </c>
      <c r="K20" s="198">
        <v>0.63840000000000008</v>
      </c>
      <c r="L20" s="121">
        <f t="shared" si="0"/>
        <v>0.12256022507473197</v>
      </c>
      <c r="M20" s="198"/>
      <c r="N20" s="121"/>
      <c r="O20" s="127"/>
    </row>
    <row r="21" spans="1:29" ht="15.75" x14ac:dyDescent="0.25">
      <c r="A21" s="1" t="s">
        <v>0</v>
      </c>
      <c r="B21" s="122" t="s">
        <v>32</v>
      </c>
      <c r="C21" s="200">
        <v>0.5147906295498732</v>
      </c>
      <c r="D21" s="124">
        <v>-1.5610313583804047E-2</v>
      </c>
      <c r="E21" s="200">
        <v>0.42945341263098274</v>
      </c>
      <c r="F21" s="124">
        <f t="shared" si="0"/>
        <v>-0.16577072701091766</v>
      </c>
      <c r="G21" s="200">
        <v>0.57741590694750078</v>
      </c>
      <c r="H21" s="124">
        <f t="shared" si="0"/>
        <v>0.34453677620128276</v>
      </c>
      <c r="I21" s="200">
        <v>0.61259601883208059</v>
      </c>
      <c r="J21" s="124">
        <f t="shared" si="0"/>
        <v>6.0926814556528042E-2</v>
      </c>
      <c r="K21" s="200">
        <v>0.6183064169082243</v>
      </c>
      <c r="L21" s="124">
        <f t="shared" si="0"/>
        <v>9.3216375892071213E-3</v>
      </c>
      <c r="M21" s="200"/>
      <c r="N21" s="124"/>
      <c r="O21" s="317"/>
    </row>
    <row r="22" spans="1:29" ht="6" customHeight="1" x14ac:dyDescent="0.25">
      <c r="O22" s="317"/>
    </row>
    <row r="23" spans="1:29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317"/>
    </row>
    <row r="24" spans="1:29" x14ac:dyDescent="0.25">
      <c r="C24" s="201"/>
      <c r="K24" s="201"/>
      <c r="M24" s="201"/>
      <c r="N24" s="121"/>
      <c r="O24" s="317"/>
    </row>
    <row r="26" spans="1:29" ht="21.75" customHeight="1" thickBot="1" x14ac:dyDescent="0.3">
      <c r="B26" s="283" t="s">
        <v>309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P26" s="1" t="s">
        <v>157</v>
      </c>
    </row>
    <row r="27" spans="1:29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P27" s="1" t="s">
        <v>158</v>
      </c>
    </row>
    <row r="28" spans="1:29" ht="22.5" thickTop="1" thickBot="1" x14ac:dyDescent="0.3">
      <c r="B28" s="111"/>
      <c r="C28" s="305" t="s">
        <v>62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29" ht="22.5" thickTop="1" thickBot="1" x14ac:dyDescent="0.3">
      <c r="B29" s="111"/>
      <c r="C29" s="112">
        <f>C$7</f>
        <v>2020</v>
      </c>
      <c r="D29" s="113"/>
      <c r="E29" s="112">
        <f>E$7</f>
        <v>2021</v>
      </c>
      <c r="F29" s="113"/>
      <c r="G29" s="112">
        <f>G$7</f>
        <v>2022</v>
      </c>
      <c r="H29" s="113"/>
      <c r="I29" s="112">
        <f>I$7</f>
        <v>2023</v>
      </c>
      <c r="J29" s="113"/>
      <c r="K29" s="112">
        <f>K$7</f>
        <v>2024</v>
      </c>
      <c r="L29" s="113"/>
      <c r="M29" s="114">
        <f>M$7</f>
        <v>2025</v>
      </c>
      <c r="N29" s="115"/>
    </row>
    <row r="30" spans="1:29" ht="16.5" thickTop="1" thickBot="1" x14ac:dyDescent="0.3">
      <c r="B30" s="87"/>
      <c r="C30" s="116" t="s">
        <v>71</v>
      </c>
      <c r="D30" s="117" t="str">
        <f>CONCATENATE("var ",RIGHT(C29,2),"/",RIGHT(C29-1,2))</f>
        <v>var 20/19</v>
      </c>
      <c r="E30" s="118" t="s">
        <v>71</v>
      </c>
      <c r="F30" s="117" t="str">
        <f>CONCATENATE("var ",RIGHT(E29,2),"/",RIGHT(C29,2))</f>
        <v>var 21/20</v>
      </c>
      <c r="G30" s="118" t="s">
        <v>71</v>
      </c>
      <c r="H30" s="117" t="str">
        <f>CONCATENATE("var ",RIGHT(G29,2),"/",RIGHT(E29,2))</f>
        <v>var 22/21</v>
      </c>
      <c r="I30" s="118" t="s">
        <v>71</v>
      </c>
      <c r="J30" s="117" t="str">
        <f>CONCATENATE("var ",RIGHT(I29,2),"/",RIGHT(G29,2))</f>
        <v>var 23/22</v>
      </c>
      <c r="K30" s="118" t="s">
        <v>71</v>
      </c>
      <c r="L30" s="117" t="str">
        <f>CONCATENATE("var ",RIGHT(K29,2),"/",RIGHT(I29,2))</f>
        <v>var 24/23</v>
      </c>
      <c r="M30" s="118" t="s">
        <v>71</v>
      </c>
      <c r="N30" s="117" t="str">
        <f>CONCATENATE("var ",RIGHT(M29,2),"/",RIGHT(K29,2))</f>
        <v>var 25/24</v>
      </c>
    </row>
    <row r="31" spans="1:29" x14ac:dyDescent="0.25">
      <c r="B31" s="119" t="s">
        <v>73</v>
      </c>
      <c r="C31" s="198">
        <v>0.56399999999999995</v>
      </c>
      <c r="D31" s="121"/>
      <c r="E31" s="198">
        <v>0.19170000000000001</v>
      </c>
      <c r="F31" s="121">
        <f t="shared" ref="F31:J43" si="2">IFERROR(E31/C31-1,"-")</f>
        <v>-0.66010638297872337</v>
      </c>
      <c r="G31" s="198">
        <v>0.58840000000000003</v>
      </c>
      <c r="H31" s="121">
        <f t="shared" si="2"/>
        <v>2.0693792383933229</v>
      </c>
      <c r="I31" s="198">
        <v>0.69830000000000003</v>
      </c>
      <c r="J31" s="121">
        <f t="shared" si="2"/>
        <v>0.18677770224337187</v>
      </c>
      <c r="K31" s="198">
        <v>0.69889999999999997</v>
      </c>
      <c r="L31" s="121">
        <f t="shared" ref="L31:L43" si="3">IFERROR(K31/I31-1,"-")</f>
        <v>8.5922955749673235E-4</v>
      </c>
      <c r="M31" s="198">
        <v>0.68330000000000002</v>
      </c>
      <c r="N31" s="121">
        <f t="shared" ref="N31:N37" si="4">IFERROR(M31/K31-1,"-")</f>
        <v>-2.2320789812562469E-2</v>
      </c>
    </row>
    <row r="32" spans="1:29" x14ac:dyDescent="0.25">
      <c r="B32" s="119" t="s">
        <v>75</v>
      </c>
      <c r="C32" s="198">
        <v>0.63570000000000004</v>
      </c>
      <c r="D32" s="121"/>
      <c r="E32" s="198">
        <v>0.2379</v>
      </c>
      <c r="F32" s="121">
        <f t="shared" si="2"/>
        <v>-0.62576687116564422</v>
      </c>
      <c r="G32" s="198">
        <v>0.65049999999999997</v>
      </c>
      <c r="H32" s="121">
        <f t="shared" si="2"/>
        <v>1.7343421605716687</v>
      </c>
      <c r="I32" s="198">
        <v>0.76769999999999994</v>
      </c>
      <c r="J32" s="121">
        <f t="shared" si="2"/>
        <v>0.18016910069177561</v>
      </c>
      <c r="K32" s="198">
        <v>0.80330000000000001</v>
      </c>
      <c r="L32" s="121">
        <f t="shared" si="3"/>
        <v>4.6372280838869351E-2</v>
      </c>
      <c r="M32" s="198">
        <v>0.69579999999999997</v>
      </c>
      <c r="N32" s="121">
        <f t="shared" si="4"/>
        <v>-0.13382298020664762</v>
      </c>
    </row>
    <row r="33" spans="2:16" x14ac:dyDescent="0.25">
      <c r="B33" s="119" t="s">
        <v>77</v>
      </c>
      <c r="C33" s="198">
        <v>0.2369</v>
      </c>
      <c r="D33" s="121"/>
      <c r="E33" s="198">
        <v>0.34399999999999997</v>
      </c>
      <c r="F33" s="121">
        <f t="shared" si="2"/>
        <v>0.45208948923596437</v>
      </c>
      <c r="G33" s="198">
        <v>0.65599999999999992</v>
      </c>
      <c r="H33" s="121">
        <f t="shared" si="2"/>
        <v>0.90697674418604635</v>
      </c>
      <c r="I33" s="198">
        <v>0.75919999999999999</v>
      </c>
      <c r="J33" s="121">
        <f t="shared" si="2"/>
        <v>0.15731707317073185</v>
      </c>
      <c r="K33" s="198">
        <v>0.73299999999999998</v>
      </c>
      <c r="L33" s="121">
        <f t="shared" si="3"/>
        <v>-3.4510010537407765E-2</v>
      </c>
      <c r="M33" s="198">
        <v>0.67559999999999998</v>
      </c>
      <c r="N33" s="121">
        <f t="shared" si="4"/>
        <v>-7.8308321964529304E-2</v>
      </c>
    </row>
    <row r="34" spans="2:16" x14ac:dyDescent="0.25">
      <c r="B34" s="119" t="s">
        <v>79</v>
      </c>
      <c r="C34" s="198">
        <v>0</v>
      </c>
      <c r="D34" s="121"/>
      <c r="E34" s="198">
        <v>0.29299999999999998</v>
      </c>
      <c r="F34" s="121" t="str">
        <f t="shared" si="2"/>
        <v>-</v>
      </c>
      <c r="G34" s="198">
        <v>0.61299999999999999</v>
      </c>
      <c r="H34" s="121">
        <f t="shared" si="2"/>
        <v>1.0921501706484644</v>
      </c>
      <c r="I34" s="198">
        <v>0.63869999999999993</v>
      </c>
      <c r="J34" s="121">
        <f t="shared" si="2"/>
        <v>4.1924959216965707E-2</v>
      </c>
      <c r="K34" s="198">
        <v>0.66559999999999997</v>
      </c>
      <c r="L34" s="121">
        <f t="shared" si="3"/>
        <v>4.2116799749491118E-2</v>
      </c>
      <c r="M34" s="198">
        <v>0.59329999999999994</v>
      </c>
      <c r="N34" s="121">
        <f t="shared" si="4"/>
        <v>-0.10862379807692313</v>
      </c>
    </row>
    <row r="35" spans="2:16" x14ac:dyDescent="0.25">
      <c r="B35" s="119" t="s">
        <v>81</v>
      </c>
      <c r="C35" s="198">
        <v>0</v>
      </c>
      <c r="D35" s="121"/>
      <c r="E35" s="198">
        <v>0.39149999999999996</v>
      </c>
      <c r="F35" s="121" t="str">
        <f t="shared" si="2"/>
        <v>-</v>
      </c>
      <c r="G35" s="198">
        <v>0.49070000000000003</v>
      </c>
      <c r="H35" s="121">
        <f t="shared" si="2"/>
        <v>0.25338441890166052</v>
      </c>
      <c r="I35" s="198">
        <v>0.62240000000000006</v>
      </c>
      <c r="J35" s="121">
        <f t="shared" si="2"/>
        <v>0.26839209292846955</v>
      </c>
      <c r="K35" s="198">
        <v>0.5998</v>
      </c>
      <c r="L35" s="121">
        <f t="shared" si="3"/>
        <v>-3.6311053984575903E-2</v>
      </c>
      <c r="M35" s="198">
        <v>0.64280000000000004</v>
      </c>
      <c r="N35" s="121">
        <f t="shared" si="4"/>
        <v>7.1690563521173756E-2</v>
      </c>
    </row>
    <row r="36" spans="2:16" x14ac:dyDescent="0.25">
      <c r="B36" s="119" t="s">
        <v>83</v>
      </c>
      <c r="C36" s="198">
        <v>0</v>
      </c>
      <c r="D36" s="121"/>
      <c r="E36" s="198">
        <v>0.39329999999999998</v>
      </c>
      <c r="F36" s="121" t="str">
        <f t="shared" si="2"/>
        <v>-</v>
      </c>
      <c r="G36" s="198">
        <v>0.56700000000000006</v>
      </c>
      <c r="H36" s="121">
        <f t="shared" si="2"/>
        <v>0.44164759725400482</v>
      </c>
      <c r="I36" s="198">
        <v>0.52149999999999996</v>
      </c>
      <c r="J36" s="121">
        <f t="shared" si="2"/>
        <v>-8.0246913580247048E-2</v>
      </c>
      <c r="K36" s="198">
        <v>0.501</v>
      </c>
      <c r="L36" s="121">
        <f t="shared" si="3"/>
        <v>-3.9309683604985546E-2</v>
      </c>
      <c r="M36" s="198">
        <v>0.57740000000000002</v>
      </c>
      <c r="N36" s="121">
        <f t="shared" si="4"/>
        <v>0.15249500998003995</v>
      </c>
    </row>
    <row r="37" spans="2:16" x14ac:dyDescent="0.25">
      <c r="B37" s="119" t="s">
        <v>85</v>
      </c>
      <c r="C37" s="198">
        <v>0</v>
      </c>
      <c r="D37" s="121"/>
      <c r="E37" s="198">
        <v>0.39350000000000002</v>
      </c>
      <c r="F37" s="121" t="str">
        <f t="shared" si="2"/>
        <v>-</v>
      </c>
      <c r="G37" s="198">
        <v>0.52110000000000001</v>
      </c>
      <c r="H37" s="121">
        <f t="shared" si="2"/>
        <v>0.32426937738246497</v>
      </c>
      <c r="I37" s="198">
        <v>0.46679999999999999</v>
      </c>
      <c r="J37" s="121">
        <f t="shared" si="2"/>
        <v>-0.10420264824409908</v>
      </c>
      <c r="K37" s="198">
        <v>0.48599999999999999</v>
      </c>
      <c r="L37" s="121">
        <f t="shared" si="3"/>
        <v>4.1131105398457546E-2</v>
      </c>
      <c r="M37" s="198">
        <v>0.47909999999999997</v>
      </c>
      <c r="N37" s="121">
        <f t="shared" si="4"/>
        <v>-1.4197530864197616E-2</v>
      </c>
    </row>
    <row r="38" spans="2:16" x14ac:dyDescent="0.25">
      <c r="B38" s="119" t="s">
        <v>87</v>
      </c>
      <c r="C38" s="198">
        <v>0.76939999999999997</v>
      </c>
      <c r="D38" s="121"/>
      <c r="E38" s="198">
        <v>0.44319999999999998</v>
      </c>
      <c r="F38" s="121">
        <f t="shared" si="2"/>
        <v>-0.42396672731998963</v>
      </c>
      <c r="G38" s="198">
        <v>0.49969999999999998</v>
      </c>
      <c r="H38" s="121">
        <f t="shared" si="2"/>
        <v>0.12748194945848379</v>
      </c>
      <c r="I38" s="198">
        <v>0.60020000000000007</v>
      </c>
      <c r="J38" s="121">
        <f t="shared" si="2"/>
        <v>0.20112067240344222</v>
      </c>
      <c r="K38" s="198">
        <v>0.44380000000000003</v>
      </c>
      <c r="L38" s="121">
        <f t="shared" si="3"/>
        <v>-0.26057980673108971</v>
      </c>
      <c r="M38" s="198"/>
      <c r="N38" s="121"/>
    </row>
    <row r="39" spans="2:16" x14ac:dyDescent="0.25">
      <c r="B39" s="119" t="s">
        <v>89</v>
      </c>
      <c r="C39" s="198">
        <v>0.43149999999999999</v>
      </c>
      <c r="D39" s="121"/>
      <c r="E39" s="198">
        <v>0.51200000000000001</v>
      </c>
      <c r="F39" s="121">
        <f t="shared" si="2"/>
        <v>0.18655851680185398</v>
      </c>
      <c r="G39" s="198">
        <v>0.5514</v>
      </c>
      <c r="H39" s="121">
        <f t="shared" si="2"/>
        <v>7.6953124999999956E-2</v>
      </c>
      <c r="I39" s="198">
        <v>0.53320000000000001</v>
      </c>
      <c r="J39" s="121">
        <f t="shared" si="2"/>
        <v>-3.3006891548784889E-2</v>
      </c>
      <c r="K39" s="198">
        <v>0.56189999999999996</v>
      </c>
      <c r="L39" s="121">
        <f t="shared" si="3"/>
        <v>5.382595648912214E-2</v>
      </c>
      <c r="M39" s="198"/>
      <c r="N39" s="121"/>
    </row>
    <row r="40" spans="2:16" x14ac:dyDescent="0.25">
      <c r="B40" s="119" t="s">
        <v>91</v>
      </c>
      <c r="C40" s="198">
        <v>0.39939999999999998</v>
      </c>
      <c r="D40" s="121"/>
      <c r="E40" s="198">
        <v>0.52229999999999999</v>
      </c>
      <c r="F40" s="121">
        <f t="shared" si="2"/>
        <v>0.30771156735102667</v>
      </c>
      <c r="G40" s="198">
        <v>0.56420000000000003</v>
      </c>
      <c r="H40" s="121">
        <f t="shared" si="2"/>
        <v>8.0222094581658077E-2</v>
      </c>
      <c r="I40" s="198">
        <v>0.53239999999999998</v>
      </c>
      <c r="J40" s="121">
        <f t="shared" si="2"/>
        <v>-5.6362991846862887E-2</v>
      </c>
      <c r="K40" s="198">
        <v>0.58409999999999995</v>
      </c>
      <c r="L40" s="121">
        <f t="shared" si="3"/>
        <v>9.710743801652888E-2</v>
      </c>
      <c r="M40" s="198"/>
      <c r="N40" s="121"/>
    </row>
    <row r="41" spans="2:16" x14ac:dyDescent="0.25">
      <c r="B41" s="119" t="s">
        <v>93</v>
      </c>
      <c r="C41" s="198">
        <v>0.40720000000000001</v>
      </c>
      <c r="D41" s="121"/>
      <c r="E41" s="198">
        <v>0.64989999999999992</v>
      </c>
      <c r="F41" s="121">
        <f t="shared" si="2"/>
        <v>0.59602161100196449</v>
      </c>
      <c r="G41" s="198">
        <v>0.65629999999999999</v>
      </c>
      <c r="H41" s="121">
        <f t="shared" si="2"/>
        <v>9.8476688721342853E-3</v>
      </c>
      <c r="I41" s="198">
        <v>0.65459999999999996</v>
      </c>
      <c r="J41" s="121">
        <f t="shared" si="2"/>
        <v>-2.5902788358982409E-3</v>
      </c>
      <c r="K41" s="198">
        <v>0.74159999999999993</v>
      </c>
      <c r="L41" s="121">
        <f t="shared" si="3"/>
        <v>0.13290559120073331</v>
      </c>
      <c r="M41" s="198"/>
      <c r="N41" s="121"/>
    </row>
    <row r="42" spans="2:16" x14ac:dyDescent="0.25">
      <c r="B42" s="119" t="s">
        <v>95</v>
      </c>
      <c r="C42" s="198">
        <v>0.48200000000000004</v>
      </c>
      <c r="D42" s="121"/>
      <c r="E42" s="198">
        <v>0.57810000000000006</v>
      </c>
      <c r="F42" s="121">
        <f t="shared" si="2"/>
        <v>0.19937759336099581</v>
      </c>
      <c r="G42" s="198">
        <v>0.58939999999999992</v>
      </c>
      <c r="H42" s="121">
        <f t="shared" si="2"/>
        <v>1.954679121259284E-2</v>
      </c>
      <c r="I42" s="198">
        <v>0.56869999999999998</v>
      </c>
      <c r="J42" s="121">
        <f t="shared" si="2"/>
        <v>-3.5120461486257137E-2</v>
      </c>
      <c r="K42" s="198">
        <v>0.63840000000000008</v>
      </c>
      <c r="L42" s="121">
        <f t="shared" si="3"/>
        <v>0.12256022507473197</v>
      </c>
      <c r="M42" s="198"/>
      <c r="N42" s="121"/>
    </row>
    <row r="43" spans="2:16" ht="15.75" x14ac:dyDescent="0.25">
      <c r="B43" s="122" t="s">
        <v>32</v>
      </c>
      <c r="C43" s="200">
        <v>0.5147906295498732</v>
      </c>
      <c r="D43" s="124"/>
      <c r="E43" s="202">
        <v>0.42945341263098274</v>
      </c>
      <c r="F43" s="124">
        <f t="shared" si="2"/>
        <v>-0.16577072701091766</v>
      </c>
      <c r="G43" s="202">
        <v>0.57741590694750078</v>
      </c>
      <c r="H43" s="124">
        <f t="shared" si="2"/>
        <v>0.34453677620128276</v>
      </c>
      <c r="I43" s="200">
        <v>0.61259601883208059</v>
      </c>
      <c r="J43" s="124">
        <f t="shared" si="2"/>
        <v>6.0926814556528042E-2</v>
      </c>
      <c r="K43" s="200">
        <v>0.6183064169082243</v>
      </c>
      <c r="L43" s="124">
        <f t="shared" si="3"/>
        <v>9.3216375892071213E-3</v>
      </c>
      <c r="M43" s="200"/>
      <c r="N43" s="124"/>
    </row>
    <row r="44" spans="2:16" ht="6" customHeight="1" x14ac:dyDescent="0.25"/>
    <row r="45" spans="2:16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6" x14ac:dyDescent="0.25">
      <c r="C46" s="201"/>
      <c r="K46" s="201"/>
      <c r="L46" s="201"/>
    </row>
    <row r="48" spans="2:16" ht="21.75" customHeight="1" thickBot="1" x14ac:dyDescent="0.3">
      <c r="B48" s="283" t="s">
        <v>310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P48" s="1" t="s">
        <v>159</v>
      </c>
    </row>
    <row r="49" spans="2:16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P49" s="1" t="s">
        <v>160</v>
      </c>
    </row>
    <row r="50" spans="2:16" ht="22.5" thickTop="1" thickBot="1" x14ac:dyDescent="0.3">
      <c r="B50" s="111"/>
      <c r="C50" s="305" t="s">
        <v>63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2:16" ht="22.5" thickTop="1" thickBot="1" x14ac:dyDescent="0.3">
      <c r="B51" s="111"/>
      <c r="C51" s="112">
        <f>C$7</f>
        <v>2020</v>
      </c>
      <c r="D51" s="113"/>
      <c r="E51" s="112">
        <f>E$7</f>
        <v>2021</v>
      </c>
      <c r="F51" s="113"/>
      <c r="G51" s="112">
        <f>G$7</f>
        <v>2022</v>
      </c>
      <c r="H51" s="113"/>
      <c r="I51" s="112">
        <f>I$7</f>
        <v>2023</v>
      </c>
      <c r="J51" s="113"/>
      <c r="K51" s="112">
        <f>K$7</f>
        <v>2024</v>
      </c>
      <c r="L51" s="113"/>
      <c r="M51" s="114">
        <f>M$7</f>
        <v>2025</v>
      </c>
      <c r="N51" s="115"/>
    </row>
    <row r="52" spans="2:16" ht="16.5" thickTop="1" thickBot="1" x14ac:dyDescent="0.3">
      <c r="B52" s="87"/>
      <c r="C52" s="116" t="s">
        <v>71</v>
      </c>
      <c r="D52" s="117" t="str">
        <f>CONCATENATE("var ",RIGHT(C51,2),"/",RIGHT(C51-1,2))</f>
        <v>var 20/19</v>
      </c>
      <c r="E52" s="118" t="s">
        <v>71</v>
      </c>
      <c r="F52" s="117" t="str">
        <f>CONCATENATE("var ",RIGHT(E51,2),"/",RIGHT(C51,2))</f>
        <v>var 21/20</v>
      </c>
      <c r="G52" s="118" t="s">
        <v>71</v>
      </c>
      <c r="H52" s="117" t="str">
        <f>CONCATENATE("var ",RIGHT(G51,2),"/",RIGHT(E51,2))</f>
        <v>var 22/21</v>
      </c>
      <c r="I52" s="118" t="s">
        <v>71</v>
      </c>
      <c r="J52" s="117" t="str">
        <f>CONCATENATE("var ",RIGHT(I51,2),"/",RIGHT(G51,2))</f>
        <v>var 23/22</v>
      </c>
      <c r="K52" s="118" t="s">
        <v>71</v>
      </c>
      <c r="L52" s="117" t="str">
        <f>CONCATENATE("var ",RIGHT(K51,2),"/",RIGHT(I51,2))</f>
        <v>var 24/23</v>
      </c>
      <c r="M52" s="118" t="s">
        <v>71</v>
      </c>
      <c r="N52" s="117" t="str">
        <f>CONCATENATE("var ",RIGHT(M51,2),"/",RIGHT(K51,2))</f>
        <v>var 25/24</v>
      </c>
    </row>
    <row r="53" spans="2:16" x14ac:dyDescent="0.25">
      <c r="B53" s="119" t="s">
        <v>73</v>
      </c>
      <c r="C53" s="198">
        <v>0.58719999999999994</v>
      </c>
      <c r="D53" s="121"/>
      <c r="E53" s="198" t="s">
        <v>233</v>
      </c>
      <c r="F53" s="121" t="str">
        <f t="shared" ref="F53:J65" si="5">IFERROR(E53/C53-1,"-")</f>
        <v>-</v>
      </c>
      <c r="G53" s="198" t="s">
        <v>233</v>
      </c>
      <c r="H53" s="121" t="str">
        <f t="shared" si="5"/>
        <v>-</v>
      </c>
      <c r="I53" s="198">
        <v>0.69739999999999991</v>
      </c>
      <c r="J53" s="121" t="str">
        <f t="shared" si="5"/>
        <v>-</v>
      </c>
      <c r="K53" s="198">
        <v>0.70389999999999997</v>
      </c>
      <c r="L53" s="121">
        <f t="shared" ref="L53:L65" si="6">IFERROR(K53/I53-1,"-")</f>
        <v>9.3203326641813078E-3</v>
      </c>
      <c r="M53" s="198">
        <v>0.68480000000000008</v>
      </c>
      <c r="N53" s="121">
        <f t="shared" ref="N53:N59" si="7">IFERROR(M53/K53-1,"-")</f>
        <v>-2.7134536155703826E-2</v>
      </c>
    </row>
    <row r="54" spans="2:16" x14ac:dyDescent="0.25">
      <c r="B54" s="119" t="s">
        <v>75</v>
      </c>
      <c r="C54" s="198">
        <v>0.62890000000000001</v>
      </c>
      <c r="D54" s="121"/>
      <c r="E54" s="198" t="s">
        <v>233</v>
      </c>
      <c r="F54" s="121" t="str">
        <f t="shared" si="5"/>
        <v>-</v>
      </c>
      <c r="G54" s="198" t="s">
        <v>233</v>
      </c>
      <c r="H54" s="121" t="str">
        <f t="shared" si="5"/>
        <v>-</v>
      </c>
      <c r="I54" s="198">
        <v>0.76840000000000008</v>
      </c>
      <c r="J54" s="121" t="str">
        <f t="shared" si="5"/>
        <v>-</v>
      </c>
      <c r="K54" s="198">
        <v>0.80169999999999997</v>
      </c>
      <c r="L54" s="121">
        <f t="shared" si="6"/>
        <v>4.3336803748047714E-2</v>
      </c>
      <c r="M54" s="198">
        <v>0.69189999999999996</v>
      </c>
      <c r="N54" s="121">
        <f t="shared" si="7"/>
        <v>-0.13695896220531367</v>
      </c>
    </row>
    <row r="55" spans="2:16" x14ac:dyDescent="0.25">
      <c r="B55" s="119" t="s">
        <v>77</v>
      </c>
      <c r="C55" s="198">
        <v>0.23670000000000002</v>
      </c>
      <c r="D55" s="121"/>
      <c r="E55" s="198" t="s">
        <v>233</v>
      </c>
      <c r="F55" s="121" t="str">
        <f t="shared" si="5"/>
        <v>-</v>
      </c>
      <c r="G55" s="198" t="s">
        <v>233</v>
      </c>
      <c r="H55" s="121" t="str">
        <f t="shared" si="5"/>
        <v>-</v>
      </c>
      <c r="I55" s="198">
        <v>0.76249999999999996</v>
      </c>
      <c r="J55" s="121" t="str">
        <f t="shared" si="5"/>
        <v>-</v>
      </c>
      <c r="K55" s="198">
        <v>0.73939999999999995</v>
      </c>
      <c r="L55" s="121">
        <f t="shared" si="6"/>
        <v>-3.0295081967213089E-2</v>
      </c>
      <c r="M55" s="198">
        <v>0.67420000000000002</v>
      </c>
      <c r="N55" s="121">
        <f t="shared" si="7"/>
        <v>-8.8179605085204171E-2</v>
      </c>
    </row>
    <row r="56" spans="2:16" x14ac:dyDescent="0.25">
      <c r="B56" s="119" t="s">
        <v>79</v>
      </c>
      <c r="C56" s="198">
        <v>0</v>
      </c>
      <c r="D56" s="121"/>
      <c r="E56" s="198" t="s">
        <v>233</v>
      </c>
      <c r="F56" s="121" t="str">
        <f t="shared" si="5"/>
        <v>-</v>
      </c>
      <c r="G56" s="198" t="s">
        <v>233</v>
      </c>
      <c r="H56" s="121" t="str">
        <f t="shared" si="5"/>
        <v>-</v>
      </c>
      <c r="I56" s="198">
        <v>0.63890000000000002</v>
      </c>
      <c r="J56" s="121" t="str">
        <f t="shared" si="5"/>
        <v>-</v>
      </c>
      <c r="K56" s="198">
        <v>0.68159999999999998</v>
      </c>
      <c r="L56" s="121">
        <f t="shared" si="6"/>
        <v>6.6833620284864503E-2</v>
      </c>
      <c r="M56" s="198">
        <v>0.59670000000000001</v>
      </c>
      <c r="N56" s="121">
        <f t="shared" si="7"/>
        <v>-0.12455985915492951</v>
      </c>
    </row>
    <row r="57" spans="2:16" x14ac:dyDescent="0.25">
      <c r="B57" s="119" t="s">
        <v>81</v>
      </c>
      <c r="C57" s="198">
        <v>0</v>
      </c>
      <c r="D57" s="121"/>
      <c r="E57" s="198" t="s">
        <v>233</v>
      </c>
      <c r="F57" s="121" t="str">
        <f t="shared" si="5"/>
        <v>-</v>
      </c>
      <c r="G57" s="198" t="s">
        <v>233</v>
      </c>
      <c r="H57" s="121" t="str">
        <f t="shared" si="5"/>
        <v>-</v>
      </c>
      <c r="I57" s="198">
        <v>0.63979999999999992</v>
      </c>
      <c r="J57" s="121" t="str">
        <f t="shared" si="5"/>
        <v>-</v>
      </c>
      <c r="K57" s="198">
        <v>0.61899999999999999</v>
      </c>
      <c r="L57" s="121">
        <f t="shared" si="6"/>
        <v>-3.2510159424820162E-2</v>
      </c>
      <c r="M57" s="198">
        <v>0.64370000000000005</v>
      </c>
      <c r="N57" s="121">
        <f t="shared" si="7"/>
        <v>3.9903069466882268E-2</v>
      </c>
    </row>
    <row r="58" spans="2:16" x14ac:dyDescent="0.25">
      <c r="B58" s="119" t="s">
        <v>83</v>
      </c>
      <c r="C58" s="198">
        <v>0</v>
      </c>
      <c r="D58" s="121"/>
      <c r="E58" s="198" t="s">
        <v>233</v>
      </c>
      <c r="F58" s="121" t="str">
        <f t="shared" si="5"/>
        <v>-</v>
      </c>
      <c r="G58" s="198" t="s">
        <v>233</v>
      </c>
      <c r="H58" s="121" t="str">
        <f t="shared" si="5"/>
        <v>-</v>
      </c>
      <c r="I58" s="198">
        <v>0.52880000000000005</v>
      </c>
      <c r="J58" s="121" t="str">
        <f t="shared" si="5"/>
        <v>-</v>
      </c>
      <c r="K58" s="198">
        <v>0.50340000000000007</v>
      </c>
      <c r="L58" s="121">
        <f t="shared" si="6"/>
        <v>-4.8033282904689778E-2</v>
      </c>
      <c r="M58" s="198">
        <v>0.59040000000000004</v>
      </c>
      <c r="N58" s="121">
        <f t="shared" si="7"/>
        <v>0.17282479141835516</v>
      </c>
    </row>
    <row r="59" spans="2:16" x14ac:dyDescent="0.25">
      <c r="B59" s="119" t="s">
        <v>85</v>
      </c>
      <c r="C59" s="198">
        <v>0</v>
      </c>
      <c r="D59" s="121"/>
      <c r="E59" s="198" t="s">
        <v>233</v>
      </c>
      <c r="F59" s="121" t="str">
        <f t="shared" si="5"/>
        <v>-</v>
      </c>
      <c r="G59" s="198" t="s">
        <v>233</v>
      </c>
      <c r="H59" s="121" t="str">
        <f t="shared" si="5"/>
        <v>-</v>
      </c>
      <c r="I59" s="198">
        <v>0</v>
      </c>
      <c r="J59" s="121" t="str">
        <f t="shared" si="5"/>
        <v>-</v>
      </c>
      <c r="K59" s="198">
        <v>0.4763</v>
      </c>
      <c r="L59" s="121" t="str">
        <f t="shared" si="6"/>
        <v>-</v>
      </c>
      <c r="M59" s="198">
        <v>0.47960000000000003</v>
      </c>
      <c r="N59" s="121">
        <f t="shared" si="7"/>
        <v>6.9284064665127154E-3</v>
      </c>
    </row>
    <row r="60" spans="2:16" x14ac:dyDescent="0.25">
      <c r="B60" s="119" t="s">
        <v>87</v>
      </c>
      <c r="C60" s="198">
        <v>0</v>
      </c>
      <c r="D60" s="121"/>
      <c r="E60" s="198" t="s">
        <v>233</v>
      </c>
      <c r="F60" s="121" t="str">
        <f t="shared" si="5"/>
        <v>-</v>
      </c>
      <c r="G60" s="198" t="s">
        <v>233</v>
      </c>
      <c r="H60" s="121" t="str">
        <f t="shared" si="5"/>
        <v>-</v>
      </c>
      <c r="I60" s="198">
        <v>0</v>
      </c>
      <c r="J60" s="121" t="str">
        <f t="shared" si="5"/>
        <v>-</v>
      </c>
      <c r="K60" s="198">
        <v>0.47450000000000003</v>
      </c>
      <c r="L60" s="121" t="str">
        <f t="shared" si="6"/>
        <v>-</v>
      </c>
      <c r="M60" s="198"/>
      <c r="N60" s="121"/>
    </row>
    <row r="61" spans="2:16" x14ac:dyDescent="0.25">
      <c r="B61" s="119" t="s">
        <v>89</v>
      </c>
      <c r="C61" s="198">
        <v>0</v>
      </c>
      <c r="D61" s="121"/>
      <c r="E61" s="198" t="s">
        <v>233</v>
      </c>
      <c r="F61" s="121" t="str">
        <f t="shared" si="5"/>
        <v>-</v>
      </c>
      <c r="G61" s="198" t="s">
        <v>233</v>
      </c>
      <c r="H61" s="121" t="str">
        <f t="shared" si="5"/>
        <v>-</v>
      </c>
      <c r="I61" s="198">
        <v>0.53720000000000001</v>
      </c>
      <c r="J61" s="121" t="str">
        <f t="shared" si="5"/>
        <v>-</v>
      </c>
      <c r="K61" s="198">
        <v>0.56759999999999999</v>
      </c>
      <c r="L61" s="121">
        <f t="shared" si="6"/>
        <v>5.6589724497393856E-2</v>
      </c>
      <c r="M61" s="198"/>
      <c r="N61" s="121"/>
    </row>
    <row r="62" spans="2:16" x14ac:dyDescent="0.25">
      <c r="B62" s="119" t="s">
        <v>91</v>
      </c>
      <c r="C62" s="198">
        <v>0</v>
      </c>
      <c r="D62" s="121"/>
      <c r="E62" s="198" t="s">
        <v>233</v>
      </c>
      <c r="F62" s="121" t="str">
        <f t="shared" si="5"/>
        <v>-</v>
      </c>
      <c r="G62" s="198" t="s">
        <v>233</v>
      </c>
      <c r="H62" s="121" t="str">
        <f t="shared" si="5"/>
        <v>-</v>
      </c>
      <c r="I62" s="198">
        <v>0.52969999999999995</v>
      </c>
      <c r="J62" s="121" t="str">
        <f t="shared" si="5"/>
        <v>-</v>
      </c>
      <c r="K62" s="198">
        <v>0.58560000000000001</v>
      </c>
      <c r="L62" s="121">
        <f t="shared" si="6"/>
        <v>0.10553143288653977</v>
      </c>
      <c r="M62" s="198"/>
      <c r="N62" s="121"/>
    </row>
    <row r="63" spans="2:16" x14ac:dyDescent="0.25">
      <c r="B63" s="119" t="s">
        <v>93</v>
      </c>
      <c r="C63" s="198">
        <v>0</v>
      </c>
      <c r="D63" s="121"/>
      <c r="E63" s="198" t="s">
        <v>233</v>
      </c>
      <c r="F63" s="121" t="str">
        <f t="shared" si="5"/>
        <v>-</v>
      </c>
      <c r="G63" s="198" t="s">
        <v>233</v>
      </c>
      <c r="H63" s="121" t="str">
        <f t="shared" si="5"/>
        <v>-</v>
      </c>
      <c r="I63" s="198">
        <v>0.65010000000000001</v>
      </c>
      <c r="J63" s="121" t="str">
        <f t="shared" si="5"/>
        <v>-</v>
      </c>
      <c r="K63" s="198">
        <v>0.74099999999999999</v>
      </c>
      <c r="L63" s="121">
        <f t="shared" si="6"/>
        <v>0.13982464236271341</v>
      </c>
      <c r="M63" s="198"/>
      <c r="N63" s="121"/>
    </row>
    <row r="64" spans="2:16" x14ac:dyDescent="0.25">
      <c r="B64" s="119" t="s">
        <v>95</v>
      </c>
      <c r="C64" s="198">
        <v>0</v>
      </c>
      <c r="D64" s="121"/>
      <c r="E64" s="198" t="s">
        <v>233</v>
      </c>
      <c r="F64" s="121" t="str">
        <f t="shared" si="5"/>
        <v>-</v>
      </c>
      <c r="G64" s="198" t="s">
        <v>233</v>
      </c>
      <c r="H64" s="121" t="str">
        <f t="shared" si="5"/>
        <v>-</v>
      </c>
      <c r="I64" s="198">
        <v>0.55459999999999998</v>
      </c>
      <c r="J64" s="121" t="str">
        <f t="shared" si="5"/>
        <v>-</v>
      </c>
      <c r="K64" s="198">
        <v>0.62590000000000001</v>
      </c>
      <c r="L64" s="121">
        <f t="shared" si="6"/>
        <v>0.12856112513523277</v>
      </c>
      <c r="M64" s="198"/>
      <c r="N64" s="121"/>
    </row>
    <row r="65" spans="2:16" ht="15.75" x14ac:dyDescent="0.25">
      <c r="B65" s="122" t="s">
        <v>32</v>
      </c>
      <c r="C65" s="202">
        <v>0</v>
      </c>
      <c r="D65" s="203"/>
      <c r="E65" s="204" t="s">
        <v>233</v>
      </c>
      <c r="F65" s="203" t="str">
        <f t="shared" si="5"/>
        <v>-</v>
      </c>
      <c r="G65" s="204">
        <v>0.77389090909090907</v>
      </c>
      <c r="H65" s="203" t="str">
        <f t="shared" si="5"/>
        <v>-</v>
      </c>
      <c r="I65" s="204">
        <v>0.73955445544554455</v>
      </c>
      <c r="J65" s="203">
        <f t="shared" si="5"/>
        <v>-4.4368596713068587E-2</v>
      </c>
      <c r="K65" s="204">
        <v>0.62356102003642988</v>
      </c>
      <c r="L65" s="203">
        <f t="shared" si="6"/>
        <v>-0.15684231844595464</v>
      </c>
      <c r="M65" s="204"/>
      <c r="N65" s="203"/>
    </row>
    <row r="66" spans="2:16" ht="6" customHeight="1" x14ac:dyDescent="0.25"/>
    <row r="67" spans="2:16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2:16" x14ac:dyDescent="0.25">
      <c r="C68" s="201"/>
      <c r="K68" s="201"/>
      <c r="L68" s="201"/>
    </row>
    <row r="70" spans="2:16" ht="21.75" customHeight="1" thickBot="1" x14ac:dyDescent="0.3">
      <c r="B70" s="283" t="s">
        <v>311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P70" s="1" t="s">
        <v>161</v>
      </c>
    </row>
    <row r="71" spans="2:16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P71" s="1" t="s">
        <v>162</v>
      </c>
    </row>
    <row r="72" spans="2:16" ht="22.5" thickTop="1" thickBot="1" x14ac:dyDescent="0.3">
      <c r="B72" s="111"/>
      <c r="C72" s="305" t="s">
        <v>64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2:16" ht="22.5" thickTop="1" thickBot="1" x14ac:dyDescent="0.3">
      <c r="B73" s="111"/>
      <c r="C73" s="112">
        <f>C$7</f>
        <v>2020</v>
      </c>
      <c r="D73" s="113"/>
      <c r="E73" s="112">
        <f>E$7</f>
        <v>2021</v>
      </c>
      <c r="F73" s="113"/>
      <c r="G73" s="112">
        <f>G$7</f>
        <v>2022</v>
      </c>
      <c r="H73" s="113"/>
      <c r="I73" s="112">
        <f>I$7</f>
        <v>2023</v>
      </c>
      <c r="J73" s="113"/>
      <c r="K73" s="112">
        <f>K$7</f>
        <v>2024</v>
      </c>
      <c r="L73" s="113"/>
      <c r="M73" s="114">
        <f>M$7</f>
        <v>2025</v>
      </c>
      <c r="N73" s="115"/>
    </row>
    <row r="74" spans="2:16" ht="16.5" thickTop="1" thickBot="1" x14ac:dyDescent="0.3">
      <c r="B74" s="87"/>
      <c r="C74" s="116" t="s">
        <v>71</v>
      </c>
      <c r="D74" s="117" t="str">
        <f>CONCATENATE("var ",RIGHT(C73,2),"/",RIGHT(C73-1,2))</f>
        <v>var 20/19</v>
      </c>
      <c r="E74" s="118" t="s">
        <v>71</v>
      </c>
      <c r="F74" s="117" t="str">
        <f>CONCATENATE("var ",RIGHT(E73,2),"/",RIGHT(C73,2))</f>
        <v>var 21/20</v>
      </c>
      <c r="G74" s="118" t="s">
        <v>71</v>
      </c>
      <c r="H74" s="117" t="str">
        <f>CONCATENATE("var ",RIGHT(G73,2),"/",RIGHT(E73,2))</f>
        <v>var 22/21</v>
      </c>
      <c r="I74" s="118" t="s">
        <v>71</v>
      </c>
      <c r="J74" s="117" t="str">
        <f>CONCATENATE("var ",RIGHT(I73,2),"/",RIGHT(G73,2))</f>
        <v>var 23/22</v>
      </c>
      <c r="K74" s="118" t="s">
        <v>71</v>
      </c>
      <c r="L74" s="117" t="str">
        <f>CONCATENATE("var ",RIGHT(K73,2),"/",RIGHT(I73,2))</f>
        <v>var 24/23</v>
      </c>
      <c r="M74" s="118" t="s">
        <v>71</v>
      </c>
      <c r="N74" s="117" t="str">
        <f>CONCATENATE("var ",RIGHT(M73,2),"/",RIGHT(K73,2))</f>
        <v>var 25/24</v>
      </c>
    </row>
    <row r="75" spans="2:16" x14ac:dyDescent="0.25">
      <c r="B75" s="119" t="s">
        <v>73</v>
      </c>
      <c r="C75" s="198">
        <v>0.47310000000000002</v>
      </c>
      <c r="D75" s="121"/>
      <c r="E75" s="198" t="s">
        <v>233</v>
      </c>
      <c r="F75" s="121" t="str">
        <f t="shared" ref="F75:J87" si="8">IFERROR(E75/C75-1,"-")</f>
        <v>-</v>
      </c>
      <c r="G75" s="198" t="s">
        <v>233</v>
      </c>
      <c r="H75" s="121" t="str">
        <f t="shared" si="8"/>
        <v>-</v>
      </c>
      <c r="I75" s="198">
        <v>0.70709999999999995</v>
      </c>
      <c r="J75" s="121" t="str">
        <f t="shared" si="8"/>
        <v>-</v>
      </c>
      <c r="K75" s="198">
        <v>0.65749999999999997</v>
      </c>
      <c r="L75" s="121">
        <f t="shared" ref="L75:L87" si="9">IFERROR(K75/I75-1,"-")</f>
        <v>-7.0145665393862244E-2</v>
      </c>
      <c r="M75" s="198">
        <v>0.67030000000000001</v>
      </c>
      <c r="N75" s="121">
        <f t="shared" ref="N75:N81" si="10">IFERROR(M75/K75-1,"-")</f>
        <v>1.9467680608365123E-2</v>
      </c>
    </row>
    <row r="76" spans="2:16" x14ac:dyDescent="0.25">
      <c r="B76" s="119" t="s">
        <v>75</v>
      </c>
      <c r="C76" s="198">
        <v>0.66220000000000001</v>
      </c>
      <c r="D76" s="121"/>
      <c r="E76" s="198" t="s">
        <v>233</v>
      </c>
      <c r="F76" s="121" t="str">
        <f t="shared" si="8"/>
        <v>-</v>
      </c>
      <c r="G76" s="198" t="s">
        <v>233</v>
      </c>
      <c r="H76" s="121" t="str">
        <f t="shared" si="8"/>
        <v>-</v>
      </c>
      <c r="I76" s="198">
        <v>0.76080000000000003</v>
      </c>
      <c r="J76" s="121" t="str">
        <f t="shared" si="8"/>
        <v>-</v>
      </c>
      <c r="K76" s="198">
        <v>0.81700000000000006</v>
      </c>
      <c r="L76" s="121">
        <f t="shared" si="9"/>
        <v>7.3869610935856977E-2</v>
      </c>
      <c r="M76" s="198">
        <v>0.72750000000000004</v>
      </c>
      <c r="N76" s="121">
        <f t="shared" si="10"/>
        <v>-0.109547123623011</v>
      </c>
    </row>
    <row r="77" spans="2:16" x14ac:dyDescent="0.25">
      <c r="B77" s="119" t="s">
        <v>77</v>
      </c>
      <c r="C77" s="198">
        <v>0.2379</v>
      </c>
      <c r="D77" s="121"/>
      <c r="E77" s="198" t="s">
        <v>233</v>
      </c>
      <c r="F77" s="121" t="str">
        <f t="shared" si="8"/>
        <v>-</v>
      </c>
      <c r="G77" s="198" t="s">
        <v>233</v>
      </c>
      <c r="H77" s="121" t="str">
        <f t="shared" si="8"/>
        <v>-</v>
      </c>
      <c r="I77" s="198">
        <v>0.72709999999999997</v>
      </c>
      <c r="J77" s="121" t="str">
        <f t="shared" si="8"/>
        <v>-</v>
      </c>
      <c r="K77" s="198">
        <v>0.68010000000000004</v>
      </c>
      <c r="L77" s="121">
        <f t="shared" si="9"/>
        <v>-6.4640352083619734E-2</v>
      </c>
      <c r="M77" s="198">
        <v>0.68629999999999991</v>
      </c>
      <c r="N77" s="121">
        <f t="shared" si="10"/>
        <v>9.1163064255255222E-3</v>
      </c>
    </row>
    <row r="78" spans="2:16" x14ac:dyDescent="0.25">
      <c r="B78" s="119" t="s">
        <v>79</v>
      </c>
      <c r="C78" s="198">
        <v>0</v>
      </c>
      <c r="D78" s="121"/>
      <c r="E78" s="198" t="s">
        <v>233</v>
      </c>
      <c r="F78" s="121" t="str">
        <f t="shared" si="8"/>
        <v>-</v>
      </c>
      <c r="G78" s="198" t="s">
        <v>233</v>
      </c>
      <c r="H78" s="121" t="str">
        <f t="shared" si="8"/>
        <v>-</v>
      </c>
      <c r="I78" s="198">
        <v>0.63600000000000001</v>
      </c>
      <c r="J78" s="121" t="str">
        <f t="shared" si="8"/>
        <v>-</v>
      </c>
      <c r="K78" s="198">
        <v>0.53420000000000001</v>
      </c>
      <c r="L78" s="121">
        <f t="shared" si="9"/>
        <v>-0.16006289308176103</v>
      </c>
      <c r="M78" s="198">
        <v>0.56530000000000002</v>
      </c>
      <c r="N78" s="121">
        <f t="shared" si="10"/>
        <v>5.8217895919131513E-2</v>
      </c>
    </row>
    <row r="79" spans="2:16" x14ac:dyDescent="0.25">
      <c r="B79" s="119" t="s">
        <v>81</v>
      </c>
      <c r="C79" s="198">
        <v>0</v>
      </c>
      <c r="D79" s="121"/>
      <c r="E79" s="198" t="s">
        <v>233</v>
      </c>
      <c r="F79" s="121" t="str">
        <f t="shared" si="8"/>
        <v>-</v>
      </c>
      <c r="G79" s="198" t="s">
        <v>233</v>
      </c>
      <c r="H79" s="121" t="str">
        <f t="shared" si="8"/>
        <v>-</v>
      </c>
      <c r="I79" s="198">
        <v>0.45669999999999999</v>
      </c>
      <c r="J79" s="121" t="str">
        <f t="shared" si="8"/>
        <v>-</v>
      </c>
      <c r="K79" s="198">
        <v>0.44140000000000001</v>
      </c>
      <c r="L79" s="121">
        <f t="shared" si="9"/>
        <v>-3.3501204291657483E-2</v>
      </c>
      <c r="M79" s="198">
        <v>0.63539999999999996</v>
      </c>
      <c r="N79" s="121">
        <f t="shared" si="10"/>
        <v>0.43951064793837769</v>
      </c>
    </row>
    <row r="80" spans="2:16" x14ac:dyDescent="0.25">
      <c r="B80" s="119" t="s">
        <v>83</v>
      </c>
      <c r="C80" s="198">
        <v>0</v>
      </c>
      <c r="D80" s="121"/>
      <c r="E80" s="198" t="s">
        <v>233</v>
      </c>
      <c r="F80" s="121" t="str">
        <f t="shared" si="8"/>
        <v>-</v>
      </c>
      <c r="G80" s="198" t="s">
        <v>233</v>
      </c>
      <c r="H80" s="121" t="str">
        <f t="shared" si="8"/>
        <v>-</v>
      </c>
      <c r="I80" s="198">
        <v>0.45240000000000002</v>
      </c>
      <c r="J80" s="121" t="str">
        <f t="shared" si="8"/>
        <v>-</v>
      </c>
      <c r="K80" s="198">
        <v>0.48080000000000001</v>
      </c>
      <c r="L80" s="121">
        <f t="shared" si="9"/>
        <v>6.2776304155614415E-2</v>
      </c>
      <c r="M80" s="198">
        <v>0.4703</v>
      </c>
      <c r="N80" s="121">
        <f t="shared" si="10"/>
        <v>-2.1838602329450896E-2</v>
      </c>
    </row>
    <row r="81" spans="2:16" x14ac:dyDescent="0.25">
      <c r="B81" s="119" t="s">
        <v>85</v>
      </c>
      <c r="C81" s="198">
        <v>0</v>
      </c>
      <c r="D81" s="121"/>
      <c r="E81" s="198" t="s">
        <v>233</v>
      </c>
      <c r="F81" s="121" t="str">
        <f t="shared" si="8"/>
        <v>-</v>
      </c>
      <c r="G81" s="198" t="s">
        <v>233</v>
      </c>
      <c r="H81" s="121" t="str">
        <f t="shared" si="8"/>
        <v>-</v>
      </c>
      <c r="I81" s="198">
        <v>0</v>
      </c>
      <c r="J81" s="121" t="str">
        <f t="shared" si="8"/>
        <v>-</v>
      </c>
      <c r="K81" s="198">
        <v>0.56559999999999999</v>
      </c>
      <c r="L81" s="121" t="str">
        <f t="shared" si="9"/>
        <v>-</v>
      </c>
      <c r="M81" s="198">
        <v>0.47460000000000002</v>
      </c>
      <c r="N81" s="121">
        <f t="shared" si="10"/>
        <v>-0.16089108910891081</v>
      </c>
    </row>
    <row r="82" spans="2:16" x14ac:dyDescent="0.25">
      <c r="B82" s="119" t="s">
        <v>87</v>
      </c>
      <c r="C82" s="198">
        <v>0</v>
      </c>
      <c r="D82" s="121"/>
      <c r="E82" s="198" t="s">
        <v>233</v>
      </c>
      <c r="F82" s="121" t="str">
        <f t="shared" si="8"/>
        <v>-</v>
      </c>
      <c r="G82" s="198" t="s">
        <v>233</v>
      </c>
      <c r="H82" s="121" t="str">
        <f t="shared" si="8"/>
        <v>-</v>
      </c>
      <c r="I82" s="198">
        <v>0</v>
      </c>
      <c r="J82" s="121" t="str">
        <f t="shared" si="8"/>
        <v>-</v>
      </c>
      <c r="K82" s="198">
        <v>0.1913</v>
      </c>
      <c r="L82" s="121" t="str">
        <f t="shared" si="9"/>
        <v>-</v>
      </c>
      <c r="M82" s="198"/>
      <c r="N82" s="121"/>
    </row>
    <row r="83" spans="2:16" x14ac:dyDescent="0.25">
      <c r="B83" s="119" t="s">
        <v>89</v>
      </c>
      <c r="C83" s="198">
        <v>0</v>
      </c>
      <c r="D83" s="121"/>
      <c r="E83" s="198" t="s">
        <v>233</v>
      </c>
      <c r="F83" s="121" t="str">
        <f t="shared" si="8"/>
        <v>-</v>
      </c>
      <c r="G83" s="198" t="s">
        <v>233</v>
      </c>
      <c r="H83" s="121" t="str">
        <f t="shared" si="8"/>
        <v>-</v>
      </c>
      <c r="I83" s="198">
        <v>0.49520000000000003</v>
      </c>
      <c r="J83" s="121" t="str">
        <f t="shared" si="8"/>
        <v>-</v>
      </c>
      <c r="K83" s="198">
        <v>0.5151</v>
      </c>
      <c r="L83" s="121">
        <f t="shared" si="9"/>
        <v>4.0185783521809348E-2</v>
      </c>
      <c r="M83" s="198"/>
      <c r="N83" s="121"/>
    </row>
    <row r="84" spans="2:16" x14ac:dyDescent="0.25">
      <c r="B84" s="119" t="s">
        <v>91</v>
      </c>
      <c r="C84" s="198">
        <v>0</v>
      </c>
      <c r="D84" s="121"/>
      <c r="E84" s="198" t="s">
        <v>233</v>
      </c>
      <c r="F84" s="121" t="str">
        <f t="shared" si="8"/>
        <v>-</v>
      </c>
      <c r="G84" s="198" t="s">
        <v>233</v>
      </c>
      <c r="H84" s="121" t="str">
        <f t="shared" si="8"/>
        <v>-</v>
      </c>
      <c r="I84" s="198">
        <v>0.55409999999999993</v>
      </c>
      <c r="J84" s="121" t="str">
        <f t="shared" si="8"/>
        <v>-</v>
      </c>
      <c r="K84" s="198">
        <v>0.57179999999999997</v>
      </c>
      <c r="L84" s="121">
        <f t="shared" si="9"/>
        <v>3.1943692474282637E-2</v>
      </c>
      <c r="M84" s="198"/>
      <c r="N84" s="121"/>
    </row>
    <row r="85" spans="2:16" x14ac:dyDescent="0.25">
      <c r="B85" s="119" t="s">
        <v>93</v>
      </c>
      <c r="C85" s="198">
        <v>0</v>
      </c>
      <c r="D85" s="121"/>
      <c r="E85" s="198" t="s">
        <v>233</v>
      </c>
      <c r="F85" s="121" t="str">
        <f t="shared" si="8"/>
        <v>-</v>
      </c>
      <c r="G85" s="198" t="s">
        <v>233</v>
      </c>
      <c r="H85" s="121" t="str">
        <f t="shared" si="8"/>
        <v>-</v>
      </c>
      <c r="I85" s="198">
        <v>0.69180000000000008</v>
      </c>
      <c r="J85" s="121" t="str">
        <f t="shared" si="8"/>
        <v>-</v>
      </c>
      <c r="K85" s="198">
        <v>0.74609999999999999</v>
      </c>
      <c r="L85" s="121">
        <f t="shared" si="9"/>
        <v>7.8490893321769173E-2</v>
      </c>
      <c r="M85" s="198"/>
      <c r="N85" s="121"/>
    </row>
    <row r="86" spans="2:16" x14ac:dyDescent="0.25">
      <c r="B86" s="119" t="s">
        <v>95</v>
      </c>
      <c r="C86" s="198">
        <v>0</v>
      </c>
      <c r="D86" s="121"/>
      <c r="E86" s="198" t="s">
        <v>233</v>
      </c>
      <c r="F86" s="121" t="str">
        <f t="shared" si="8"/>
        <v>-</v>
      </c>
      <c r="G86" s="198" t="s">
        <v>233</v>
      </c>
      <c r="H86" s="121" t="str">
        <f t="shared" si="8"/>
        <v>-</v>
      </c>
      <c r="I86" s="198">
        <v>0.6845</v>
      </c>
      <c r="J86" s="121" t="str">
        <f t="shared" si="8"/>
        <v>-</v>
      </c>
      <c r="K86" s="198">
        <v>0.74150000000000005</v>
      </c>
      <c r="L86" s="121">
        <f t="shared" si="9"/>
        <v>8.3272461650840013E-2</v>
      </c>
      <c r="M86" s="198"/>
      <c r="N86" s="121"/>
    </row>
    <row r="87" spans="2:16" ht="15.75" x14ac:dyDescent="0.25">
      <c r="B87" s="122" t="s">
        <v>32</v>
      </c>
      <c r="C87" s="202">
        <f>IFERROR(AVERAGE(C75:C86),"-")</f>
        <v>0.11443333333333333</v>
      </c>
      <c r="D87" s="203"/>
      <c r="E87" s="202" t="str">
        <f>IFERROR(AVERAGE(E75:E86),"-")</f>
        <v>-</v>
      </c>
      <c r="F87" s="203" t="str">
        <f t="shared" si="8"/>
        <v>-</v>
      </c>
      <c r="G87" s="202" t="str">
        <f>IFERROR(AVERAGE(G75:G86),"-")</f>
        <v>-</v>
      </c>
      <c r="H87" s="203" t="str">
        <f t="shared" si="8"/>
        <v>-</v>
      </c>
      <c r="I87" s="202">
        <f>IFERROR(AVERAGE(I75:I86),"-")</f>
        <v>0.51380833333333331</v>
      </c>
      <c r="J87" s="203" t="str">
        <f t="shared" si="8"/>
        <v>-</v>
      </c>
      <c r="K87" s="202">
        <f>IFERROR(AVERAGE(K75:K86),"-")</f>
        <v>0.57853333333333334</v>
      </c>
      <c r="L87" s="203">
        <f t="shared" si="9"/>
        <v>0.12597109817214602</v>
      </c>
      <c r="M87" s="202"/>
      <c r="N87" s="203"/>
    </row>
    <row r="88" spans="2:16" ht="6" customHeight="1" x14ac:dyDescent="0.25"/>
    <row r="89" spans="2:16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2:16" ht="21.75" customHeight="1" thickBot="1" x14ac:dyDescent="0.3">
      <c r="B92" s="283" t="s">
        <v>312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P92" s="1" t="s">
        <v>163</v>
      </c>
    </row>
    <row r="93" spans="2:16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P93" s="1" t="s">
        <v>164</v>
      </c>
    </row>
    <row r="94" spans="2:16" ht="22.5" thickTop="1" thickBot="1" x14ac:dyDescent="0.3">
      <c r="B94" s="111"/>
      <c r="C94" s="305" t="s">
        <v>34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2:16" ht="22.5" thickTop="1" thickBot="1" x14ac:dyDescent="0.3">
      <c r="B95" s="111"/>
      <c r="C95" s="112">
        <f>C$7</f>
        <v>2020</v>
      </c>
      <c r="D95" s="113"/>
      <c r="E95" s="112">
        <f>E$7</f>
        <v>2021</v>
      </c>
      <c r="F95" s="113"/>
      <c r="G95" s="112">
        <f>G$7</f>
        <v>2022</v>
      </c>
      <c r="H95" s="113"/>
      <c r="I95" s="112">
        <f>I$7</f>
        <v>2023</v>
      </c>
      <c r="J95" s="113"/>
      <c r="K95" s="112">
        <f>K$7</f>
        <v>2024</v>
      </c>
      <c r="L95" s="113"/>
      <c r="M95" s="114">
        <f>M$7</f>
        <v>2025</v>
      </c>
      <c r="N95" s="115"/>
    </row>
    <row r="96" spans="2:16" ht="16.5" thickTop="1" thickBot="1" x14ac:dyDescent="0.3">
      <c r="B96" s="87"/>
      <c r="C96" s="116" t="s">
        <v>71</v>
      </c>
      <c r="D96" s="117" t="str">
        <f>CONCATENATE("var ",RIGHT(C95,2),"/",RIGHT(C95-1,2))</f>
        <v>var 20/19</v>
      </c>
      <c r="E96" s="118" t="s">
        <v>71</v>
      </c>
      <c r="F96" s="117" t="str">
        <f>CONCATENATE("var ",RIGHT(E95,2),"/",RIGHT(C95,2))</f>
        <v>var 21/20</v>
      </c>
      <c r="G96" s="118" t="s">
        <v>71</v>
      </c>
      <c r="H96" s="117" t="str">
        <f>CONCATENATE("var ",RIGHT(G95,2),"/",RIGHT(E95,2))</f>
        <v>var 22/21</v>
      </c>
      <c r="I96" s="118" t="s">
        <v>71</v>
      </c>
      <c r="J96" s="117" t="str">
        <f>CONCATENATE("var ",RIGHT(I95,2),"/",RIGHT(G95,2))</f>
        <v>var 23/22</v>
      </c>
      <c r="K96" s="118" t="s">
        <v>71</v>
      </c>
      <c r="L96" s="117" t="str">
        <f>CONCATENATE("var ",RIGHT(K95,2),"/",RIGHT(I95,2))</f>
        <v>var 24/23</v>
      </c>
      <c r="M96" s="118" t="s">
        <v>71</v>
      </c>
      <c r="N96" s="117" t="str">
        <f>CONCATENATE("var ",RIGHT(M95,2),"/",RIGHT(K95,2))</f>
        <v>var 25/24</v>
      </c>
    </row>
    <row r="97" spans="2:14" x14ac:dyDescent="0.25">
      <c r="B97" s="119" t="s">
        <v>73</v>
      </c>
      <c r="C97" s="198" t="s">
        <v>233</v>
      </c>
      <c r="D97" s="121"/>
      <c r="E97" s="198" t="s">
        <v>233</v>
      </c>
      <c r="F97" s="121" t="str">
        <f t="shared" ref="F97:J109" si="11">IFERROR(E97/C97-1,"-")</f>
        <v>-</v>
      </c>
      <c r="G97" s="198" t="s">
        <v>233</v>
      </c>
      <c r="H97" s="121" t="str">
        <f t="shared" si="11"/>
        <v>-</v>
      </c>
      <c r="I97" s="198" t="s">
        <v>233</v>
      </c>
      <c r="J97" s="121" t="str">
        <f t="shared" si="11"/>
        <v>-</v>
      </c>
      <c r="K97" s="198" t="s">
        <v>233</v>
      </c>
      <c r="L97" s="121" t="str">
        <f t="shared" ref="L97:L109" si="12">IFERROR(K97/I97-1,"-")</f>
        <v>-</v>
      </c>
      <c r="M97" s="198" t="s">
        <v>233</v>
      </c>
      <c r="N97" s="121" t="str">
        <f t="shared" ref="N97:N103" si="13">IFERROR(M97/K97-1,"-")</f>
        <v>-</v>
      </c>
    </row>
    <row r="98" spans="2:14" x14ac:dyDescent="0.25">
      <c r="B98" s="119" t="s">
        <v>75</v>
      </c>
      <c r="C98" s="198" t="s">
        <v>233</v>
      </c>
      <c r="D98" s="121"/>
      <c r="E98" s="198" t="s">
        <v>233</v>
      </c>
      <c r="F98" s="121" t="str">
        <f t="shared" si="11"/>
        <v>-</v>
      </c>
      <c r="G98" s="198" t="s">
        <v>233</v>
      </c>
      <c r="H98" s="121" t="str">
        <f t="shared" si="11"/>
        <v>-</v>
      </c>
      <c r="I98" s="198" t="s">
        <v>233</v>
      </c>
      <c r="J98" s="121" t="str">
        <f t="shared" si="11"/>
        <v>-</v>
      </c>
      <c r="K98" s="198" t="s">
        <v>233</v>
      </c>
      <c r="L98" s="121" t="str">
        <f t="shared" si="12"/>
        <v>-</v>
      </c>
      <c r="M98" s="198" t="s">
        <v>233</v>
      </c>
      <c r="N98" s="121" t="str">
        <f t="shared" si="13"/>
        <v>-</v>
      </c>
    </row>
    <row r="99" spans="2:14" x14ac:dyDescent="0.25">
      <c r="B99" s="119" t="s">
        <v>77</v>
      </c>
      <c r="C99" s="198" t="s">
        <v>233</v>
      </c>
      <c r="D99" s="121"/>
      <c r="E99" s="198" t="s">
        <v>233</v>
      </c>
      <c r="F99" s="121" t="str">
        <f t="shared" si="11"/>
        <v>-</v>
      </c>
      <c r="G99" s="198" t="s">
        <v>233</v>
      </c>
      <c r="H99" s="121" t="str">
        <f t="shared" si="11"/>
        <v>-</v>
      </c>
      <c r="I99" s="198" t="s">
        <v>233</v>
      </c>
      <c r="J99" s="121" t="str">
        <f t="shared" si="11"/>
        <v>-</v>
      </c>
      <c r="K99" s="198" t="s">
        <v>233</v>
      </c>
      <c r="L99" s="121" t="str">
        <f t="shared" si="12"/>
        <v>-</v>
      </c>
      <c r="M99" s="198" t="s">
        <v>233</v>
      </c>
      <c r="N99" s="121" t="str">
        <f t="shared" si="13"/>
        <v>-</v>
      </c>
    </row>
    <row r="100" spans="2:14" x14ac:dyDescent="0.25">
      <c r="B100" s="119" t="s">
        <v>79</v>
      </c>
      <c r="C100" s="198" t="s">
        <v>233</v>
      </c>
      <c r="D100" s="121"/>
      <c r="E100" s="198" t="s">
        <v>233</v>
      </c>
      <c r="F100" s="121" t="str">
        <f t="shared" si="11"/>
        <v>-</v>
      </c>
      <c r="G100" s="198" t="s">
        <v>233</v>
      </c>
      <c r="H100" s="121" t="str">
        <f t="shared" si="11"/>
        <v>-</v>
      </c>
      <c r="I100" s="198" t="s">
        <v>233</v>
      </c>
      <c r="J100" s="121" t="str">
        <f t="shared" si="11"/>
        <v>-</v>
      </c>
      <c r="K100" s="198" t="s">
        <v>233</v>
      </c>
      <c r="L100" s="121" t="str">
        <f t="shared" si="12"/>
        <v>-</v>
      </c>
      <c r="M100" s="198" t="s">
        <v>233</v>
      </c>
      <c r="N100" s="121" t="str">
        <f t="shared" si="13"/>
        <v>-</v>
      </c>
    </row>
    <row r="101" spans="2:14" x14ac:dyDescent="0.25">
      <c r="B101" s="119" t="s">
        <v>81</v>
      </c>
      <c r="C101" s="198" t="s">
        <v>233</v>
      </c>
      <c r="D101" s="121"/>
      <c r="E101" s="198" t="s">
        <v>233</v>
      </c>
      <c r="F101" s="121" t="str">
        <f t="shared" si="11"/>
        <v>-</v>
      </c>
      <c r="G101" s="198" t="s">
        <v>233</v>
      </c>
      <c r="H101" s="121" t="str">
        <f t="shared" si="11"/>
        <v>-</v>
      </c>
      <c r="I101" s="198" t="s">
        <v>233</v>
      </c>
      <c r="J101" s="121" t="str">
        <f t="shared" si="11"/>
        <v>-</v>
      </c>
      <c r="K101" s="198" t="s">
        <v>233</v>
      </c>
      <c r="L101" s="121" t="str">
        <f t="shared" si="12"/>
        <v>-</v>
      </c>
      <c r="M101" s="198" t="s">
        <v>233</v>
      </c>
      <c r="N101" s="121" t="str">
        <f t="shared" si="13"/>
        <v>-</v>
      </c>
    </row>
    <row r="102" spans="2:14" x14ac:dyDescent="0.25">
      <c r="B102" s="119" t="s">
        <v>83</v>
      </c>
      <c r="C102" s="198" t="s">
        <v>233</v>
      </c>
      <c r="D102" s="121"/>
      <c r="E102" s="198" t="s">
        <v>233</v>
      </c>
      <c r="F102" s="121" t="str">
        <f t="shared" si="11"/>
        <v>-</v>
      </c>
      <c r="G102" s="198" t="s">
        <v>233</v>
      </c>
      <c r="H102" s="121" t="str">
        <f t="shared" si="11"/>
        <v>-</v>
      </c>
      <c r="I102" s="198" t="s">
        <v>233</v>
      </c>
      <c r="J102" s="121" t="str">
        <f t="shared" si="11"/>
        <v>-</v>
      </c>
      <c r="K102" s="198" t="s">
        <v>233</v>
      </c>
      <c r="L102" s="121" t="str">
        <f t="shared" si="12"/>
        <v>-</v>
      </c>
      <c r="M102" s="198" t="s">
        <v>233</v>
      </c>
      <c r="N102" s="121" t="str">
        <f t="shared" si="13"/>
        <v>-</v>
      </c>
    </row>
    <row r="103" spans="2:14" x14ac:dyDescent="0.25">
      <c r="B103" s="119" t="s">
        <v>85</v>
      </c>
      <c r="C103" s="198" t="s">
        <v>233</v>
      </c>
      <c r="D103" s="121"/>
      <c r="E103" s="198" t="s">
        <v>233</v>
      </c>
      <c r="F103" s="121" t="str">
        <f t="shared" si="11"/>
        <v>-</v>
      </c>
      <c r="G103" s="198" t="s">
        <v>233</v>
      </c>
      <c r="H103" s="121" t="str">
        <f t="shared" si="11"/>
        <v>-</v>
      </c>
      <c r="I103" s="198" t="s">
        <v>233</v>
      </c>
      <c r="J103" s="121" t="str">
        <f t="shared" si="11"/>
        <v>-</v>
      </c>
      <c r="K103" s="198" t="s">
        <v>233</v>
      </c>
      <c r="L103" s="121" t="str">
        <f t="shared" si="12"/>
        <v>-</v>
      </c>
      <c r="M103" s="198" t="s">
        <v>233</v>
      </c>
      <c r="N103" s="121" t="str">
        <f t="shared" si="13"/>
        <v>-</v>
      </c>
    </row>
    <row r="104" spans="2:14" x14ac:dyDescent="0.25">
      <c r="B104" s="119" t="s">
        <v>87</v>
      </c>
      <c r="C104" s="198" t="s">
        <v>233</v>
      </c>
      <c r="D104" s="121"/>
      <c r="E104" s="198" t="s">
        <v>233</v>
      </c>
      <c r="F104" s="121" t="str">
        <f t="shared" si="11"/>
        <v>-</v>
      </c>
      <c r="G104" s="198" t="s">
        <v>233</v>
      </c>
      <c r="H104" s="121" t="str">
        <f t="shared" si="11"/>
        <v>-</v>
      </c>
      <c r="I104" s="198" t="s">
        <v>233</v>
      </c>
      <c r="J104" s="121" t="str">
        <f t="shared" si="11"/>
        <v>-</v>
      </c>
      <c r="K104" s="198" t="s">
        <v>233</v>
      </c>
      <c r="L104" s="121" t="str">
        <f t="shared" si="12"/>
        <v>-</v>
      </c>
      <c r="M104" s="198"/>
      <c r="N104" s="121"/>
    </row>
    <row r="105" spans="2:14" x14ac:dyDescent="0.25">
      <c r="B105" s="119" t="s">
        <v>89</v>
      </c>
      <c r="C105" s="198" t="s">
        <v>233</v>
      </c>
      <c r="D105" s="121"/>
      <c r="E105" s="198" t="s">
        <v>233</v>
      </c>
      <c r="F105" s="121" t="str">
        <f t="shared" si="11"/>
        <v>-</v>
      </c>
      <c r="G105" s="198" t="s">
        <v>233</v>
      </c>
      <c r="H105" s="121" t="str">
        <f t="shared" si="11"/>
        <v>-</v>
      </c>
      <c r="I105" s="198" t="s">
        <v>233</v>
      </c>
      <c r="J105" s="121" t="str">
        <f t="shared" si="11"/>
        <v>-</v>
      </c>
      <c r="K105" s="198" t="s">
        <v>233</v>
      </c>
      <c r="L105" s="121" t="str">
        <f t="shared" si="12"/>
        <v>-</v>
      </c>
      <c r="M105" s="198"/>
      <c r="N105" s="121"/>
    </row>
    <row r="106" spans="2:14" x14ac:dyDescent="0.25">
      <c r="B106" s="119" t="s">
        <v>91</v>
      </c>
      <c r="C106" s="198" t="s">
        <v>233</v>
      </c>
      <c r="D106" s="121"/>
      <c r="E106" s="198" t="s">
        <v>233</v>
      </c>
      <c r="F106" s="121" t="str">
        <f t="shared" si="11"/>
        <v>-</v>
      </c>
      <c r="G106" s="198" t="s">
        <v>233</v>
      </c>
      <c r="H106" s="121" t="str">
        <f t="shared" si="11"/>
        <v>-</v>
      </c>
      <c r="I106" s="198" t="s">
        <v>233</v>
      </c>
      <c r="J106" s="121" t="str">
        <f t="shared" si="11"/>
        <v>-</v>
      </c>
      <c r="K106" s="198" t="s">
        <v>233</v>
      </c>
      <c r="L106" s="121" t="str">
        <f t="shared" si="12"/>
        <v>-</v>
      </c>
      <c r="M106" s="198"/>
      <c r="N106" s="121"/>
    </row>
    <row r="107" spans="2:14" x14ac:dyDescent="0.25">
      <c r="B107" s="119" t="s">
        <v>93</v>
      </c>
      <c r="C107" s="198" t="s">
        <v>233</v>
      </c>
      <c r="D107" s="121"/>
      <c r="E107" s="198" t="s">
        <v>233</v>
      </c>
      <c r="F107" s="121" t="str">
        <f t="shared" si="11"/>
        <v>-</v>
      </c>
      <c r="G107" s="198" t="s">
        <v>233</v>
      </c>
      <c r="H107" s="121" t="str">
        <f t="shared" si="11"/>
        <v>-</v>
      </c>
      <c r="I107" s="198" t="s">
        <v>233</v>
      </c>
      <c r="J107" s="121" t="str">
        <f t="shared" si="11"/>
        <v>-</v>
      </c>
      <c r="K107" s="198" t="s">
        <v>233</v>
      </c>
      <c r="L107" s="121" t="str">
        <f t="shared" si="12"/>
        <v>-</v>
      </c>
      <c r="M107" s="198"/>
      <c r="N107" s="121"/>
    </row>
    <row r="108" spans="2:14" x14ac:dyDescent="0.25">
      <c r="B108" s="119" t="s">
        <v>95</v>
      </c>
      <c r="C108" s="198" t="s">
        <v>233</v>
      </c>
      <c r="D108" s="121"/>
      <c r="E108" s="198" t="s">
        <v>233</v>
      </c>
      <c r="F108" s="121" t="str">
        <f t="shared" si="11"/>
        <v>-</v>
      </c>
      <c r="G108" s="198" t="s">
        <v>233</v>
      </c>
      <c r="H108" s="121" t="str">
        <f t="shared" si="11"/>
        <v>-</v>
      </c>
      <c r="I108" s="198" t="s">
        <v>233</v>
      </c>
      <c r="J108" s="121" t="str">
        <f t="shared" si="11"/>
        <v>-</v>
      </c>
      <c r="K108" s="198" t="s">
        <v>233</v>
      </c>
      <c r="L108" s="121" t="str">
        <f t="shared" si="12"/>
        <v>-</v>
      </c>
      <c r="M108" s="198"/>
      <c r="N108" s="121"/>
    </row>
    <row r="109" spans="2:14" ht="15.75" x14ac:dyDescent="0.25">
      <c r="B109" s="122" t="s">
        <v>32</v>
      </c>
      <c r="C109" s="205" t="str">
        <f>IFERROR(AVERAGE(C97:C108),"-")</f>
        <v>-</v>
      </c>
      <c r="D109" s="124"/>
      <c r="E109" s="205" t="str">
        <f>IFERROR(AVERAGE(E97:E108),"-")</f>
        <v>-</v>
      </c>
      <c r="F109" s="124" t="str">
        <f t="shared" si="11"/>
        <v>-</v>
      </c>
      <c r="G109" s="205" t="str">
        <f>IFERROR(AVERAGE(G97:G108),"-")</f>
        <v>-</v>
      </c>
      <c r="H109" s="124" t="str">
        <f t="shared" si="11"/>
        <v>-</v>
      </c>
      <c r="I109" s="205" t="str">
        <f>IFERROR(AVERAGE(I97:I108),"-")</f>
        <v>-</v>
      </c>
      <c r="J109" s="124" t="str">
        <f t="shared" si="11"/>
        <v>-</v>
      </c>
      <c r="K109" s="205" t="str">
        <f>IFERROR(AVERAGE(K97:K108),"-")</f>
        <v>-</v>
      </c>
      <c r="L109" s="124" t="str">
        <f t="shared" si="12"/>
        <v>-</v>
      </c>
      <c r="M109" s="205"/>
      <c r="N109" s="124"/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201"/>
      <c r="K112" s="201"/>
      <c r="L112" s="201"/>
    </row>
  </sheetData>
  <mergeCells count="17">
    <mergeCell ref="B4:N4"/>
    <mergeCell ref="C6:N6"/>
    <mergeCell ref="C7:D7"/>
    <mergeCell ref="E7:F7"/>
    <mergeCell ref="G7:H7"/>
    <mergeCell ref="I7:J7"/>
    <mergeCell ref="K7:L7"/>
    <mergeCell ref="M7:N7"/>
    <mergeCell ref="C72:N72"/>
    <mergeCell ref="B92:N92"/>
    <mergeCell ref="C94:N94"/>
    <mergeCell ref="O21:O24"/>
    <mergeCell ref="B26:N26"/>
    <mergeCell ref="C28:N28"/>
    <mergeCell ref="B48:N48"/>
    <mergeCell ref="C50:N50"/>
    <mergeCell ref="B70:N70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E0329C-7F49-4B41-A077-FF40192FBD18}">
  <sheetPr>
    <tabColor theme="2" tint="-0.499984740745262"/>
  </sheetPr>
  <dimension ref="B4:B25"/>
  <sheetViews>
    <sheetView showGridLines="0" workbookViewId="0">
      <selection activeCell="G18" sqref="G1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165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909939-F338-4E49-9989-57607F601D35}">
  <sheetPr>
    <tabColor theme="2" tint="-9.9978637043366805E-2"/>
  </sheetPr>
  <dimension ref="B1:AW44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1" customWidth="1"/>
    <col min="10" max="10" width="13.85546875" customWidth="1"/>
    <col min="11" max="11" width="11" customWidth="1"/>
    <col min="12" max="14" width="11.42578125" customWidth="1"/>
    <col min="16" max="16" width="25" customWidth="1"/>
    <col min="17" max="17" width="11.28515625" customWidth="1"/>
    <col min="18" max="18" width="14.85546875" customWidth="1"/>
    <col min="19" max="19" width="14.42578125" customWidth="1"/>
    <col min="20" max="21" width="14.28515625" customWidth="1"/>
    <col min="22" max="22" width="14.42578125" customWidth="1"/>
    <col min="23" max="23" width="15" customWidth="1"/>
    <col min="24" max="24" width="11.42578125" customWidth="1"/>
    <col min="25" max="25" width="14.85546875" customWidth="1"/>
    <col min="26" max="26" width="11.42578125" customWidth="1"/>
    <col min="27" max="27" width="12.42578125" customWidth="1"/>
    <col min="28" max="28" width="10.85546875" customWidth="1"/>
    <col min="29" max="29" width="9.85546875" customWidth="1"/>
    <col min="30" max="30" width="14.5703125" customWidth="1"/>
    <col min="31" max="31" width="28.42578125" customWidth="1"/>
    <col min="32" max="36" width="17.7109375" customWidth="1"/>
    <col min="37" max="37" width="9.28515625" customWidth="1"/>
    <col min="38" max="38" width="14.140625" customWidth="1"/>
    <col min="39" max="39" width="7.85546875" customWidth="1"/>
    <col min="40" max="44" width="14.42578125" hidden="1" customWidth="1"/>
    <col min="45" max="45" width="9.85546875" hidden="1" customWidth="1"/>
    <col min="46" max="46" width="13" hidden="1" customWidth="1"/>
    <col min="47" max="47" width="9.5703125" hidden="1" customWidth="1"/>
    <col min="48" max="48" width="11.85546875" hidden="1" customWidth="1"/>
    <col min="49" max="49" width="9" hidden="1" customWidth="1"/>
  </cols>
  <sheetData>
    <row r="1" spans="2:48" ht="42.75" customHeight="1" x14ac:dyDescent="0.25"/>
    <row r="3" spans="2:48" x14ac:dyDescent="0.25">
      <c r="N3" s="206"/>
    </row>
    <row r="5" spans="2:48" ht="50.25" customHeight="1" thickBot="1" x14ac:dyDescent="0.3">
      <c r="B5" s="283" t="s">
        <v>166</v>
      </c>
      <c r="C5" s="283"/>
      <c r="D5" s="283"/>
      <c r="E5" s="283"/>
      <c r="F5" s="283"/>
      <c r="G5" s="283"/>
      <c r="H5" s="283"/>
      <c r="I5" s="283"/>
      <c r="J5" s="283"/>
      <c r="K5" s="283"/>
      <c r="L5" s="283"/>
      <c r="M5" s="283"/>
      <c r="N5" s="283"/>
      <c r="P5" s="283" t="s">
        <v>167</v>
      </c>
      <c r="Q5" s="283"/>
      <c r="R5" s="283"/>
      <c r="S5" s="283"/>
      <c r="T5" s="283"/>
      <c r="U5" s="283"/>
      <c r="V5" s="283"/>
      <c r="W5" s="283"/>
      <c r="X5" s="283"/>
      <c r="Y5" s="283"/>
      <c r="Z5" s="283"/>
      <c r="AA5" s="283"/>
      <c r="AB5" s="283"/>
      <c r="AD5" s="283" t="s">
        <v>168</v>
      </c>
      <c r="AE5" s="283"/>
      <c r="AF5" s="283"/>
      <c r="AG5" s="283"/>
      <c r="AH5" s="283"/>
      <c r="AI5" s="283"/>
      <c r="AJ5" s="283"/>
      <c r="AK5" s="283"/>
      <c r="AL5" s="283"/>
      <c r="AM5" s="283"/>
      <c r="AN5" s="283"/>
      <c r="AO5" s="283"/>
      <c r="AP5" s="283"/>
      <c r="AQ5" s="283"/>
      <c r="AR5" s="283"/>
      <c r="AS5" s="283"/>
      <c r="AT5" s="283"/>
      <c r="AU5" s="146"/>
      <c r="AV5" s="146"/>
    </row>
    <row r="6" spans="2:48" ht="6" customHeight="1" thickBot="1" x14ac:dyDescent="0.3"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6"/>
      <c r="N6" s="86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6"/>
      <c r="AB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</row>
    <row r="7" spans="2:48" ht="51.75" customHeight="1" thickBot="1" x14ac:dyDescent="0.3">
      <c r="B7" s="87"/>
      <c r="C7" s="207" t="s">
        <v>266</v>
      </c>
      <c r="D7" s="207" t="s">
        <v>267</v>
      </c>
      <c r="E7" s="207" t="s">
        <v>268</v>
      </c>
      <c r="F7" s="92" t="s">
        <v>269</v>
      </c>
      <c r="G7" s="92" t="s">
        <v>270</v>
      </c>
      <c r="H7" s="14" t="str">
        <f>CONCATENATE("var. ",RIGHT(G7,2),"/",RIGHT(F7,2))</f>
        <v>var. 25/24</v>
      </c>
      <c r="I7" s="207" t="s">
        <v>228</v>
      </c>
      <c r="J7" s="208" t="s">
        <v>229</v>
      </c>
      <c r="K7" s="208" t="s">
        <v>230</v>
      </c>
      <c r="L7" s="13" t="s">
        <v>231</v>
      </c>
      <c r="M7" s="13" t="s">
        <v>232</v>
      </c>
      <c r="N7" s="14" t="str">
        <f>CONCATENATE("var. ",RIGHT(M7,2),"/",RIGHT(L7,2))</f>
        <v>var. 25/24</v>
      </c>
      <c r="P7" s="87"/>
      <c r="Q7" s="207" t="s">
        <v>266</v>
      </c>
      <c r="R7" s="208" t="s">
        <v>267</v>
      </c>
      <c r="S7" s="208" t="s">
        <v>268</v>
      </c>
      <c r="T7" s="92" t="s">
        <v>269</v>
      </c>
      <c r="U7" s="92" t="s">
        <v>270</v>
      </c>
      <c r="V7" s="14" t="str">
        <f>CONCATENATE("var. ",RIGHT(U7,2),"/",RIGHT(T7,2))</f>
        <v>var. 25/24</v>
      </c>
      <c r="W7" s="207" t="s">
        <v>228</v>
      </c>
      <c r="X7" s="207" t="s">
        <v>229</v>
      </c>
      <c r="Y7" s="207" t="s">
        <v>230</v>
      </c>
      <c r="Z7" s="13" t="s">
        <v>231</v>
      </c>
      <c r="AA7" s="13" t="s">
        <v>232</v>
      </c>
      <c r="AB7" s="14" t="str">
        <f>CONCATENATE("var. ",RIGHT(AA7,2),"/",RIGHT(Z7,2))</f>
        <v>var. 25/24</v>
      </c>
      <c r="AD7" s="87"/>
      <c r="AE7" s="207" t="s">
        <v>266</v>
      </c>
      <c r="AF7" s="208" t="s">
        <v>267</v>
      </c>
      <c r="AG7" s="208" t="s">
        <v>268</v>
      </c>
      <c r="AH7" s="92" t="s">
        <v>269</v>
      </c>
      <c r="AI7" s="92" t="s">
        <v>270</v>
      </c>
      <c r="AJ7" s="14" t="str">
        <f>CONCATENATE("var. ",RIGHT(AI7,2),"/",RIGHT(AH7,2))</f>
        <v>var. 25/24</v>
      </c>
      <c r="AK7" s="209" t="str">
        <f>CONCATENATE("dif. ",RIGHT(AI7,2),"/",RIGHT(AH7,2))</f>
        <v>dif. 25/24</v>
      </c>
      <c r="AL7" s="210" t="str">
        <f>CONCATENATE("cuota ",RIGHT(AI7,2))</f>
        <v>cuota 25</v>
      </c>
      <c r="AM7" s="207" t="s">
        <v>228</v>
      </c>
      <c r="AN7" s="208" t="s">
        <v>229</v>
      </c>
      <c r="AO7" s="208" t="s">
        <v>230</v>
      </c>
      <c r="AP7" s="13" t="s">
        <v>231</v>
      </c>
      <c r="AQ7" s="13" t="s">
        <v>232</v>
      </c>
      <c r="AR7" s="14" t="str">
        <f>CONCATENATE("var. ",RIGHT(AQ7,2),"/",RIGHT(AP7,2))</f>
        <v>var. 25/24</v>
      </c>
      <c r="AS7" s="209" t="str">
        <f>CONCATENATE("dif. ",RIGHT(AQ7,2),"/",RIGHT(AP7,2))</f>
        <v>dif. 25/24</v>
      </c>
      <c r="AT7" s="209" t="str">
        <f>CONCATENATE("var. ",RIGHT(AQ7,2),"/",RIGHT(AM7,2))</f>
        <v>var. 25/21</v>
      </c>
      <c r="AU7" s="209" t="str">
        <f>CONCATENATE("dif. ",RIGHT(AQ7,2),"/",RIGHT(AM7,2))</f>
        <v>dif. 25/21</v>
      </c>
      <c r="AV7" s="210" t="str">
        <f>CONCATENATE("cuota ",RIGHT(AQ7,2))</f>
        <v>cuota 25</v>
      </c>
    </row>
    <row r="8" spans="2:48" ht="15.75" x14ac:dyDescent="0.25">
      <c r="B8" s="211" t="s">
        <v>45</v>
      </c>
      <c r="C8" s="212">
        <v>89.90479582975324</v>
      </c>
      <c r="D8" s="213">
        <v>103.32696609432543</v>
      </c>
      <c r="E8" s="213">
        <v>109.52769989581103</v>
      </c>
      <c r="F8" s="214">
        <v>121.46827305804845</v>
      </c>
      <c r="G8" s="213">
        <v>129.66473881016503</v>
      </c>
      <c r="H8" s="136">
        <f>G8/F8-1</f>
        <v>6.747824387195811E-2</v>
      </c>
      <c r="I8" s="212">
        <v>93.57</v>
      </c>
      <c r="J8" s="215">
        <v>103.46</v>
      </c>
      <c r="K8" s="215">
        <v>112.62</v>
      </c>
      <c r="L8" s="215">
        <v>122.28</v>
      </c>
      <c r="M8" s="215">
        <v>129.16</v>
      </c>
      <c r="N8" s="136">
        <f t="shared" ref="N8:N18" si="0">M8/L8-1</f>
        <v>5.6264311416421187E-2</v>
      </c>
      <c r="P8" s="211" t="s">
        <v>45</v>
      </c>
      <c r="Q8" s="212">
        <v>29.518151412447832</v>
      </c>
      <c r="R8" s="214">
        <v>75.322478251185714</v>
      </c>
      <c r="S8" s="214">
        <v>88.285721478147337</v>
      </c>
      <c r="T8" s="214">
        <v>100.38063315546135</v>
      </c>
      <c r="U8" s="214">
        <v>106.62880537123158</v>
      </c>
      <c r="V8" s="136">
        <f t="shared" ref="V8:V18" si="1">U8/T8-1</f>
        <v>6.2244797819650755E-2</v>
      </c>
      <c r="W8" s="212">
        <v>42.5</v>
      </c>
      <c r="X8" s="215">
        <v>79.03</v>
      </c>
      <c r="Y8" s="215">
        <v>89.41</v>
      </c>
      <c r="Z8" s="215">
        <v>98.16</v>
      </c>
      <c r="AA8" s="215">
        <v>105.61</v>
      </c>
      <c r="AB8" s="136">
        <f t="shared" ref="AB8:AB18" si="2">AA8/Z8-1</f>
        <v>7.5896495517522533E-2</v>
      </c>
      <c r="AD8" s="67" t="s">
        <v>45</v>
      </c>
      <c r="AE8" s="216">
        <v>153848722.74000001</v>
      </c>
      <c r="AF8" s="135">
        <v>822227787.43999982</v>
      </c>
      <c r="AG8" s="135">
        <v>985719951.83000004</v>
      </c>
      <c r="AH8" s="135">
        <v>1137217373.2800002</v>
      </c>
      <c r="AI8" s="135">
        <v>1189961340.5999999</v>
      </c>
      <c r="AJ8" s="136">
        <f t="shared" ref="AJ8:AJ18" si="3">AI8/AH8-1</f>
        <v>4.6379846596850571E-2</v>
      </c>
      <c r="AK8" s="135">
        <f t="shared" ref="AK8:AK18" si="4">AI8-AH8</f>
        <v>52743967.319999695</v>
      </c>
      <c r="AL8" s="137">
        <f t="shared" ref="AL8:AL18" si="5">AI8/AI$8</f>
        <v>1</v>
      </c>
      <c r="AM8" s="217">
        <v>51434123.310000002</v>
      </c>
      <c r="AN8" s="218">
        <v>128324371.27</v>
      </c>
      <c r="AO8" s="218">
        <v>143416792.84</v>
      </c>
      <c r="AP8" s="218">
        <v>163374622.11000001</v>
      </c>
      <c r="AQ8" s="218">
        <v>171026372.06</v>
      </c>
      <c r="AR8" s="136">
        <f t="shared" ref="AR8:AR18" si="6">AQ8/AP8-1</f>
        <v>4.6835609173425219E-2</v>
      </c>
      <c r="AS8" s="135">
        <f t="shared" ref="AS8:AS18" si="7">AQ8-AP8</f>
        <v>7651749.9499999881</v>
      </c>
      <c r="AT8" s="136">
        <f t="shared" ref="AT8:AT18" si="8">AQ8/AM8-1</f>
        <v>2.3251538288929767</v>
      </c>
      <c r="AU8" s="135">
        <f t="shared" ref="AU8:AU18" si="9">AQ8-AM8</f>
        <v>119592248.75</v>
      </c>
      <c r="AV8" s="137">
        <f t="shared" ref="AV8:AV18" si="10">AQ8/AQ$8</f>
        <v>1</v>
      </c>
    </row>
    <row r="9" spans="2:48" x14ac:dyDescent="0.25">
      <c r="B9" s="15" t="s">
        <v>46</v>
      </c>
      <c r="C9" s="219">
        <v>118.7067371053658</v>
      </c>
      <c r="D9" s="220">
        <v>128.03721098266536</v>
      </c>
      <c r="E9" s="220">
        <v>134.39836133388042</v>
      </c>
      <c r="F9" s="220">
        <v>147.32635484172022</v>
      </c>
      <c r="G9" s="220">
        <v>155.81776712634516</v>
      </c>
      <c r="H9" s="76">
        <f>G9/F9-1</f>
        <v>5.7636750014942617E-2</v>
      </c>
      <c r="I9" s="219">
        <v>122.22</v>
      </c>
      <c r="J9" s="220">
        <v>127.32</v>
      </c>
      <c r="K9" s="220">
        <v>137.09</v>
      </c>
      <c r="L9" s="220">
        <v>143.27000000000001</v>
      </c>
      <c r="M9" s="220">
        <v>149.71</v>
      </c>
      <c r="N9" s="76">
        <f t="shared" si="0"/>
        <v>4.4950094227681925E-2</v>
      </c>
      <c r="P9" s="15" t="s">
        <v>46</v>
      </c>
      <c r="Q9" s="219">
        <v>41.148600288143349</v>
      </c>
      <c r="R9" s="220">
        <v>101.35543609516807</v>
      </c>
      <c r="S9" s="220">
        <v>114.02618019767255</v>
      </c>
      <c r="T9" s="220">
        <v>125.78340298034419</v>
      </c>
      <c r="U9" s="220">
        <v>132.67498006633986</v>
      </c>
      <c r="V9" s="76">
        <f t="shared" si="1"/>
        <v>5.4789240255112226E-2</v>
      </c>
      <c r="W9" s="219">
        <v>60.54</v>
      </c>
      <c r="X9" s="220">
        <v>106.97</v>
      </c>
      <c r="Y9" s="220">
        <v>115.29</v>
      </c>
      <c r="Z9" s="220">
        <v>120.9</v>
      </c>
      <c r="AA9" s="220">
        <v>124.88</v>
      </c>
      <c r="AB9" s="76">
        <f t="shared" si="2"/>
        <v>3.2919768403639305E-2</v>
      </c>
      <c r="AD9" s="15" t="s">
        <v>46</v>
      </c>
      <c r="AE9" s="221">
        <v>79810137</v>
      </c>
      <c r="AF9" s="53">
        <v>403656815.66999996</v>
      </c>
      <c r="AG9" s="53">
        <v>473972942.78000003</v>
      </c>
      <c r="AH9" s="53">
        <v>530975675.31999999</v>
      </c>
      <c r="AI9" s="53">
        <v>529279114.15999997</v>
      </c>
      <c r="AJ9" s="76">
        <f t="shared" si="3"/>
        <v>-3.1951768016068582E-3</v>
      </c>
      <c r="AK9" s="53">
        <f t="shared" si="4"/>
        <v>-1696561.1600000262</v>
      </c>
      <c r="AL9" s="100">
        <f t="shared" si="5"/>
        <v>0.44478681458099129</v>
      </c>
      <c r="AM9" s="222">
        <v>28916162.579999998</v>
      </c>
      <c r="AN9" s="223">
        <v>62580353.969999999</v>
      </c>
      <c r="AO9" s="223">
        <v>68968286.400000006</v>
      </c>
      <c r="AP9" s="223">
        <v>74124272.450000003</v>
      </c>
      <c r="AQ9" s="223">
        <v>71969692.819999993</v>
      </c>
      <c r="AR9" s="76">
        <f t="shared" si="6"/>
        <v>-2.9067126850430336E-2</v>
      </c>
      <c r="AS9" s="53">
        <f t="shared" si="7"/>
        <v>-2154579.6300000101</v>
      </c>
      <c r="AT9" s="76">
        <f t="shared" si="8"/>
        <v>1.4889088453866344</v>
      </c>
      <c r="AU9" s="53">
        <f t="shared" si="9"/>
        <v>43053530.239999995</v>
      </c>
      <c r="AV9" s="100">
        <f t="shared" si="10"/>
        <v>0.42081049813037819</v>
      </c>
    </row>
    <row r="10" spans="2:48" x14ac:dyDescent="0.25">
      <c r="B10" s="19" t="s">
        <v>47</v>
      </c>
      <c r="C10" s="219">
        <v>72.483000992402523</v>
      </c>
      <c r="D10" s="220">
        <v>90.599691002209667</v>
      </c>
      <c r="E10" s="220">
        <v>97.767835052321757</v>
      </c>
      <c r="F10" s="220">
        <v>111.42021648051494</v>
      </c>
      <c r="G10" s="220">
        <v>121.78573453913172</v>
      </c>
      <c r="H10" s="76">
        <f>G10/F10-1</f>
        <v>9.3030855494967479E-2</v>
      </c>
      <c r="I10" s="219">
        <v>76.540000000000006</v>
      </c>
      <c r="J10" s="220">
        <v>92.75</v>
      </c>
      <c r="K10" s="220">
        <v>99.75</v>
      </c>
      <c r="L10" s="220">
        <v>115.09</v>
      </c>
      <c r="M10" s="220">
        <v>123.07</v>
      </c>
      <c r="N10" s="76">
        <f t="shared" si="0"/>
        <v>6.933704057693979E-2</v>
      </c>
      <c r="P10" s="19" t="s">
        <v>47</v>
      </c>
      <c r="Q10" s="219">
        <v>18.72022074122162</v>
      </c>
      <c r="R10" s="220">
        <v>65.501264631652873</v>
      </c>
      <c r="S10" s="220">
        <v>79.184087155233172</v>
      </c>
      <c r="T10" s="220">
        <v>93.028124281518529</v>
      </c>
      <c r="U10" s="220">
        <v>99.693089253400856</v>
      </c>
      <c r="V10" s="76">
        <f t="shared" si="1"/>
        <v>7.1644623852815004E-2</v>
      </c>
      <c r="W10" s="219">
        <v>29.48</v>
      </c>
      <c r="X10" s="220">
        <v>71.13</v>
      </c>
      <c r="Y10" s="220">
        <v>80.13</v>
      </c>
      <c r="Z10" s="220">
        <v>92.86</v>
      </c>
      <c r="AA10" s="220">
        <v>102.91</v>
      </c>
      <c r="AB10" s="76">
        <f t="shared" si="2"/>
        <v>0.10822743915571831</v>
      </c>
      <c r="AD10" s="19" t="s">
        <v>47</v>
      </c>
      <c r="AE10" s="221">
        <v>23517059.390000001</v>
      </c>
      <c r="AF10" s="53">
        <v>200088543.44</v>
      </c>
      <c r="AG10" s="53">
        <v>239785241.54999998</v>
      </c>
      <c r="AH10" s="53">
        <v>284877435.64999998</v>
      </c>
      <c r="AI10" s="53">
        <v>306216637.00999999</v>
      </c>
      <c r="AJ10" s="76">
        <f t="shared" si="3"/>
        <v>7.4906604348325079E-2</v>
      </c>
      <c r="AK10" s="53">
        <f t="shared" si="4"/>
        <v>21339201.360000014</v>
      </c>
      <c r="AL10" s="100">
        <f t="shared" si="5"/>
        <v>0.25733326500808845</v>
      </c>
      <c r="AM10" s="222">
        <v>8520627.4600000009</v>
      </c>
      <c r="AN10" s="223">
        <v>33031284.920000002</v>
      </c>
      <c r="AO10" s="223">
        <v>35140342.009999998</v>
      </c>
      <c r="AP10" s="223">
        <v>42256315.93</v>
      </c>
      <c r="AQ10" s="223">
        <v>45767740.140000001</v>
      </c>
      <c r="AR10" s="76">
        <f t="shared" si="6"/>
        <v>8.3098209882207286E-2</v>
      </c>
      <c r="AS10" s="53">
        <f t="shared" si="7"/>
        <v>3511424.2100000009</v>
      </c>
      <c r="AT10" s="76">
        <f t="shared" si="8"/>
        <v>4.3714049059011435</v>
      </c>
      <c r="AU10" s="53">
        <f t="shared" si="9"/>
        <v>37247112.68</v>
      </c>
      <c r="AV10" s="100">
        <f t="shared" si="10"/>
        <v>0.26760633222076197</v>
      </c>
    </row>
    <row r="11" spans="2:48" x14ac:dyDescent="0.25">
      <c r="B11" s="19" t="s">
        <v>48</v>
      </c>
      <c r="C11" s="219">
        <v>57.546921426146014</v>
      </c>
      <c r="D11" s="220">
        <v>70.808030229653028</v>
      </c>
      <c r="E11" s="220">
        <v>77.704808534141804</v>
      </c>
      <c r="F11" s="220">
        <v>84.435346665146383</v>
      </c>
      <c r="G11" s="220">
        <v>100.25532159613186</v>
      </c>
      <c r="H11" s="76">
        <f>G11/F11-1</f>
        <v>0.18736199418620636</v>
      </c>
      <c r="I11" s="219">
        <v>65.69</v>
      </c>
      <c r="J11" s="220">
        <v>82.68</v>
      </c>
      <c r="K11" s="220">
        <v>80.44</v>
      </c>
      <c r="L11" s="220">
        <v>94.54</v>
      </c>
      <c r="M11" s="220">
        <v>98.06</v>
      </c>
      <c r="N11" s="76">
        <f t="shared" si="0"/>
        <v>3.7232917283689382E-2</v>
      </c>
      <c r="P11" s="19" t="s">
        <v>48</v>
      </c>
      <c r="Q11" s="219">
        <v>22.194343089655948</v>
      </c>
      <c r="R11" s="220">
        <v>47.643750828203792</v>
      </c>
      <c r="S11" s="220">
        <v>50.523052414693986</v>
      </c>
      <c r="T11" s="220">
        <v>58.433731556719493</v>
      </c>
      <c r="U11" s="220">
        <v>66.3949034722813</v>
      </c>
      <c r="V11" s="76">
        <f t="shared" si="1"/>
        <v>0.13624274376237966</v>
      </c>
      <c r="W11" s="219">
        <v>32.93</v>
      </c>
      <c r="X11" s="220">
        <v>44.17</v>
      </c>
      <c r="Y11" s="220">
        <v>43.02</v>
      </c>
      <c r="Z11" s="220">
        <v>48.91</v>
      </c>
      <c r="AA11" s="220">
        <v>59.31</v>
      </c>
      <c r="AB11" s="76">
        <f t="shared" si="2"/>
        <v>0.21263545287262331</v>
      </c>
      <c r="AD11" s="19" t="s">
        <v>48</v>
      </c>
      <c r="AE11" s="221">
        <v>1316159.4100000001</v>
      </c>
      <c r="AF11" s="53">
        <v>4079383.75</v>
      </c>
      <c r="AG11" s="53">
        <v>4704061.0200000005</v>
      </c>
      <c r="AH11" s="53">
        <v>5470948.4300000006</v>
      </c>
      <c r="AI11" s="53">
        <v>6358392.1600000001</v>
      </c>
      <c r="AJ11" s="76">
        <f t="shared" si="3"/>
        <v>0.16221021662966018</v>
      </c>
      <c r="AK11" s="53">
        <f t="shared" si="4"/>
        <v>887443.72999999952</v>
      </c>
      <c r="AL11" s="100">
        <f t="shared" si="5"/>
        <v>5.3433602782372615E-3</v>
      </c>
      <c r="AM11" s="222">
        <v>396083.64</v>
      </c>
      <c r="AN11" s="223">
        <v>561379.94999999995</v>
      </c>
      <c r="AO11" s="223">
        <v>501385.38</v>
      </c>
      <c r="AP11" s="223">
        <v>682239.06</v>
      </c>
      <c r="AQ11" s="223">
        <v>831072.02</v>
      </c>
      <c r="AR11" s="76">
        <f t="shared" si="6"/>
        <v>0.21815367768594185</v>
      </c>
      <c r="AS11" s="53">
        <f t="shared" si="7"/>
        <v>148832.95999999996</v>
      </c>
      <c r="AT11" s="76">
        <f t="shared" si="8"/>
        <v>1.0982235469255937</v>
      </c>
      <c r="AU11" s="53">
        <f t="shared" si="9"/>
        <v>434988.38</v>
      </c>
      <c r="AV11" s="100">
        <f t="shared" si="10"/>
        <v>4.8593208754287368E-3</v>
      </c>
    </row>
    <row r="12" spans="2:48" x14ac:dyDescent="0.25">
      <c r="B12" s="19" t="s">
        <v>49</v>
      </c>
      <c r="C12" s="219">
        <v>154.2044832186981</v>
      </c>
      <c r="D12" s="220">
        <v>217.66150873240741</v>
      </c>
      <c r="E12" s="220">
        <v>177.9103158320419</v>
      </c>
      <c r="F12" s="220">
        <v>198.99931855415863</v>
      </c>
      <c r="G12" s="220">
        <v>205.26869696038017</v>
      </c>
      <c r="H12" s="76">
        <f t="shared" ref="H12:H18" si="11">G12/F12-1</f>
        <v>3.1504521984155875E-2</v>
      </c>
      <c r="I12" s="219">
        <v>190.16</v>
      </c>
      <c r="J12" s="220">
        <v>133.82</v>
      </c>
      <c r="K12" s="220">
        <v>193.33</v>
      </c>
      <c r="L12" s="220">
        <v>234.03</v>
      </c>
      <c r="M12" s="220">
        <v>193.92</v>
      </c>
      <c r="N12" s="76">
        <f t="shared" si="0"/>
        <v>-0.17138828355339064</v>
      </c>
      <c r="P12" s="19" t="s">
        <v>49</v>
      </c>
      <c r="Q12" s="219">
        <v>28.283731759604429</v>
      </c>
      <c r="R12" s="220">
        <v>106.93503731273283</v>
      </c>
      <c r="S12" s="220">
        <v>95.836796990363538</v>
      </c>
      <c r="T12" s="220">
        <v>118.92008778368977</v>
      </c>
      <c r="U12" s="220">
        <v>152.14315421579488</v>
      </c>
      <c r="V12" s="76">
        <f t="shared" si="1"/>
        <v>0.27937303992355234</v>
      </c>
      <c r="W12" s="219">
        <v>5.81</v>
      </c>
      <c r="X12" s="220">
        <v>64.5</v>
      </c>
      <c r="Y12" s="220">
        <v>104.39</v>
      </c>
      <c r="Z12" s="220">
        <v>129.34</v>
      </c>
      <c r="AA12" s="220">
        <v>146.66</v>
      </c>
      <c r="AB12" s="76">
        <f t="shared" si="2"/>
        <v>0.13391062316375435</v>
      </c>
      <c r="AD12" s="19" t="s">
        <v>49</v>
      </c>
      <c r="AE12" s="221">
        <v>7595375.9500000011</v>
      </c>
      <c r="AF12" s="53">
        <v>36939560.329999998</v>
      </c>
      <c r="AG12" s="53">
        <v>31119151.560000002</v>
      </c>
      <c r="AH12" s="53">
        <v>31258534.350000001</v>
      </c>
      <c r="AI12" s="53">
        <v>54510038.680000007</v>
      </c>
      <c r="AJ12" s="76">
        <f t="shared" si="3"/>
        <v>0.74384499508691793</v>
      </c>
      <c r="AK12" s="53">
        <f t="shared" si="4"/>
        <v>23251504.330000006</v>
      </c>
      <c r="AL12" s="100">
        <f t="shared" si="5"/>
        <v>4.580824336067512E-2</v>
      </c>
      <c r="AM12" s="222">
        <v>276122.98</v>
      </c>
      <c r="AN12" s="223">
        <v>3301054.15</v>
      </c>
      <c r="AO12" s="223">
        <v>3465759.76</v>
      </c>
      <c r="AP12" s="223">
        <v>5601144.4900000002</v>
      </c>
      <c r="AQ12" s="223">
        <v>7683622.0599999996</v>
      </c>
      <c r="AR12" s="76">
        <f t="shared" si="6"/>
        <v>0.3717950097016689</v>
      </c>
      <c r="AS12" s="53">
        <f t="shared" si="7"/>
        <v>2082477.5699999994</v>
      </c>
      <c r="AT12" s="76">
        <f t="shared" si="8"/>
        <v>26.826811299805616</v>
      </c>
      <c r="AU12" s="53">
        <f t="shared" si="9"/>
        <v>7407499.0800000001</v>
      </c>
      <c r="AV12" s="100">
        <f t="shared" si="10"/>
        <v>4.4926533653560793E-2</v>
      </c>
    </row>
    <row r="13" spans="2:48" x14ac:dyDescent="0.25">
      <c r="B13" s="19" t="s">
        <v>50</v>
      </c>
      <c r="C13" s="219">
        <v>39.120441588128308</v>
      </c>
      <c r="D13" s="220">
        <v>55.750286653691745</v>
      </c>
      <c r="E13" s="220">
        <v>62.940037660434335</v>
      </c>
      <c r="F13" s="220">
        <v>71.998810322002782</v>
      </c>
      <c r="G13" s="220">
        <v>79.808144678694333</v>
      </c>
      <c r="H13" s="76">
        <f t="shared" si="11"/>
        <v>0.10846476937279381</v>
      </c>
      <c r="I13" s="219">
        <v>46.06</v>
      </c>
      <c r="J13" s="220">
        <v>60</v>
      </c>
      <c r="K13" s="220">
        <v>66.819999999999993</v>
      </c>
      <c r="L13" s="220">
        <v>72.59</v>
      </c>
      <c r="M13" s="220">
        <v>83.86</v>
      </c>
      <c r="N13" s="76">
        <f t="shared" si="0"/>
        <v>0.15525554484088722</v>
      </c>
      <c r="P13" s="19" t="s">
        <v>50</v>
      </c>
      <c r="Q13" s="219">
        <v>15.364356645640338</v>
      </c>
      <c r="R13" s="220">
        <v>37.117422100590225</v>
      </c>
      <c r="S13" s="220">
        <v>49.066947630799199</v>
      </c>
      <c r="T13" s="220">
        <v>57.850230654723923</v>
      </c>
      <c r="U13" s="220">
        <v>64.240702380094504</v>
      </c>
      <c r="V13" s="76">
        <f t="shared" si="1"/>
        <v>0.11046579508925003</v>
      </c>
      <c r="W13" s="219">
        <v>24.92</v>
      </c>
      <c r="X13" s="220">
        <v>42.68</v>
      </c>
      <c r="Y13" s="220">
        <v>50.92</v>
      </c>
      <c r="Z13" s="220">
        <v>58.42</v>
      </c>
      <c r="AA13" s="220">
        <v>68.33</v>
      </c>
      <c r="AB13" s="76">
        <f t="shared" si="2"/>
        <v>0.16963368709346116</v>
      </c>
      <c r="AD13" s="19" t="s">
        <v>50</v>
      </c>
      <c r="AE13" s="221">
        <v>11490349.32</v>
      </c>
      <c r="AF13" s="53">
        <v>70191709.870000005</v>
      </c>
      <c r="AG13" s="53">
        <v>96619681.010000005</v>
      </c>
      <c r="AH13" s="53">
        <v>119889428.77000001</v>
      </c>
      <c r="AI13" s="53">
        <v>131456487.58999999</v>
      </c>
      <c r="AJ13" s="76">
        <f t="shared" si="3"/>
        <v>9.6481057076271748E-2</v>
      </c>
      <c r="AK13" s="53">
        <f t="shared" si="4"/>
        <v>11567058.819999978</v>
      </c>
      <c r="AL13" s="100">
        <f t="shared" si="5"/>
        <v>0.11047122549688654</v>
      </c>
      <c r="AM13" s="222">
        <v>5084608.95</v>
      </c>
      <c r="AN13" s="223">
        <v>12005834.189999999</v>
      </c>
      <c r="AO13" s="223">
        <v>14818574.74</v>
      </c>
      <c r="AP13" s="223">
        <v>17747817.48</v>
      </c>
      <c r="AQ13" s="223">
        <v>20579810.510000002</v>
      </c>
      <c r="AR13" s="76">
        <f t="shared" si="6"/>
        <v>0.15956852346444128</v>
      </c>
      <c r="AS13" s="53">
        <f t="shared" si="7"/>
        <v>2831993.0300000012</v>
      </c>
      <c r="AT13" s="76">
        <f t="shared" si="8"/>
        <v>3.0474716369289325</v>
      </c>
      <c r="AU13" s="53">
        <f t="shared" si="9"/>
        <v>15495201.560000002</v>
      </c>
      <c r="AV13" s="100">
        <f t="shared" si="10"/>
        <v>0.12033121127530044</v>
      </c>
    </row>
    <row r="14" spans="2:48" x14ac:dyDescent="0.25">
      <c r="B14" s="19" t="s">
        <v>51</v>
      </c>
      <c r="C14" s="219">
        <v>79.409698525552827</v>
      </c>
      <c r="D14" s="220">
        <v>86.843517211728013</v>
      </c>
      <c r="E14" s="220">
        <v>95.563416658904558</v>
      </c>
      <c r="F14" s="220">
        <v>107.71973652891266</v>
      </c>
      <c r="G14" s="220">
        <v>115.8514809903451</v>
      </c>
      <c r="H14" s="76">
        <f t="shared" si="11"/>
        <v>7.5489828730223696E-2</v>
      </c>
      <c r="I14" s="219">
        <v>76.2</v>
      </c>
      <c r="J14" s="220">
        <v>78.63</v>
      </c>
      <c r="K14" s="220">
        <v>82.69</v>
      </c>
      <c r="L14" s="220">
        <v>89.63</v>
      </c>
      <c r="M14" s="220">
        <v>99.29</v>
      </c>
      <c r="N14" s="76">
        <f t="shared" si="0"/>
        <v>0.10777641414704919</v>
      </c>
      <c r="P14" s="19" t="s">
        <v>51</v>
      </c>
      <c r="Q14" s="219">
        <v>33.514801602241391</v>
      </c>
      <c r="R14" s="220">
        <v>63.569832414965049</v>
      </c>
      <c r="S14" s="220">
        <v>72.119812533126122</v>
      </c>
      <c r="T14" s="220">
        <v>82.693475174333727</v>
      </c>
      <c r="U14" s="220">
        <v>89.674931794980509</v>
      </c>
      <c r="V14" s="76">
        <f t="shared" si="1"/>
        <v>8.442572531785042E-2</v>
      </c>
      <c r="W14" s="219">
        <v>37.950000000000003</v>
      </c>
      <c r="X14" s="220">
        <v>51.12</v>
      </c>
      <c r="Y14" s="220">
        <v>44.64</v>
      </c>
      <c r="Z14" s="220">
        <v>46.43</v>
      </c>
      <c r="AA14" s="220">
        <v>56.18</v>
      </c>
      <c r="AB14" s="76">
        <f t="shared" si="2"/>
        <v>0.20999353866034887</v>
      </c>
      <c r="AD14" s="19" t="s">
        <v>51</v>
      </c>
      <c r="AE14" s="221">
        <v>1683907.8599999999</v>
      </c>
      <c r="AF14" s="53">
        <v>4436970.32</v>
      </c>
      <c r="AG14" s="53">
        <v>5183245.46</v>
      </c>
      <c r="AH14" s="53">
        <v>6059064.0900000008</v>
      </c>
      <c r="AI14" s="53">
        <v>6539886.3999999994</v>
      </c>
      <c r="AJ14" s="76">
        <f t="shared" si="3"/>
        <v>7.9355871279453316E-2</v>
      </c>
      <c r="AK14" s="53">
        <f t="shared" si="4"/>
        <v>480822.30999999866</v>
      </c>
      <c r="AL14" s="100">
        <f t="shared" si="5"/>
        <v>5.4958814012415489E-3</v>
      </c>
      <c r="AM14" s="222">
        <v>278791.86</v>
      </c>
      <c r="AN14" s="223">
        <v>537233.99</v>
      </c>
      <c r="AO14" s="223">
        <v>469158.32</v>
      </c>
      <c r="AP14" s="223">
        <v>495153.03</v>
      </c>
      <c r="AQ14" s="223">
        <v>599114.80000000005</v>
      </c>
      <c r="AR14" s="76">
        <f t="shared" si="6"/>
        <v>0.20995886867540725</v>
      </c>
      <c r="AS14" s="53">
        <f t="shared" si="7"/>
        <v>103961.77000000002</v>
      </c>
      <c r="AT14" s="76">
        <f t="shared" si="8"/>
        <v>1.1489680509323339</v>
      </c>
      <c r="AU14" s="53">
        <f t="shared" si="9"/>
        <v>320322.94000000006</v>
      </c>
      <c r="AV14" s="100">
        <f t="shared" si="10"/>
        <v>3.5030550714705961E-3</v>
      </c>
    </row>
    <row r="15" spans="2:48" x14ac:dyDescent="0.25">
      <c r="B15" s="19" t="s">
        <v>52</v>
      </c>
      <c r="C15" s="219">
        <v>127.39066452917253</v>
      </c>
      <c r="D15" s="220">
        <v>118.17059733966715</v>
      </c>
      <c r="E15" s="220">
        <v>141.16213419593666</v>
      </c>
      <c r="F15" s="220">
        <v>162.19405303149395</v>
      </c>
      <c r="G15" s="220">
        <v>189.71221803037864</v>
      </c>
      <c r="H15" s="76">
        <f t="shared" si="11"/>
        <v>0.16966198503925023</v>
      </c>
      <c r="I15" s="219">
        <v>151.46</v>
      </c>
      <c r="J15" s="220">
        <v>119.18</v>
      </c>
      <c r="K15" s="220">
        <v>150.33000000000001</v>
      </c>
      <c r="L15" s="220">
        <v>160</v>
      </c>
      <c r="M15" s="220">
        <v>201.51</v>
      </c>
      <c r="N15" s="76">
        <f t="shared" si="0"/>
        <v>0.25943749999999999</v>
      </c>
      <c r="P15" s="19" t="s">
        <v>52</v>
      </c>
      <c r="Q15" s="219">
        <v>64.262465356517538</v>
      </c>
      <c r="R15" s="220">
        <v>85.966822387254055</v>
      </c>
      <c r="S15" s="220">
        <v>112.43280007530863</v>
      </c>
      <c r="T15" s="220">
        <v>138.36677946934333</v>
      </c>
      <c r="U15" s="220">
        <v>159.58859571945069</v>
      </c>
      <c r="V15" s="76">
        <f t="shared" si="1"/>
        <v>0.15337363731017017</v>
      </c>
      <c r="W15" s="219">
        <v>92.57</v>
      </c>
      <c r="X15" s="220">
        <v>83.02</v>
      </c>
      <c r="Y15" s="220">
        <v>119.31</v>
      </c>
      <c r="Z15" s="220">
        <v>136.03</v>
      </c>
      <c r="AA15" s="220">
        <v>178.29</v>
      </c>
      <c r="AB15" s="76">
        <f t="shared" si="2"/>
        <v>0.31066676468426069</v>
      </c>
      <c r="AD15" s="19" t="s">
        <v>52</v>
      </c>
      <c r="AE15" s="221">
        <v>10027062.17</v>
      </c>
      <c r="AF15" s="53">
        <v>28507487.399999999</v>
      </c>
      <c r="AG15" s="53">
        <v>42546736.370000005</v>
      </c>
      <c r="AH15" s="53">
        <v>52695730.439999998</v>
      </c>
      <c r="AI15" s="53">
        <v>60015392.539999999</v>
      </c>
      <c r="AJ15" s="76">
        <f t="shared" si="3"/>
        <v>0.13890427248815262</v>
      </c>
      <c r="AK15" s="53">
        <f t="shared" si="4"/>
        <v>7319662.1000000015</v>
      </c>
      <c r="AL15" s="100">
        <f t="shared" si="5"/>
        <v>5.0434741442725493E-2</v>
      </c>
      <c r="AM15" s="222">
        <v>3394934.98</v>
      </c>
      <c r="AN15" s="223">
        <v>4429438.9400000004</v>
      </c>
      <c r="AO15" s="223">
        <v>6601892.1299999999</v>
      </c>
      <c r="AP15" s="223">
        <v>7539753.7300000004</v>
      </c>
      <c r="AQ15" s="223">
        <v>9296298.4900000002</v>
      </c>
      <c r="AR15" s="76">
        <f t="shared" si="6"/>
        <v>0.23297110527773168</v>
      </c>
      <c r="AS15" s="53">
        <f t="shared" si="7"/>
        <v>1756544.7599999998</v>
      </c>
      <c r="AT15" s="76">
        <f t="shared" si="8"/>
        <v>1.7382846931578055</v>
      </c>
      <c r="AU15" s="53">
        <f t="shared" si="9"/>
        <v>5901363.5099999998</v>
      </c>
      <c r="AV15" s="100">
        <f t="shared" si="10"/>
        <v>5.4355935742697294E-2</v>
      </c>
    </row>
    <row r="16" spans="2:48" x14ac:dyDescent="0.25">
      <c r="B16" s="19" t="s">
        <v>53</v>
      </c>
      <c r="C16" s="219">
        <v>63.450284199079881</v>
      </c>
      <c r="D16" s="220">
        <v>75.502983681783121</v>
      </c>
      <c r="E16" s="220">
        <v>85.412123454308372</v>
      </c>
      <c r="F16" s="220">
        <v>95.019647480655635</v>
      </c>
      <c r="G16" s="220">
        <v>102.59533807523239</v>
      </c>
      <c r="H16" s="76">
        <f t="shared" si="11"/>
        <v>7.972762260688282E-2</v>
      </c>
      <c r="I16" s="219">
        <v>64.75</v>
      </c>
      <c r="J16" s="220">
        <v>72.41</v>
      </c>
      <c r="K16" s="220">
        <v>79.19</v>
      </c>
      <c r="L16" s="220">
        <v>85.57</v>
      </c>
      <c r="M16" s="220">
        <v>89.95</v>
      </c>
      <c r="N16" s="76">
        <f t="shared" si="0"/>
        <v>5.1186163375014804E-2</v>
      </c>
      <c r="P16" s="19" t="s">
        <v>53</v>
      </c>
      <c r="Q16" s="219">
        <v>27.816126144773094</v>
      </c>
      <c r="R16" s="220">
        <v>53.663116113839074</v>
      </c>
      <c r="S16" s="220">
        <v>60.263588580042246</v>
      </c>
      <c r="T16" s="220">
        <v>68.88442343583273</v>
      </c>
      <c r="U16" s="220">
        <v>75.428128705456487</v>
      </c>
      <c r="V16" s="76">
        <f t="shared" si="1"/>
        <v>9.499542775035863E-2</v>
      </c>
      <c r="W16" s="219">
        <v>31.75</v>
      </c>
      <c r="X16" s="220">
        <v>45.96</v>
      </c>
      <c r="Y16" s="220">
        <v>49.48</v>
      </c>
      <c r="Z16" s="220">
        <v>50.51</v>
      </c>
      <c r="AA16" s="220">
        <v>60.61</v>
      </c>
      <c r="AB16" s="76">
        <f t="shared" si="2"/>
        <v>0.19996040388041969</v>
      </c>
      <c r="AD16" s="19" t="s">
        <v>53</v>
      </c>
      <c r="AE16" s="221">
        <v>6741130.8299999991</v>
      </c>
      <c r="AF16" s="53">
        <v>15697281.609999999</v>
      </c>
      <c r="AG16" s="53">
        <v>19135398.729999997</v>
      </c>
      <c r="AH16" s="53">
        <v>21569170.66</v>
      </c>
      <c r="AI16" s="53">
        <v>22509826.150000002</v>
      </c>
      <c r="AJ16" s="76">
        <f t="shared" si="3"/>
        <v>4.361111072965107E-2</v>
      </c>
      <c r="AK16" s="53">
        <f t="shared" si="4"/>
        <v>940655.49000000209</v>
      </c>
      <c r="AL16" s="100">
        <f t="shared" si="5"/>
        <v>1.8916434830269481E-2</v>
      </c>
      <c r="AM16" s="222">
        <v>1231356.98</v>
      </c>
      <c r="AN16" s="223">
        <v>1994587.39</v>
      </c>
      <c r="AO16" s="223">
        <v>2158355.4500000002</v>
      </c>
      <c r="AP16" s="223">
        <v>2301918.7799999998</v>
      </c>
      <c r="AQ16" s="223">
        <v>2641678.87</v>
      </c>
      <c r="AR16" s="76">
        <f t="shared" si="6"/>
        <v>0.14759864377143672</v>
      </c>
      <c r="AS16" s="53">
        <f t="shared" si="7"/>
        <v>339760.09000000032</v>
      </c>
      <c r="AT16" s="76">
        <f t="shared" si="8"/>
        <v>1.1453395830021611</v>
      </c>
      <c r="AU16" s="53">
        <f t="shared" si="9"/>
        <v>1410321.8900000001</v>
      </c>
      <c r="AV16" s="100">
        <f t="shared" si="10"/>
        <v>1.5446032317596248E-2</v>
      </c>
    </row>
    <row r="17" spans="2:48" x14ac:dyDescent="0.25">
      <c r="B17" s="19" t="s">
        <v>54</v>
      </c>
      <c r="C17" s="219">
        <v>85.935635582084458</v>
      </c>
      <c r="D17" s="220">
        <v>111.50736069301333</v>
      </c>
      <c r="E17" s="220">
        <v>125.96585685974379</v>
      </c>
      <c r="F17" s="220">
        <v>139.8548201882582</v>
      </c>
      <c r="G17" s="220">
        <v>117.77092687520798</v>
      </c>
      <c r="H17" s="76">
        <f t="shared" si="11"/>
        <v>-0.15790584324031987</v>
      </c>
      <c r="I17" s="219">
        <v>91.16</v>
      </c>
      <c r="J17" s="220">
        <v>124.87</v>
      </c>
      <c r="K17" s="220">
        <v>136.29</v>
      </c>
      <c r="L17" s="220">
        <v>155.41999999999999</v>
      </c>
      <c r="M17" s="220">
        <v>139.79</v>
      </c>
      <c r="N17" s="76">
        <f t="shared" si="0"/>
        <v>-0.10056620769527724</v>
      </c>
      <c r="P17" s="19" t="s">
        <v>54</v>
      </c>
      <c r="Q17" s="219">
        <v>28.513392514038237</v>
      </c>
      <c r="R17" s="220">
        <v>81.728170964630749</v>
      </c>
      <c r="S17" s="220">
        <v>104.13009537655051</v>
      </c>
      <c r="T17" s="220">
        <v>119.59843418164837</v>
      </c>
      <c r="U17" s="220">
        <v>100.11437066953164</v>
      </c>
      <c r="V17" s="76">
        <f t="shared" si="1"/>
        <v>-0.16291236290371469</v>
      </c>
      <c r="W17" s="219">
        <v>40.869999999999997</v>
      </c>
      <c r="X17" s="220">
        <v>101.08</v>
      </c>
      <c r="Y17" s="220">
        <v>114.36</v>
      </c>
      <c r="Z17" s="220">
        <v>131.32</v>
      </c>
      <c r="AA17" s="220">
        <v>117.76</v>
      </c>
      <c r="AB17" s="76">
        <f t="shared" si="2"/>
        <v>-0.10325921413341443</v>
      </c>
      <c r="AD17" s="19" t="s">
        <v>54</v>
      </c>
      <c r="AE17" s="221">
        <v>7356003.3200000012</v>
      </c>
      <c r="AF17" s="53">
        <v>47144692.859999999</v>
      </c>
      <c r="AG17" s="53">
        <v>58990467.630000003</v>
      </c>
      <c r="AH17" s="53">
        <v>69340386.010000005</v>
      </c>
      <c r="AI17" s="53">
        <v>58175298.969999999</v>
      </c>
      <c r="AJ17" s="76">
        <f t="shared" si="3"/>
        <v>-0.16101853021686119</v>
      </c>
      <c r="AK17" s="53">
        <f t="shared" si="4"/>
        <v>-11165087.040000007</v>
      </c>
      <c r="AL17" s="100">
        <f t="shared" si="5"/>
        <v>4.8888394089060885E-2</v>
      </c>
      <c r="AM17" s="222">
        <v>2488452.33</v>
      </c>
      <c r="AN17" s="223">
        <v>8526586.6400000006</v>
      </c>
      <c r="AO17" s="223">
        <v>9649565.0299999993</v>
      </c>
      <c r="AP17" s="223">
        <v>11081336.34</v>
      </c>
      <c r="AQ17" s="223">
        <v>10005946.66</v>
      </c>
      <c r="AR17" s="76">
        <f t="shared" si="6"/>
        <v>-9.7045125876939142E-2</v>
      </c>
      <c r="AS17" s="53">
        <f t="shared" si="7"/>
        <v>-1075389.6799999997</v>
      </c>
      <c r="AT17" s="76">
        <f t="shared" si="8"/>
        <v>3.0209517133888593</v>
      </c>
      <c r="AU17" s="53">
        <f t="shared" si="9"/>
        <v>7517494.3300000001</v>
      </c>
      <c r="AV17" s="100">
        <f t="shared" si="10"/>
        <v>5.8505285117605624E-2</v>
      </c>
    </row>
    <row r="18" spans="2:48" x14ac:dyDescent="0.25">
      <c r="B18" s="23" t="s">
        <v>55</v>
      </c>
      <c r="C18" s="219">
        <v>75.831620481228683</v>
      </c>
      <c r="D18" s="220">
        <v>61.42692427514649</v>
      </c>
      <c r="E18" s="220">
        <v>67.64683213103639</v>
      </c>
      <c r="F18" s="220">
        <v>71.675111528093851</v>
      </c>
      <c r="G18" s="220">
        <v>73.109317063108548</v>
      </c>
      <c r="H18" s="76">
        <f t="shared" si="11"/>
        <v>2.0009812394258253E-2</v>
      </c>
      <c r="I18" s="219">
        <v>73.63</v>
      </c>
      <c r="J18" s="220">
        <v>63.81</v>
      </c>
      <c r="K18" s="220">
        <v>67.17</v>
      </c>
      <c r="L18" s="220">
        <v>61.64</v>
      </c>
      <c r="M18" s="220">
        <v>66.2</v>
      </c>
      <c r="N18" s="76">
        <f t="shared" si="0"/>
        <v>7.3977936404931999E-2</v>
      </c>
      <c r="P18" s="23" t="s">
        <v>55</v>
      </c>
      <c r="Q18" s="219">
        <v>18.439062632948929</v>
      </c>
      <c r="R18" s="220">
        <v>40.184450231984655</v>
      </c>
      <c r="S18" s="220">
        <v>52.776908382162915</v>
      </c>
      <c r="T18" s="220">
        <v>55.950548437226814</v>
      </c>
      <c r="U18" s="220">
        <v>55.15158487384646</v>
      </c>
      <c r="V18" s="76">
        <f t="shared" si="1"/>
        <v>-1.4279816475378126E-2</v>
      </c>
      <c r="W18" s="219">
        <v>23.33</v>
      </c>
      <c r="X18" s="220">
        <v>36.11</v>
      </c>
      <c r="Y18" s="220">
        <v>43.74</v>
      </c>
      <c r="Z18" s="220">
        <v>39.58</v>
      </c>
      <c r="AA18" s="220">
        <v>41.85</v>
      </c>
      <c r="AB18" s="76">
        <f t="shared" si="2"/>
        <v>5.7352198079838379E-2</v>
      </c>
      <c r="AD18" s="23" t="s">
        <v>55</v>
      </c>
      <c r="AE18" s="221">
        <v>4311537.5</v>
      </c>
      <c r="AF18" s="53">
        <v>11485342.190000001</v>
      </c>
      <c r="AG18" s="53">
        <v>13663025.75</v>
      </c>
      <c r="AH18" s="53">
        <v>15080999.539999999</v>
      </c>
      <c r="AI18" s="53">
        <v>14900266.93</v>
      </c>
      <c r="AJ18" s="76">
        <f t="shared" si="3"/>
        <v>-1.1984126749731261E-2</v>
      </c>
      <c r="AK18" s="53">
        <f t="shared" si="4"/>
        <v>-180732.6099999994</v>
      </c>
      <c r="AL18" s="100">
        <f t="shared" si="5"/>
        <v>1.2521639503420352E-2</v>
      </c>
      <c r="AM18" s="222">
        <v>846981.56</v>
      </c>
      <c r="AN18" s="223">
        <v>1356617.13</v>
      </c>
      <c r="AO18" s="223">
        <v>1643473.64</v>
      </c>
      <c r="AP18" s="223">
        <v>1544670.82</v>
      </c>
      <c r="AQ18" s="223">
        <v>1651395.7</v>
      </c>
      <c r="AR18" s="76">
        <f t="shared" si="6"/>
        <v>6.9092313144103912E-2</v>
      </c>
      <c r="AS18" s="53">
        <f t="shared" si="7"/>
        <v>106724.87999999989</v>
      </c>
      <c r="AT18" s="76">
        <f t="shared" si="8"/>
        <v>0.94974221162500849</v>
      </c>
      <c r="AU18" s="53">
        <f t="shared" si="9"/>
        <v>804414.1399999999</v>
      </c>
      <c r="AV18" s="100">
        <f t="shared" si="10"/>
        <v>9.6557956536706055E-3</v>
      </c>
    </row>
    <row r="19" spans="2:48" x14ac:dyDescent="0.25">
      <c r="B19" s="103"/>
      <c r="C19" s="104"/>
      <c r="D19" s="104"/>
      <c r="E19" s="104"/>
      <c r="F19" s="104"/>
      <c r="G19" s="105"/>
      <c r="H19" s="104"/>
      <c r="I19" s="104"/>
      <c r="J19" s="104"/>
      <c r="K19" s="104"/>
      <c r="L19" s="104"/>
      <c r="M19" s="106"/>
      <c r="N19" s="106"/>
      <c r="P19" s="103"/>
      <c r="Q19" s="104"/>
      <c r="R19" s="104"/>
      <c r="S19" s="104"/>
      <c r="T19" s="104"/>
      <c r="U19" s="105"/>
      <c r="V19" s="104"/>
      <c r="W19" s="104"/>
      <c r="X19" s="104"/>
      <c r="Y19" s="104"/>
      <c r="Z19" s="104"/>
      <c r="AA19" s="106"/>
      <c r="AB19" s="106"/>
      <c r="AD19" s="103"/>
      <c r="AE19" s="103"/>
      <c r="AF19" s="103"/>
      <c r="AG19" s="103"/>
      <c r="AH19" s="104"/>
      <c r="AI19" s="105"/>
      <c r="AJ19" s="106"/>
      <c r="AK19" s="106"/>
      <c r="AL19" s="106"/>
      <c r="AM19" s="104"/>
      <c r="AN19" s="104"/>
      <c r="AO19" s="104"/>
      <c r="AP19" s="104"/>
      <c r="AQ19" s="106"/>
      <c r="AR19" s="106"/>
      <c r="AS19" s="106"/>
      <c r="AT19" s="106"/>
      <c r="AU19" s="224"/>
      <c r="AV19" s="106"/>
    </row>
    <row r="20" spans="2:48" x14ac:dyDescent="0.25">
      <c r="B20" s="107" t="s">
        <v>57</v>
      </c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P20" s="107" t="s">
        <v>57</v>
      </c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D20" s="107" t="s">
        <v>57</v>
      </c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</row>
    <row r="21" spans="2:48" ht="39" customHeight="1" x14ac:dyDescent="0.25">
      <c r="B21" s="281" t="s">
        <v>169</v>
      </c>
      <c r="C21" s="281"/>
      <c r="D21" s="281"/>
      <c r="E21" s="281"/>
      <c r="F21" s="281"/>
      <c r="G21" s="281"/>
      <c r="H21" s="281"/>
      <c r="I21" s="281"/>
      <c r="J21" s="281"/>
      <c r="K21" s="281"/>
      <c r="L21" s="281"/>
      <c r="M21" s="281"/>
      <c r="N21" s="281"/>
      <c r="P21" s="281" t="s">
        <v>170</v>
      </c>
      <c r="Q21" s="281"/>
      <c r="R21" s="281"/>
      <c r="S21" s="281"/>
      <c r="T21" s="281"/>
      <c r="U21" s="281"/>
      <c r="V21" s="281"/>
      <c r="W21" s="281"/>
      <c r="X21" s="225"/>
      <c r="Y21" s="225"/>
      <c r="Z21" s="225"/>
      <c r="AA21" s="225"/>
      <c r="AB21" s="225"/>
      <c r="AD21" s="319" t="s">
        <v>171</v>
      </c>
      <c r="AE21" s="319"/>
      <c r="AF21" s="319"/>
      <c r="AG21" s="319"/>
      <c r="AH21" s="319"/>
      <c r="AI21" s="319"/>
      <c r="AJ21" s="319"/>
      <c r="AK21" s="319"/>
      <c r="AL21" s="319"/>
      <c r="AM21" s="319"/>
      <c r="AN21" s="319"/>
      <c r="AO21" s="319"/>
      <c r="AP21" s="319"/>
      <c r="AQ21" s="319"/>
      <c r="AR21" s="319"/>
      <c r="AS21" s="319"/>
      <c r="AT21" s="319"/>
      <c r="AU21" s="319"/>
      <c r="AV21" s="319"/>
    </row>
    <row r="22" spans="2:48" ht="24" customHeight="1" x14ac:dyDescent="0.25">
      <c r="B22" s="281" t="s">
        <v>172</v>
      </c>
      <c r="C22" s="281"/>
      <c r="D22" s="281"/>
      <c r="E22" s="281"/>
      <c r="F22" s="281"/>
      <c r="G22" s="281"/>
      <c r="H22" s="281"/>
      <c r="I22" s="281"/>
      <c r="J22" s="281"/>
      <c r="K22" s="281"/>
      <c r="L22" s="281"/>
      <c r="M22" s="281"/>
      <c r="N22" s="281"/>
      <c r="P22" s="320" t="s">
        <v>173</v>
      </c>
      <c r="Q22" s="320"/>
      <c r="R22" s="320"/>
      <c r="S22" s="320"/>
      <c r="T22" s="320"/>
      <c r="U22" s="320"/>
      <c r="V22" s="320"/>
      <c r="W22" s="320"/>
      <c r="X22" s="226"/>
      <c r="Y22" s="226"/>
      <c r="Z22" s="226"/>
      <c r="AA22" s="226"/>
      <c r="AB22" s="226"/>
      <c r="AQ22" s="53">
        <f>AQ11/M11</f>
        <v>8475.1378747705494</v>
      </c>
    </row>
    <row r="23" spans="2:48" x14ac:dyDescent="0.25">
      <c r="B23" s="281"/>
      <c r="C23" s="281"/>
      <c r="D23" s="281"/>
      <c r="E23" s="281"/>
      <c r="F23" s="281"/>
      <c r="G23" s="281"/>
      <c r="H23" s="281"/>
      <c r="I23" s="281"/>
      <c r="J23" s="281"/>
      <c r="K23" s="281"/>
      <c r="L23" s="281"/>
      <c r="M23" s="281"/>
      <c r="N23" s="281"/>
      <c r="P23" s="227"/>
      <c r="Q23" s="227"/>
      <c r="R23" s="227"/>
      <c r="S23" s="227"/>
      <c r="T23" s="227"/>
      <c r="U23" s="227"/>
      <c r="V23" s="227"/>
      <c r="W23" s="227"/>
      <c r="X23" s="227"/>
      <c r="Y23" s="227"/>
      <c r="Z23" s="227"/>
      <c r="AA23" s="227"/>
      <c r="AB23" s="227"/>
    </row>
    <row r="27" spans="2:48" ht="50.25" customHeight="1" thickBot="1" x14ac:dyDescent="0.3">
      <c r="B27" s="283" t="s">
        <v>174</v>
      </c>
      <c r="C27" s="283"/>
      <c r="D27" s="283"/>
      <c r="E27" s="283"/>
      <c r="F27" s="283"/>
      <c r="G27" s="283"/>
      <c r="H27" s="283"/>
      <c r="I27" s="146"/>
      <c r="P27" s="283" t="s">
        <v>175</v>
      </c>
      <c r="Q27" s="283"/>
      <c r="R27" s="283"/>
      <c r="S27" s="283"/>
      <c r="T27" s="283"/>
      <c r="U27" s="283"/>
      <c r="V27" s="283"/>
      <c r="W27" s="283"/>
      <c r="AE27" s="283" t="s">
        <v>176</v>
      </c>
      <c r="AF27" s="283"/>
      <c r="AG27" s="283"/>
      <c r="AH27" s="283"/>
      <c r="AI27" s="283"/>
      <c r="AJ27" s="283"/>
      <c r="AK27" s="283"/>
      <c r="AL27" s="146"/>
    </row>
    <row r="28" spans="2:48" ht="6" customHeight="1" thickBot="1" x14ac:dyDescent="0.3">
      <c r="B28" s="85"/>
      <c r="C28" s="85"/>
      <c r="D28" s="85"/>
      <c r="E28" s="85"/>
      <c r="F28" s="85"/>
      <c r="G28" s="85"/>
      <c r="H28" s="85"/>
      <c r="I28" s="86"/>
      <c r="P28" s="85"/>
      <c r="Q28" s="85"/>
      <c r="R28" s="85"/>
      <c r="S28" s="85"/>
      <c r="T28" s="85"/>
      <c r="U28" s="85"/>
      <c r="V28" s="85"/>
      <c r="W28" s="86"/>
      <c r="AE28" s="86"/>
      <c r="AF28" s="86"/>
      <c r="AG28" s="86"/>
      <c r="AH28" s="86"/>
      <c r="AI28" s="86"/>
      <c r="AJ28" s="86"/>
      <c r="AK28" s="86"/>
      <c r="AL28" s="86"/>
    </row>
    <row r="29" spans="2:48" ht="30.75" thickBot="1" x14ac:dyDescent="0.3">
      <c r="B29" s="87"/>
      <c r="C29" s="187">
        <v>2020</v>
      </c>
      <c r="D29" s="187">
        <v>2021</v>
      </c>
      <c r="E29" s="187">
        <v>2022</v>
      </c>
      <c r="F29" s="187">
        <v>2023</v>
      </c>
      <c r="G29" s="187">
        <v>2024</v>
      </c>
      <c r="H29" s="14" t="str">
        <f>CONCATENATE("var. ",RIGHT(G29,2),"/",RIGHT(F29,2))</f>
        <v>var. 24/23</v>
      </c>
      <c r="I29" s="209" t="str">
        <f>CONCATENATE("dif. ",RIGHT(G29,2),"/",RIGHT(F29,2))</f>
        <v>dif. 24/23</v>
      </c>
      <c r="P29" s="87"/>
      <c r="Q29" s="187">
        <v>2020</v>
      </c>
      <c r="R29" s="187">
        <v>2021</v>
      </c>
      <c r="S29" s="187">
        <v>2022</v>
      </c>
      <c r="T29" s="187">
        <v>2023</v>
      </c>
      <c r="U29" s="187">
        <v>2024</v>
      </c>
      <c r="V29" s="14" t="str">
        <f>CONCATENATE("var. ",RIGHT(U29,2),"/",RIGHT(T29,2))</f>
        <v>var. 24/23</v>
      </c>
      <c r="W29" s="209" t="str">
        <f>CONCATENATE("dif. ",RIGHT(U29,2),"/",RIGHT(T29,2))</f>
        <v>dif. 24/23</v>
      </c>
      <c r="AE29" s="87"/>
      <c r="AF29" s="187">
        <v>2020</v>
      </c>
      <c r="AG29" s="187">
        <v>2021</v>
      </c>
      <c r="AH29" s="187">
        <v>2022</v>
      </c>
      <c r="AI29" s="187">
        <v>2023</v>
      </c>
      <c r="AJ29" s="187">
        <v>2024</v>
      </c>
      <c r="AK29" s="14" t="str">
        <f>CONCATENATE("var. ",RIGHT(AJ29,2),"/",RIGHT(AI29,2))</f>
        <v>var. 24/23</v>
      </c>
      <c r="AL29" s="209" t="str">
        <f>CONCATENATE("dif. ",RIGHT(AJ29,2),"/",RIGHT(AI29,2))</f>
        <v>dif. 24/23</v>
      </c>
    </row>
    <row r="30" spans="2:48" ht="15.75" x14ac:dyDescent="0.25">
      <c r="B30" s="211" t="s">
        <v>45</v>
      </c>
      <c r="C30" s="212">
        <v>95.05</v>
      </c>
      <c r="D30" s="212">
        <v>99.07</v>
      </c>
      <c r="E30" s="212">
        <v>105.63</v>
      </c>
      <c r="F30" s="212">
        <v>113.88</v>
      </c>
      <c r="G30" s="212">
        <v>125.25</v>
      </c>
      <c r="H30" s="136">
        <f>G30/F30-1</f>
        <v>9.984193888303472E-2</v>
      </c>
      <c r="I30" s="212">
        <f>G30-F30</f>
        <v>11.370000000000005</v>
      </c>
      <c r="P30" s="211" t="s">
        <v>45</v>
      </c>
      <c r="Q30" s="212">
        <v>47.83</v>
      </c>
      <c r="R30" s="212">
        <v>53</v>
      </c>
      <c r="S30" s="212">
        <v>80.58</v>
      </c>
      <c r="T30" s="212">
        <v>93.24</v>
      </c>
      <c r="U30" s="212">
        <v>104.71</v>
      </c>
      <c r="V30" s="136">
        <f>U30/T30-1</f>
        <v>0.12301587301587302</v>
      </c>
      <c r="W30" s="212">
        <f>U30-T30</f>
        <v>11.469999999999999</v>
      </c>
      <c r="AE30" s="211" t="s">
        <v>45</v>
      </c>
      <c r="AF30" s="217">
        <v>477122731.20999998</v>
      </c>
      <c r="AG30" s="217">
        <v>651901800.17999995</v>
      </c>
      <c r="AH30" s="217">
        <v>1528879517.8</v>
      </c>
      <c r="AI30" s="217">
        <v>1797799676.5999999</v>
      </c>
      <c r="AJ30" s="217">
        <v>2045218052.5</v>
      </c>
      <c r="AK30" s="136">
        <f>AJ30/AI30-1</f>
        <v>0.13762288375082909</v>
      </c>
      <c r="AL30" s="135">
        <f>AJ30-AI30</f>
        <v>247418375.9000001</v>
      </c>
    </row>
    <row r="31" spans="2:48" ht="15.75" customHeight="1" x14ac:dyDescent="0.25">
      <c r="B31" s="15" t="s">
        <v>46</v>
      </c>
      <c r="C31" s="219">
        <v>119.42</v>
      </c>
      <c r="D31" s="219">
        <v>126.49</v>
      </c>
      <c r="E31" s="219">
        <v>131.02000000000001</v>
      </c>
      <c r="F31" s="219">
        <v>139.02000000000001</v>
      </c>
      <c r="G31" s="219">
        <v>151.54</v>
      </c>
      <c r="H31" s="76">
        <f t="shared" ref="H31:H35" si="12">G31/F31-1</f>
        <v>9.0058984318802882E-2</v>
      </c>
      <c r="I31" s="220">
        <f t="shared" ref="I31:I40" si="13">G31-F31</f>
        <v>12.519999999999982</v>
      </c>
      <c r="P31" s="15" t="s">
        <v>46</v>
      </c>
      <c r="Q31" s="219">
        <v>61.17</v>
      </c>
      <c r="R31" s="220">
        <v>72.88</v>
      </c>
      <c r="S31" s="220">
        <v>107.72</v>
      </c>
      <c r="T31" s="220">
        <v>119.35</v>
      </c>
      <c r="U31" s="220">
        <v>131.18</v>
      </c>
      <c r="V31" s="76">
        <f t="shared" ref="V31:V40" si="14">U31/T31-1</f>
        <v>9.9120234604105573E-2</v>
      </c>
      <c r="W31" s="220">
        <f t="shared" ref="W31:W40" si="15">U31-T31</f>
        <v>11.830000000000013</v>
      </c>
      <c r="AE31" s="15" t="s">
        <v>46</v>
      </c>
      <c r="AF31" s="222">
        <v>217815325.03999999</v>
      </c>
      <c r="AG31" s="223">
        <v>333738906.93000001</v>
      </c>
      <c r="AH31" s="223">
        <v>743382276.49000001</v>
      </c>
      <c r="AI31" s="223">
        <v>857710368.34000003</v>
      </c>
      <c r="AJ31" s="223">
        <v>951532629.67999995</v>
      </c>
      <c r="AK31" s="76">
        <f t="shared" ref="AK31:AK40" si="16">AJ31/AI31-1</f>
        <v>0.10938688023741872</v>
      </c>
      <c r="AL31" s="53">
        <f t="shared" ref="AL31:AL40" si="17">AJ31-AI31</f>
        <v>93822261.339999914</v>
      </c>
    </row>
    <row r="32" spans="2:48" ht="15.75" customHeight="1" x14ac:dyDescent="0.25">
      <c r="B32" s="19" t="s">
        <v>47</v>
      </c>
      <c r="C32" s="219">
        <v>89.5</v>
      </c>
      <c r="D32" s="219">
        <v>85.87</v>
      </c>
      <c r="E32" s="219">
        <v>93.47</v>
      </c>
      <c r="F32" s="219">
        <v>101.28999999999999</v>
      </c>
      <c r="G32" s="219">
        <v>115.79999999999998</v>
      </c>
      <c r="H32" s="76">
        <f t="shared" si="12"/>
        <v>0.14325204857340301</v>
      </c>
      <c r="I32" s="220">
        <f t="shared" si="13"/>
        <v>14.509999999999991</v>
      </c>
      <c r="P32" s="19" t="s">
        <v>47</v>
      </c>
      <c r="Q32" s="219">
        <v>44.55</v>
      </c>
      <c r="R32" s="220">
        <v>43.14</v>
      </c>
      <c r="S32" s="220">
        <v>71.23</v>
      </c>
      <c r="T32" s="220">
        <v>83.79</v>
      </c>
      <c r="U32" s="220">
        <v>97.120000000000019</v>
      </c>
      <c r="V32" s="76">
        <f t="shared" si="14"/>
        <v>0.15908819668218177</v>
      </c>
      <c r="W32" s="220">
        <f t="shared" si="15"/>
        <v>13.330000000000013</v>
      </c>
      <c r="AE32" s="19" t="s">
        <v>47</v>
      </c>
      <c r="AF32" s="222">
        <v>122348722.31</v>
      </c>
      <c r="AG32" s="223">
        <v>137154616.22</v>
      </c>
      <c r="AH32" s="223">
        <v>381071528.48000002</v>
      </c>
      <c r="AI32" s="223">
        <v>437636228.67000002</v>
      </c>
      <c r="AJ32" s="223">
        <v>514385231.94</v>
      </c>
      <c r="AK32" s="76">
        <f t="shared" si="16"/>
        <v>0.17537168598505737</v>
      </c>
      <c r="AL32" s="53">
        <f t="shared" si="17"/>
        <v>76749003.269999981</v>
      </c>
    </row>
    <row r="33" spans="2:39" ht="15.75" customHeight="1" x14ac:dyDescent="0.25">
      <c r="B33" s="19" t="s">
        <v>48</v>
      </c>
      <c r="C33" s="219">
        <v>70.819999999999993</v>
      </c>
      <c r="D33" s="219">
        <v>66.41</v>
      </c>
      <c r="E33" s="219">
        <v>77.45</v>
      </c>
      <c r="F33" s="219">
        <v>80.180000000000007</v>
      </c>
      <c r="G33" s="219">
        <v>89.86</v>
      </c>
      <c r="H33" s="76">
        <f t="shared" si="12"/>
        <v>0.12072836118732844</v>
      </c>
      <c r="I33" s="220">
        <f t="shared" si="13"/>
        <v>9.6799999999999926</v>
      </c>
      <c r="P33" s="19" t="s">
        <v>48</v>
      </c>
      <c r="Q33" s="219">
        <v>38.090000000000003</v>
      </c>
      <c r="R33" s="220">
        <v>36.92</v>
      </c>
      <c r="S33" s="220">
        <v>53.920000000000009</v>
      </c>
      <c r="T33" s="220">
        <v>54.70000000000001</v>
      </c>
      <c r="U33" s="220">
        <v>64.64</v>
      </c>
      <c r="V33" s="76">
        <f t="shared" si="14"/>
        <v>0.18171846435100525</v>
      </c>
      <c r="W33" s="220">
        <f t="shared" si="15"/>
        <v>9.9399999999999906</v>
      </c>
      <c r="AE33" s="19" t="s">
        <v>48</v>
      </c>
      <c r="AF33" s="222">
        <v>2812428.07</v>
      </c>
      <c r="AG33" s="223">
        <v>4381169.17</v>
      </c>
      <c r="AH33" s="223">
        <v>8179727.9699999997</v>
      </c>
      <c r="AI33" s="223">
        <v>8858381.8200000003</v>
      </c>
      <c r="AJ33" s="223">
        <v>10477086.289999999</v>
      </c>
      <c r="AK33" s="76">
        <f t="shared" si="16"/>
        <v>0.18273139529223847</v>
      </c>
      <c r="AL33" s="53">
        <f t="shared" si="17"/>
        <v>1618704.4699999988</v>
      </c>
    </row>
    <row r="34" spans="2:39" ht="15.75" customHeight="1" x14ac:dyDescent="0.25">
      <c r="B34" s="19" t="s">
        <v>49</v>
      </c>
      <c r="C34" s="219">
        <v>135.87</v>
      </c>
      <c r="D34" s="219">
        <v>154.08000000000001</v>
      </c>
      <c r="E34" s="219">
        <v>185.51</v>
      </c>
      <c r="F34" s="219">
        <v>208.15999999999997</v>
      </c>
      <c r="G34" s="219">
        <v>202.39</v>
      </c>
      <c r="H34" s="76">
        <f t="shared" si="12"/>
        <v>-2.7719062259800031E-2</v>
      </c>
      <c r="I34" s="220">
        <f t="shared" si="13"/>
        <v>-5.7699999999999818</v>
      </c>
      <c r="P34" s="19" t="s">
        <v>49</v>
      </c>
      <c r="Q34" s="219">
        <v>44.86</v>
      </c>
      <c r="R34" s="220">
        <v>46.13</v>
      </c>
      <c r="S34" s="220">
        <v>94.79</v>
      </c>
      <c r="T34" s="220">
        <v>114.31</v>
      </c>
      <c r="U34" s="220">
        <v>127.83</v>
      </c>
      <c r="V34" s="76">
        <f t="shared" si="14"/>
        <v>0.11827486659084951</v>
      </c>
      <c r="W34" s="220">
        <f t="shared" si="15"/>
        <v>13.519999999999996</v>
      </c>
      <c r="AE34" s="19" t="s">
        <v>49</v>
      </c>
      <c r="AF34" s="222">
        <v>19929247.640000001</v>
      </c>
      <c r="AG34" s="223">
        <v>22694182.550000001</v>
      </c>
      <c r="AH34" s="223">
        <v>56687870.049999997</v>
      </c>
      <c r="AI34" s="223">
        <v>62672686.409999996</v>
      </c>
      <c r="AJ34" s="223">
        <v>65406733.899999999</v>
      </c>
      <c r="AK34" s="76">
        <f t="shared" si="16"/>
        <v>4.3624226861986859E-2</v>
      </c>
      <c r="AL34" s="53">
        <f t="shared" si="17"/>
        <v>2734047.4900000021</v>
      </c>
    </row>
    <row r="35" spans="2:39" ht="15.75" customHeight="1" x14ac:dyDescent="0.25">
      <c r="B35" s="19" t="s">
        <v>50</v>
      </c>
      <c r="C35" s="219">
        <v>53.52</v>
      </c>
      <c r="D35" s="219">
        <v>51.25</v>
      </c>
      <c r="E35" s="219">
        <v>59.12</v>
      </c>
      <c r="F35" s="219">
        <v>65.87</v>
      </c>
      <c r="G35" s="219">
        <v>74.569999999999993</v>
      </c>
      <c r="H35" s="76">
        <f t="shared" si="12"/>
        <v>0.13207833611659314</v>
      </c>
      <c r="I35" s="220">
        <f t="shared" si="13"/>
        <v>8.6999999999999886</v>
      </c>
      <c r="P35" s="19" t="s">
        <v>50</v>
      </c>
      <c r="Q35" s="219">
        <v>28.760000000000005</v>
      </c>
      <c r="R35" s="220">
        <v>28.24</v>
      </c>
      <c r="S35" s="220">
        <v>42.01</v>
      </c>
      <c r="T35" s="220">
        <v>51.99</v>
      </c>
      <c r="U35" s="220">
        <v>61.31</v>
      </c>
      <c r="V35" s="76">
        <f t="shared" si="14"/>
        <v>0.17926524331602223</v>
      </c>
      <c r="W35" s="220">
        <f t="shared" si="15"/>
        <v>9.32</v>
      </c>
      <c r="AE35" s="19" t="s">
        <v>50</v>
      </c>
      <c r="AF35" s="222">
        <v>46497100.399999999</v>
      </c>
      <c r="AG35" s="223">
        <v>54944687.289999999</v>
      </c>
      <c r="AH35" s="223">
        <v>136922674.63999999</v>
      </c>
      <c r="AI35" s="223">
        <v>177625996.66999999</v>
      </c>
      <c r="AJ35" s="223">
        <v>217541794.87</v>
      </c>
      <c r="AK35" s="76">
        <f t="shared" si="16"/>
        <v>0.22471822226651339</v>
      </c>
      <c r="AL35" s="53">
        <f t="shared" si="17"/>
        <v>39915798.200000018</v>
      </c>
    </row>
    <row r="36" spans="2:39" x14ac:dyDescent="0.25">
      <c r="B36" s="19" t="s">
        <v>51</v>
      </c>
      <c r="C36" s="219">
        <v>86.79</v>
      </c>
      <c r="D36" s="219">
        <v>84.44</v>
      </c>
      <c r="E36" s="219">
        <v>89.45</v>
      </c>
      <c r="F36" s="219">
        <v>98.5</v>
      </c>
      <c r="G36" s="219">
        <v>108.5</v>
      </c>
      <c r="H36" s="76">
        <f>G36/F36-1</f>
        <v>0.10152284263959399</v>
      </c>
      <c r="I36" s="220">
        <f t="shared" si="13"/>
        <v>10</v>
      </c>
      <c r="P36" s="19" t="s">
        <v>51</v>
      </c>
      <c r="Q36" s="219">
        <v>49.1</v>
      </c>
      <c r="R36" s="220">
        <v>45.63</v>
      </c>
      <c r="S36" s="220">
        <v>64.64</v>
      </c>
      <c r="T36" s="220">
        <v>73.62</v>
      </c>
      <c r="U36" s="220">
        <v>81.849999999999994</v>
      </c>
      <c r="V36" s="76">
        <f t="shared" si="14"/>
        <v>0.11179027438196121</v>
      </c>
      <c r="W36" s="220">
        <f t="shared" si="15"/>
        <v>8.2299999999999898</v>
      </c>
      <c r="AE36" s="19" t="s">
        <v>51</v>
      </c>
      <c r="AF36" s="222">
        <v>3114952.08</v>
      </c>
      <c r="AG36" s="223">
        <v>4498900.47</v>
      </c>
      <c r="AH36" s="223">
        <v>7864755.4299999997</v>
      </c>
      <c r="AI36" s="223">
        <v>9097368.0999999996</v>
      </c>
      <c r="AJ36" s="223">
        <v>10277452.130000001</v>
      </c>
      <c r="AK36" s="76">
        <f t="shared" si="16"/>
        <v>0.12971708048177155</v>
      </c>
      <c r="AL36" s="53">
        <f t="shared" si="17"/>
        <v>1180084.0300000012</v>
      </c>
    </row>
    <row r="37" spans="2:39" x14ac:dyDescent="0.25">
      <c r="B37" s="19" t="s">
        <v>52</v>
      </c>
      <c r="C37" s="219">
        <v>106.13</v>
      </c>
      <c r="D37" s="219">
        <v>125.31</v>
      </c>
      <c r="E37" s="219">
        <v>128.06</v>
      </c>
      <c r="F37" s="219">
        <v>149.08000000000001</v>
      </c>
      <c r="G37" s="219">
        <v>167.62</v>
      </c>
      <c r="H37" s="76">
        <f t="shared" ref="H37:H40" si="18">G37/F37-1</f>
        <v>0.12436275825060372</v>
      </c>
      <c r="I37" s="220">
        <f t="shared" si="13"/>
        <v>18.539999999999992</v>
      </c>
      <c r="P37" s="19" t="s">
        <v>52</v>
      </c>
      <c r="Q37" s="219">
        <v>64.31</v>
      </c>
      <c r="R37" s="220">
        <v>82.55</v>
      </c>
      <c r="S37" s="220">
        <v>96.70999999999998</v>
      </c>
      <c r="T37" s="220">
        <v>122.12</v>
      </c>
      <c r="U37" s="220">
        <v>143.97</v>
      </c>
      <c r="V37" s="76">
        <f t="shared" si="14"/>
        <v>0.17892237143792977</v>
      </c>
      <c r="W37" s="220">
        <f t="shared" si="15"/>
        <v>21.849999999999994</v>
      </c>
      <c r="AE37" s="19" t="s">
        <v>52</v>
      </c>
      <c r="AF37" s="222">
        <v>18804870.850000001</v>
      </c>
      <c r="AG37" s="223">
        <v>30921945.879999999</v>
      </c>
      <c r="AH37" s="223">
        <v>58482134.030000001</v>
      </c>
      <c r="AI37" s="223">
        <v>79534420.480000004</v>
      </c>
      <c r="AJ37" s="223">
        <v>93956888.709999993</v>
      </c>
      <c r="AK37" s="76">
        <f t="shared" si="16"/>
        <v>0.18133618303821941</v>
      </c>
      <c r="AL37" s="53">
        <f t="shared" si="17"/>
        <v>14422468.229999989</v>
      </c>
    </row>
    <row r="38" spans="2:39" x14ac:dyDescent="0.25">
      <c r="B38" s="19" t="s">
        <v>53</v>
      </c>
      <c r="C38" s="219">
        <v>64.19</v>
      </c>
      <c r="D38" s="219">
        <v>68.989999999999995</v>
      </c>
      <c r="E38" s="219">
        <v>76.34</v>
      </c>
      <c r="F38" s="219">
        <v>86.65</v>
      </c>
      <c r="G38" s="219">
        <v>96.86</v>
      </c>
      <c r="H38" s="76">
        <f t="shared" si="18"/>
        <v>0.1178303519907673</v>
      </c>
      <c r="I38" s="220">
        <f t="shared" si="13"/>
        <v>10.209999999999994</v>
      </c>
      <c r="P38" s="19" t="s">
        <v>53</v>
      </c>
      <c r="Q38" s="219">
        <v>33.54</v>
      </c>
      <c r="R38" s="220">
        <v>37.840000000000003</v>
      </c>
      <c r="S38" s="220">
        <v>53.16</v>
      </c>
      <c r="T38" s="220">
        <v>62.04999999999999</v>
      </c>
      <c r="U38" s="220">
        <v>69.75</v>
      </c>
      <c r="V38" s="76">
        <f t="shared" si="14"/>
        <v>0.12409347300564089</v>
      </c>
      <c r="W38" s="220">
        <f t="shared" si="15"/>
        <v>7.7000000000000099</v>
      </c>
      <c r="AE38" s="19" t="s">
        <v>53</v>
      </c>
      <c r="AF38" s="222">
        <v>10173605.369999999</v>
      </c>
      <c r="AG38" s="223">
        <v>16610861.380000001</v>
      </c>
      <c r="AH38" s="223">
        <v>27747259.210000001</v>
      </c>
      <c r="AI38" s="223">
        <v>33504230.199999999</v>
      </c>
      <c r="AJ38" s="223">
        <v>36546242.25</v>
      </c>
      <c r="AK38" s="76">
        <f t="shared" si="16"/>
        <v>9.0794864763076966E-2</v>
      </c>
      <c r="AL38" s="53">
        <f t="shared" si="17"/>
        <v>3042012.0500000007</v>
      </c>
    </row>
    <row r="39" spans="2:39" x14ac:dyDescent="0.25">
      <c r="B39" s="19" t="s">
        <v>54</v>
      </c>
      <c r="C39" s="219">
        <v>102.24</v>
      </c>
      <c r="D39" s="219">
        <v>98.71</v>
      </c>
      <c r="E39" s="219">
        <v>114.5</v>
      </c>
      <c r="F39" s="219">
        <v>129.04</v>
      </c>
      <c r="G39" s="219">
        <v>138.44999999999999</v>
      </c>
      <c r="H39" s="76">
        <f t="shared" si="18"/>
        <v>7.292312461252326E-2</v>
      </c>
      <c r="I39" s="220">
        <f t="shared" si="13"/>
        <v>9.4099999999999966</v>
      </c>
      <c r="P39" s="19" t="s">
        <v>54</v>
      </c>
      <c r="Q39" s="219">
        <v>50.94</v>
      </c>
      <c r="R39" s="220">
        <v>53.72</v>
      </c>
      <c r="S39" s="220">
        <v>88.72</v>
      </c>
      <c r="T39" s="220">
        <v>108.87</v>
      </c>
      <c r="U39" s="220">
        <v>119.53</v>
      </c>
      <c r="V39" s="76">
        <f t="shared" si="14"/>
        <v>9.791494442913562E-2</v>
      </c>
      <c r="W39" s="220">
        <f t="shared" si="15"/>
        <v>10.659999999999997</v>
      </c>
      <c r="AE39" s="19" t="s">
        <v>54</v>
      </c>
      <c r="AF39" s="222">
        <v>28411183</v>
      </c>
      <c r="AG39" s="223">
        <v>34127770.07</v>
      </c>
      <c r="AH39" s="223">
        <v>88124626.280000001</v>
      </c>
      <c r="AI39" s="223">
        <v>107018992.04000001</v>
      </c>
      <c r="AJ39" s="223">
        <v>118898417.72</v>
      </c>
      <c r="AK39" s="76">
        <f t="shared" si="16"/>
        <v>0.11100296735704518</v>
      </c>
      <c r="AL39" s="53">
        <f t="shared" si="17"/>
        <v>11879425.679999992</v>
      </c>
    </row>
    <row r="40" spans="2:39" x14ac:dyDescent="0.25">
      <c r="B40" s="23" t="s">
        <v>55</v>
      </c>
      <c r="C40" s="219">
        <v>58.1</v>
      </c>
      <c r="D40" s="219">
        <v>74.28</v>
      </c>
      <c r="E40" s="219">
        <v>64.23</v>
      </c>
      <c r="F40" s="219">
        <v>69.86</v>
      </c>
      <c r="G40" s="219">
        <v>72.739999999999995</v>
      </c>
      <c r="H40" s="76">
        <f t="shared" si="18"/>
        <v>4.1225307758373742E-2</v>
      </c>
      <c r="I40" s="220">
        <f t="shared" si="13"/>
        <v>2.8799999999999955</v>
      </c>
      <c r="P40" s="23" t="s">
        <v>55</v>
      </c>
      <c r="Q40" s="219">
        <v>22.7</v>
      </c>
      <c r="R40" s="220">
        <v>29.35</v>
      </c>
      <c r="S40" s="220">
        <v>43.18</v>
      </c>
      <c r="T40" s="220">
        <v>54</v>
      </c>
      <c r="U40" s="220">
        <v>56.57</v>
      </c>
      <c r="V40" s="76">
        <f t="shared" si="14"/>
        <v>4.7592592592592631E-2</v>
      </c>
      <c r="W40" s="220">
        <f t="shared" si="15"/>
        <v>2.5700000000000003</v>
      </c>
      <c r="AE40" s="23" t="s">
        <v>55</v>
      </c>
      <c r="AF40" s="222">
        <v>7215296.4500000002</v>
      </c>
      <c r="AG40" s="223">
        <v>12828760.220000001</v>
      </c>
      <c r="AH40" s="223">
        <v>20416665.23</v>
      </c>
      <c r="AI40" s="223">
        <v>24141003.859999999</v>
      </c>
      <c r="AJ40" s="223">
        <v>26195575.010000002</v>
      </c>
      <c r="AK40" s="76">
        <f t="shared" si="16"/>
        <v>8.5107113271469581E-2</v>
      </c>
      <c r="AL40" s="53">
        <f t="shared" si="17"/>
        <v>2054571.1500000022</v>
      </c>
    </row>
    <row r="41" spans="2:39" x14ac:dyDescent="0.25">
      <c r="B41" s="103"/>
      <c r="C41" s="104"/>
      <c r="D41" s="104"/>
      <c r="E41" s="104"/>
      <c r="F41" s="104"/>
      <c r="G41" s="105"/>
      <c r="H41" s="104"/>
      <c r="I41" s="106"/>
      <c r="P41" s="103"/>
      <c r="Q41" s="104"/>
      <c r="R41" s="104"/>
      <c r="S41" s="104"/>
      <c r="T41" s="104"/>
      <c r="U41" s="105"/>
      <c r="V41" s="104"/>
      <c r="W41" s="106"/>
      <c r="AE41" s="103"/>
      <c r="AF41" s="103"/>
      <c r="AG41" s="103"/>
      <c r="AH41" s="103"/>
      <c r="AI41" s="104"/>
      <c r="AJ41" s="105"/>
      <c r="AK41" s="106"/>
      <c r="AL41" s="106"/>
    </row>
    <row r="42" spans="2:39" x14ac:dyDescent="0.25">
      <c r="B42" s="318" t="s">
        <v>57</v>
      </c>
      <c r="C42" s="318"/>
      <c r="D42" s="318"/>
      <c r="E42" s="318"/>
      <c r="F42" s="318"/>
      <c r="G42" s="318"/>
      <c r="H42" s="318"/>
      <c r="I42" s="107"/>
      <c r="P42" s="107" t="s">
        <v>57</v>
      </c>
      <c r="Q42" s="107"/>
      <c r="R42" s="107"/>
      <c r="S42" s="107"/>
      <c r="T42" s="107"/>
      <c r="U42" s="107"/>
      <c r="V42" s="107"/>
      <c r="W42" s="107"/>
      <c r="AE42" s="107" t="s">
        <v>57</v>
      </c>
      <c r="AF42" s="107"/>
      <c r="AG42" s="107"/>
      <c r="AH42" s="107"/>
      <c r="AI42" s="107"/>
      <c r="AJ42" s="107"/>
      <c r="AK42" s="107"/>
      <c r="AL42" s="107"/>
    </row>
    <row r="43" spans="2:39" ht="39" customHeight="1" x14ac:dyDescent="0.25">
      <c r="B43" s="281" t="s">
        <v>169</v>
      </c>
      <c r="C43" s="281"/>
      <c r="D43" s="281"/>
      <c r="E43" s="281"/>
      <c r="F43" s="281"/>
      <c r="G43" s="281"/>
      <c r="H43" s="281"/>
      <c r="P43" s="281" t="s">
        <v>170</v>
      </c>
      <c r="Q43" s="281"/>
      <c r="R43" s="281"/>
      <c r="S43" s="281"/>
      <c r="T43" s="281"/>
      <c r="U43" s="281"/>
      <c r="V43" s="281"/>
      <c r="W43" s="281"/>
      <c r="AE43" s="319" t="s">
        <v>171</v>
      </c>
      <c r="AF43" s="319"/>
      <c r="AG43" s="319"/>
      <c r="AH43" s="319"/>
      <c r="AI43" s="319"/>
      <c r="AJ43" s="319"/>
      <c r="AK43" s="319"/>
      <c r="AL43" s="319"/>
      <c r="AM43" s="319"/>
    </row>
    <row r="44" spans="2:39" ht="24" customHeight="1" x14ac:dyDescent="0.25">
      <c r="B44" s="281" t="s">
        <v>172</v>
      </c>
      <c r="C44" s="281"/>
      <c r="D44" s="281"/>
      <c r="E44" s="281"/>
      <c r="F44" s="281"/>
      <c r="G44" s="281"/>
      <c r="H44" s="281"/>
      <c r="P44" s="320" t="s">
        <v>173</v>
      </c>
      <c r="Q44" s="320"/>
      <c r="R44" s="320"/>
      <c r="S44" s="320"/>
      <c r="T44" s="320"/>
      <c r="U44" s="320"/>
      <c r="V44" s="320"/>
      <c r="W44" s="320"/>
      <c r="AF44" s="125"/>
      <c r="AG44" s="125"/>
    </row>
  </sheetData>
  <mergeCells count="18">
    <mergeCell ref="AE27:AK27"/>
    <mergeCell ref="B5:N5"/>
    <mergeCell ref="P5:AB5"/>
    <mergeCell ref="AD5:AT5"/>
    <mergeCell ref="B21:N21"/>
    <mergeCell ref="P21:W21"/>
    <mergeCell ref="AD21:AV21"/>
    <mergeCell ref="B22:N22"/>
    <mergeCell ref="P22:W22"/>
    <mergeCell ref="B23:N23"/>
    <mergeCell ref="B27:H27"/>
    <mergeCell ref="P27:W27"/>
    <mergeCell ref="B42:H42"/>
    <mergeCell ref="B43:H43"/>
    <mergeCell ref="P43:W43"/>
    <mergeCell ref="AE43:AM43"/>
    <mergeCell ref="B44:H44"/>
    <mergeCell ref="P44:W44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DBCAF5-F3C2-4203-ACF9-441989618130}">
  <sheetPr>
    <tabColor theme="2" tint="-9.9978637043366805E-2"/>
  </sheetPr>
  <dimension ref="B1:Q53"/>
  <sheetViews>
    <sheetView showGridLines="0" zoomScaleNormal="10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84" t="str">
        <f>CONCATENATE("Tarifa media diaria (ADR) Tenerife y municipios")</f>
        <v>Tarifa media diaria (ADR)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</row>
    <row r="4" spans="2:17" ht="6.95" customHeight="1" thickBot="1" x14ac:dyDescent="0.3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6"/>
      <c r="P4" s="86"/>
      <c r="Q4" s="86"/>
    </row>
    <row r="5" spans="2:17" ht="59.25" customHeight="1" x14ac:dyDescent="0.25">
      <c r="B5" s="90"/>
      <c r="C5" s="14">
        <v>2019</v>
      </c>
      <c r="D5" s="14">
        <v>2020</v>
      </c>
      <c r="E5" s="14">
        <v>2021</v>
      </c>
      <c r="F5" s="14">
        <v>2022</v>
      </c>
      <c r="G5" s="14">
        <v>2023</v>
      </c>
      <c r="H5" s="14">
        <v>2024</v>
      </c>
      <c r="I5" s="91" t="str">
        <f>CONCATENATE("var. ",RIGHT(H5,2),"/",RIGHT(G5,2))</f>
        <v>var. 24/23</v>
      </c>
      <c r="J5" s="91" t="str">
        <f>CONCATENATE("dif. ",RIGHT(H5,2),"/",RIGHT(G5,2))</f>
        <v>dif. 24/23</v>
      </c>
      <c r="K5" s="92" t="s">
        <v>228</v>
      </c>
      <c r="L5" s="92" t="s">
        <v>229</v>
      </c>
      <c r="M5" s="92" t="s">
        <v>230</v>
      </c>
      <c r="N5" s="92" t="s">
        <v>231</v>
      </c>
      <c r="O5" s="92" t="s">
        <v>232</v>
      </c>
      <c r="P5" s="91" t="str">
        <f>CONCATENATE("var. ",RIGHT(O5,2),"/",RIGHT(N5,2))</f>
        <v>var. 25/24</v>
      </c>
      <c r="Q5" s="91" t="str">
        <f>CONCATENATE("dif. ",RIGHT(O5,2),"/",RIGHT(N5,2))</f>
        <v>dif. 25/24</v>
      </c>
    </row>
    <row r="6" spans="2:17" x14ac:dyDescent="0.25">
      <c r="B6" s="93" t="s">
        <v>45</v>
      </c>
      <c r="C6" s="228">
        <v>87.94</v>
      </c>
      <c r="D6" s="228">
        <v>95.05</v>
      </c>
      <c r="E6" s="228">
        <v>99.07</v>
      </c>
      <c r="F6" s="228">
        <v>105.63</v>
      </c>
      <c r="G6" s="228">
        <v>113.88</v>
      </c>
      <c r="H6" s="228">
        <v>125.25</v>
      </c>
      <c r="I6" s="95">
        <f t="shared" ref="I6:I51" si="0">IFERROR(H6/G6-1,"-")</f>
        <v>9.984193888303472E-2</v>
      </c>
      <c r="J6" s="228">
        <f t="shared" ref="J6:J51" si="1">IFERROR(H6-G6,"-")</f>
        <v>11.370000000000005</v>
      </c>
      <c r="K6" s="229">
        <v>93.57</v>
      </c>
      <c r="L6" s="229">
        <v>103.46</v>
      </c>
      <c r="M6" s="229">
        <v>112.62</v>
      </c>
      <c r="N6" s="229">
        <v>122.28</v>
      </c>
      <c r="O6" s="229">
        <v>129.16</v>
      </c>
      <c r="P6" s="95">
        <f t="shared" ref="P6:P51" si="2">IFERROR(O6/N6-1,"-")</f>
        <v>5.6264311416421187E-2</v>
      </c>
      <c r="Q6" s="228">
        <f t="shared" ref="Q6:Q51" si="3">IFERROR(O6-N6,"-")</f>
        <v>6.8799999999999955</v>
      </c>
    </row>
    <row r="7" spans="2:17" x14ac:dyDescent="0.25">
      <c r="B7" s="96" t="s">
        <v>62</v>
      </c>
      <c r="C7" s="230">
        <v>95.42</v>
      </c>
      <c r="D7" s="230">
        <v>103.69</v>
      </c>
      <c r="E7" s="230">
        <v>107.45</v>
      </c>
      <c r="F7" s="230">
        <v>114.17</v>
      </c>
      <c r="G7" s="230">
        <v>123.5</v>
      </c>
      <c r="H7" s="230">
        <v>135.84</v>
      </c>
      <c r="I7" s="98">
        <f t="shared" si="0"/>
        <v>9.991902834008104E-2</v>
      </c>
      <c r="J7" s="230">
        <f t="shared" si="1"/>
        <v>12.340000000000003</v>
      </c>
      <c r="K7" s="231">
        <v>100.38</v>
      </c>
      <c r="L7" s="231">
        <v>110.94</v>
      </c>
      <c r="M7" s="231">
        <v>120.89</v>
      </c>
      <c r="N7" s="231">
        <v>131.66999999999999</v>
      </c>
      <c r="O7" s="231">
        <v>137.66999999999999</v>
      </c>
      <c r="P7" s="98">
        <f t="shared" si="2"/>
        <v>4.5568466621098258E-2</v>
      </c>
      <c r="Q7" s="230">
        <f t="shared" si="3"/>
        <v>6</v>
      </c>
    </row>
    <row r="8" spans="2:17" x14ac:dyDescent="0.25">
      <c r="B8" s="99" t="s">
        <v>63</v>
      </c>
      <c r="C8" s="232">
        <v>104.04</v>
      </c>
      <c r="D8" s="232">
        <v>113.97</v>
      </c>
      <c r="E8" s="232">
        <v>117.1</v>
      </c>
      <c r="F8" s="232">
        <v>123.96</v>
      </c>
      <c r="G8" s="232">
        <v>133.38999999999999</v>
      </c>
      <c r="H8" s="232">
        <v>146.27000000000001</v>
      </c>
      <c r="I8" s="100">
        <f t="shared" si="0"/>
        <v>9.6558962440962848E-2</v>
      </c>
      <c r="J8" s="232">
        <f t="shared" si="1"/>
        <v>12.880000000000024</v>
      </c>
      <c r="K8" s="233">
        <v>107.12</v>
      </c>
      <c r="L8" s="233">
        <v>120.05</v>
      </c>
      <c r="M8" s="233">
        <v>130.01</v>
      </c>
      <c r="N8" s="233">
        <v>141.26</v>
      </c>
      <c r="O8" s="233">
        <v>147.68</v>
      </c>
      <c r="P8" s="100">
        <f t="shared" si="2"/>
        <v>4.5448109868327924E-2</v>
      </c>
      <c r="Q8" s="232">
        <f t="shared" si="3"/>
        <v>6.4200000000000159</v>
      </c>
    </row>
    <row r="9" spans="2:17" x14ac:dyDescent="0.25">
      <c r="B9" s="99" t="s">
        <v>64</v>
      </c>
      <c r="C9" s="232">
        <v>59.74</v>
      </c>
      <c r="D9" s="232">
        <v>59.3</v>
      </c>
      <c r="E9" s="232">
        <v>59.54</v>
      </c>
      <c r="F9" s="232">
        <v>65.25</v>
      </c>
      <c r="G9" s="232">
        <v>72.41</v>
      </c>
      <c r="H9" s="232">
        <v>79.900000000000006</v>
      </c>
      <c r="I9" s="100">
        <f t="shared" si="0"/>
        <v>0.10343875155365301</v>
      </c>
      <c r="J9" s="232">
        <f t="shared" si="1"/>
        <v>7.4900000000000091</v>
      </c>
      <c r="K9" s="233">
        <v>56.07</v>
      </c>
      <c r="L9" s="233">
        <v>63.22</v>
      </c>
      <c r="M9" s="233">
        <v>69.3</v>
      </c>
      <c r="N9" s="233">
        <v>77.56</v>
      </c>
      <c r="O9" s="233">
        <v>82.18</v>
      </c>
      <c r="P9" s="100">
        <f t="shared" si="2"/>
        <v>5.9566787003610067E-2</v>
      </c>
      <c r="Q9" s="232">
        <f t="shared" si="3"/>
        <v>4.6200000000000045</v>
      </c>
    </row>
    <row r="10" spans="2:17" x14ac:dyDescent="0.25">
      <c r="B10" s="96" t="s">
        <v>65</v>
      </c>
      <c r="C10" s="230">
        <v>66.08</v>
      </c>
      <c r="D10" s="230">
        <v>69.31</v>
      </c>
      <c r="E10" s="230">
        <v>67.12</v>
      </c>
      <c r="F10" s="230">
        <v>73.13</v>
      </c>
      <c r="G10" s="230">
        <v>78.930000000000007</v>
      </c>
      <c r="H10" s="230">
        <v>86.89</v>
      </c>
      <c r="I10" s="98">
        <f t="shared" si="0"/>
        <v>0.10084885341441785</v>
      </c>
      <c r="J10" s="230">
        <f t="shared" si="1"/>
        <v>7.9599999999999937</v>
      </c>
      <c r="K10" s="231">
        <v>68.22</v>
      </c>
      <c r="L10" s="231">
        <v>74.989999999999995</v>
      </c>
      <c r="M10" s="231">
        <v>82.51</v>
      </c>
      <c r="N10" s="231">
        <v>87.72</v>
      </c>
      <c r="O10" s="231">
        <v>99.57</v>
      </c>
      <c r="P10" s="98">
        <f t="shared" si="2"/>
        <v>0.13508891928864553</v>
      </c>
      <c r="Q10" s="230">
        <f t="shared" si="3"/>
        <v>11.849999999999994</v>
      </c>
    </row>
    <row r="11" spans="2:17" x14ac:dyDescent="0.25">
      <c r="B11" s="93" t="s">
        <v>46</v>
      </c>
      <c r="C11" s="234">
        <v>107.11</v>
      </c>
      <c r="D11" s="234">
        <v>119.42</v>
      </c>
      <c r="E11" s="234">
        <v>126.49</v>
      </c>
      <c r="F11" s="234">
        <v>131.02000000000001</v>
      </c>
      <c r="G11" s="234">
        <v>139.02000000000001</v>
      </c>
      <c r="H11" s="234">
        <v>151.54</v>
      </c>
      <c r="I11" s="102">
        <f t="shared" si="0"/>
        <v>9.0058984318802882E-2</v>
      </c>
      <c r="J11" s="234">
        <f t="shared" si="1"/>
        <v>12.519999999999982</v>
      </c>
      <c r="K11" s="235">
        <v>122.22</v>
      </c>
      <c r="L11" s="235">
        <v>127.32</v>
      </c>
      <c r="M11" s="235">
        <v>137.09</v>
      </c>
      <c r="N11" s="235">
        <v>143.27000000000001</v>
      </c>
      <c r="O11" s="235">
        <v>149.71</v>
      </c>
      <c r="P11" s="102">
        <f t="shared" si="2"/>
        <v>4.4950094227681925E-2</v>
      </c>
      <c r="Q11" s="234">
        <f t="shared" si="3"/>
        <v>6.4399999999999977</v>
      </c>
    </row>
    <row r="12" spans="2:17" x14ac:dyDescent="0.25">
      <c r="B12" s="96" t="s">
        <v>62</v>
      </c>
      <c r="C12" s="230">
        <v>115.8</v>
      </c>
      <c r="D12" s="230">
        <v>130.44999999999999</v>
      </c>
      <c r="E12" s="230">
        <v>134.97</v>
      </c>
      <c r="F12" s="230">
        <v>140.36000000000001</v>
      </c>
      <c r="G12" s="230">
        <v>150.84</v>
      </c>
      <c r="H12" s="230">
        <v>166.04</v>
      </c>
      <c r="I12" s="98">
        <f t="shared" si="0"/>
        <v>0.10076902678334654</v>
      </c>
      <c r="J12" s="230">
        <f t="shared" si="1"/>
        <v>15.199999999999989</v>
      </c>
      <c r="K12" s="231">
        <v>129.28</v>
      </c>
      <c r="L12" s="231">
        <v>135.16999999999999</v>
      </c>
      <c r="M12" s="231">
        <v>146.69999999999999</v>
      </c>
      <c r="N12" s="231">
        <v>155.96</v>
      </c>
      <c r="O12" s="231">
        <v>161.97</v>
      </c>
      <c r="P12" s="98">
        <f t="shared" si="2"/>
        <v>3.8535521928699579E-2</v>
      </c>
      <c r="Q12" s="230">
        <f t="shared" si="3"/>
        <v>6.0099999999999909</v>
      </c>
    </row>
    <row r="13" spans="2:17" x14ac:dyDescent="0.25">
      <c r="B13" s="99" t="s">
        <v>63</v>
      </c>
      <c r="C13" s="232">
        <v>125.04</v>
      </c>
      <c r="D13" s="232">
        <v>138.85</v>
      </c>
      <c r="E13" s="232">
        <v>143.38999999999999</v>
      </c>
      <c r="F13" s="232">
        <v>150.34</v>
      </c>
      <c r="G13" s="232">
        <v>161.43</v>
      </c>
      <c r="H13" s="232">
        <v>176.82</v>
      </c>
      <c r="I13" s="100">
        <f t="shared" si="0"/>
        <v>9.5335439509384834E-2</v>
      </c>
      <c r="J13" s="232">
        <f t="shared" si="1"/>
        <v>15.389999999999986</v>
      </c>
      <c r="K13" s="233">
        <v>134.01</v>
      </c>
      <c r="L13" s="233">
        <v>145.16999999999999</v>
      </c>
      <c r="M13" s="233">
        <v>157.63999999999999</v>
      </c>
      <c r="N13" s="233">
        <v>166.23</v>
      </c>
      <c r="O13" s="233">
        <v>173.29</v>
      </c>
      <c r="P13" s="100">
        <f t="shared" si="2"/>
        <v>4.2471274739818377E-2</v>
      </c>
      <c r="Q13" s="232">
        <f t="shared" si="3"/>
        <v>7.0600000000000023</v>
      </c>
    </row>
    <row r="14" spans="2:17" x14ac:dyDescent="0.25">
      <c r="B14" s="99" t="s">
        <v>64</v>
      </c>
      <c r="C14" s="232">
        <v>63.73</v>
      </c>
      <c r="D14" s="232">
        <v>65.55</v>
      </c>
      <c r="E14" s="232">
        <v>60.97</v>
      </c>
      <c r="F14" s="232">
        <v>62.16</v>
      </c>
      <c r="G14" s="232">
        <v>63.03</v>
      </c>
      <c r="H14" s="232">
        <v>64.42</v>
      </c>
      <c r="I14" s="100">
        <f t="shared" si="0"/>
        <v>2.2052990639378045E-2</v>
      </c>
      <c r="J14" s="232">
        <f t="shared" si="1"/>
        <v>1.3900000000000006</v>
      </c>
      <c r="K14" s="233">
        <v>74.05</v>
      </c>
      <c r="L14" s="233">
        <v>57.27</v>
      </c>
      <c r="M14" s="233">
        <v>53.91</v>
      </c>
      <c r="N14" s="233">
        <v>55.7</v>
      </c>
      <c r="O14" s="233">
        <v>66.42</v>
      </c>
      <c r="P14" s="100">
        <f t="shared" si="2"/>
        <v>0.19245960502693005</v>
      </c>
      <c r="Q14" s="232">
        <f t="shared" si="3"/>
        <v>10.719999999999999</v>
      </c>
    </row>
    <row r="15" spans="2:17" x14ac:dyDescent="0.25">
      <c r="B15" s="96" t="s">
        <v>65</v>
      </c>
      <c r="C15" s="230">
        <v>72.42</v>
      </c>
      <c r="D15" s="230">
        <v>76.66</v>
      </c>
      <c r="E15" s="230">
        <v>74.13</v>
      </c>
      <c r="F15" s="230">
        <v>78.930000000000007</v>
      </c>
      <c r="G15" s="230">
        <v>83.06</v>
      </c>
      <c r="H15" s="230">
        <v>86.47</v>
      </c>
      <c r="I15" s="98">
        <f t="shared" si="0"/>
        <v>4.1054659282446337E-2</v>
      </c>
      <c r="J15" s="230">
        <f t="shared" si="1"/>
        <v>3.4099999999999966</v>
      </c>
      <c r="K15" s="231">
        <v>76.84</v>
      </c>
      <c r="L15" s="231">
        <v>82.86</v>
      </c>
      <c r="M15" s="231">
        <v>90.31</v>
      </c>
      <c r="N15" s="231">
        <v>86.66</v>
      </c>
      <c r="O15" s="231">
        <v>97.97</v>
      </c>
      <c r="P15" s="98">
        <f t="shared" si="2"/>
        <v>0.13051003923378723</v>
      </c>
      <c r="Q15" s="230">
        <f t="shared" si="3"/>
        <v>11.310000000000002</v>
      </c>
    </row>
    <row r="16" spans="2:17" x14ac:dyDescent="0.25">
      <c r="B16" s="93" t="s">
        <v>51</v>
      </c>
      <c r="C16" s="234">
        <v>81.38</v>
      </c>
      <c r="D16" s="234">
        <v>86.79</v>
      </c>
      <c r="E16" s="234">
        <v>84.44</v>
      </c>
      <c r="F16" s="234">
        <v>89.45</v>
      </c>
      <c r="G16" s="234">
        <v>98.5</v>
      </c>
      <c r="H16" s="234">
        <v>108.5</v>
      </c>
      <c r="I16" s="102">
        <f t="shared" si="0"/>
        <v>0.10152284263959399</v>
      </c>
      <c r="J16" s="234">
        <f t="shared" si="1"/>
        <v>10</v>
      </c>
      <c r="K16" s="235">
        <v>76.2</v>
      </c>
      <c r="L16" s="235">
        <v>78.63</v>
      </c>
      <c r="M16" s="235">
        <v>82.69</v>
      </c>
      <c r="N16" s="235">
        <v>89.63</v>
      </c>
      <c r="O16" s="235">
        <v>99.29</v>
      </c>
      <c r="P16" s="102">
        <f t="shared" si="2"/>
        <v>0.10777641414704919</v>
      </c>
      <c r="Q16" s="234">
        <f t="shared" si="3"/>
        <v>9.6600000000000108</v>
      </c>
    </row>
    <row r="17" spans="2:17" x14ac:dyDescent="0.25">
      <c r="B17" s="96" t="s">
        <v>62</v>
      </c>
      <c r="C17" s="230">
        <v>81.38</v>
      </c>
      <c r="D17" s="230">
        <v>86.79</v>
      </c>
      <c r="E17" s="230">
        <v>84.44</v>
      </c>
      <c r="F17" s="230">
        <v>89.45</v>
      </c>
      <c r="G17" s="230">
        <v>98.5</v>
      </c>
      <c r="H17" s="230">
        <v>108.5</v>
      </c>
      <c r="I17" s="98">
        <f t="shared" si="0"/>
        <v>0.10152284263959399</v>
      </c>
      <c r="J17" s="230">
        <f t="shared" si="1"/>
        <v>10</v>
      </c>
      <c r="K17" s="231">
        <v>76.2</v>
      </c>
      <c r="L17" s="231">
        <v>78.63</v>
      </c>
      <c r="M17" s="231">
        <v>82.69</v>
      </c>
      <c r="N17" s="231">
        <v>89.63</v>
      </c>
      <c r="O17" s="231">
        <v>99.29</v>
      </c>
      <c r="P17" s="98">
        <f t="shared" si="2"/>
        <v>0.10777641414704919</v>
      </c>
      <c r="Q17" s="230">
        <f t="shared" si="3"/>
        <v>9.6600000000000108</v>
      </c>
    </row>
    <row r="18" spans="2:17" x14ac:dyDescent="0.25">
      <c r="B18" s="99" t="s">
        <v>63</v>
      </c>
      <c r="C18" s="232">
        <v>89.36</v>
      </c>
      <c r="D18" s="232">
        <v>0</v>
      </c>
      <c r="E18" s="232">
        <v>0</v>
      </c>
      <c r="F18" s="232">
        <v>91</v>
      </c>
      <c r="G18" s="232">
        <v>100.11</v>
      </c>
      <c r="H18" s="232">
        <v>111.03</v>
      </c>
      <c r="I18" s="100">
        <f t="shared" si="0"/>
        <v>0.1090800119868145</v>
      </c>
      <c r="J18" s="232">
        <f t="shared" si="1"/>
        <v>10.920000000000002</v>
      </c>
      <c r="K18" s="233">
        <v>0</v>
      </c>
      <c r="L18" s="233">
        <v>81.19</v>
      </c>
      <c r="M18" s="233">
        <v>0</v>
      </c>
      <c r="N18" s="233">
        <v>93.69</v>
      </c>
      <c r="O18" s="233">
        <v>100.72</v>
      </c>
      <c r="P18" s="100">
        <f t="shared" si="2"/>
        <v>7.5034688867541943E-2</v>
      </c>
      <c r="Q18" s="232">
        <f t="shared" si="3"/>
        <v>7.0300000000000011</v>
      </c>
    </row>
    <row r="19" spans="2:17" x14ac:dyDescent="0.25">
      <c r="B19" s="99" t="s">
        <v>64</v>
      </c>
      <c r="C19" s="232">
        <v>51.59</v>
      </c>
      <c r="D19" s="232">
        <v>0</v>
      </c>
      <c r="E19" s="232">
        <v>0</v>
      </c>
      <c r="F19" s="232">
        <v>73.22</v>
      </c>
      <c r="G19" s="232">
        <v>85.49</v>
      </c>
      <c r="H19" s="232">
        <v>88.84</v>
      </c>
      <c r="I19" s="100">
        <f t="shared" si="0"/>
        <v>3.9185869692361708E-2</v>
      </c>
      <c r="J19" s="232">
        <f t="shared" si="1"/>
        <v>3.3500000000000085</v>
      </c>
      <c r="K19" s="233">
        <v>0</v>
      </c>
      <c r="L19" s="233">
        <v>58.31</v>
      </c>
      <c r="M19" s="233">
        <v>0</v>
      </c>
      <c r="N19" s="233">
        <v>60.81</v>
      </c>
      <c r="O19" s="233">
        <v>89.02</v>
      </c>
      <c r="P19" s="100">
        <f t="shared" si="2"/>
        <v>0.46390396316395321</v>
      </c>
      <c r="Q19" s="232">
        <f t="shared" si="3"/>
        <v>28.209999999999994</v>
      </c>
    </row>
    <row r="20" spans="2:17" x14ac:dyDescent="0.25">
      <c r="B20" s="96" t="s">
        <v>65</v>
      </c>
      <c r="C20" s="230">
        <v>0</v>
      </c>
      <c r="D20" s="230">
        <v>0</v>
      </c>
      <c r="E20" s="230">
        <v>0</v>
      </c>
      <c r="F20" s="230">
        <v>0</v>
      </c>
      <c r="G20" s="230">
        <v>0</v>
      </c>
      <c r="H20" s="230">
        <v>0</v>
      </c>
      <c r="I20" s="98" t="str">
        <f t="shared" si="0"/>
        <v>-</v>
      </c>
      <c r="J20" s="230">
        <f t="shared" si="1"/>
        <v>0</v>
      </c>
      <c r="K20" s="231" t="s">
        <v>233</v>
      </c>
      <c r="L20" s="231" t="s">
        <v>233</v>
      </c>
      <c r="M20" s="231" t="s">
        <v>233</v>
      </c>
      <c r="N20" s="231" t="s">
        <v>233</v>
      </c>
      <c r="O20" s="231" t="s">
        <v>233</v>
      </c>
      <c r="P20" s="98" t="str">
        <f t="shared" si="2"/>
        <v>-</v>
      </c>
      <c r="Q20" s="230" t="str">
        <f t="shared" si="3"/>
        <v>-</v>
      </c>
    </row>
    <row r="21" spans="2:17" x14ac:dyDescent="0.25">
      <c r="B21" s="93" t="s">
        <v>48</v>
      </c>
      <c r="C21" s="234">
        <v>67.28</v>
      </c>
      <c r="D21" s="234">
        <v>70.819999999999993</v>
      </c>
      <c r="E21" s="234">
        <v>66.41</v>
      </c>
      <c r="F21" s="234">
        <v>77.45</v>
      </c>
      <c r="G21" s="234">
        <v>80.180000000000007</v>
      </c>
      <c r="H21" s="234">
        <v>89.86</v>
      </c>
      <c r="I21" s="102">
        <f t="shared" si="0"/>
        <v>0.12072836118732844</v>
      </c>
      <c r="J21" s="234">
        <f t="shared" si="1"/>
        <v>9.6799999999999926</v>
      </c>
      <c r="K21" s="235">
        <v>65.69</v>
      </c>
      <c r="L21" s="235">
        <v>82.68</v>
      </c>
      <c r="M21" s="235">
        <v>80.44</v>
      </c>
      <c r="N21" s="235">
        <v>94.54</v>
      </c>
      <c r="O21" s="235">
        <v>98.06</v>
      </c>
      <c r="P21" s="102">
        <f t="shared" si="2"/>
        <v>3.7232917283689382E-2</v>
      </c>
      <c r="Q21" s="234">
        <f t="shared" si="3"/>
        <v>3.519999999999996</v>
      </c>
    </row>
    <row r="22" spans="2:17" x14ac:dyDescent="0.25">
      <c r="B22" s="96" t="s">
        <v>62</v>
      </c>
      <c r="C22" s="230">
        <v>65.45</v>
      </c>
      <c r="D22" s="230">
        <v>68.510000000000005</v>
      </c>
      <c r="E22" s="230">
        <v>66.41</v>
      </c>
      <c r="F22" s="230">
        <v>77.510000000000005</v>
      </c>
      <c r="G22" s="230">
        <v>80.34</v>
      </c>
      <c r="H22" s="230">
        <v>89.98</v>
      </c>
      <c r="I22" s="98">
        <f t="shared" si="0"/>
        <v>0.11999004232013943</v>
      </c>
      <c r="J22" s="230">
        <f t="shared" si="1"/>
        <v>9.64</v>
      </c>
      <c r="K22" s="231">
        <v>65.69</v>
      </c>
      <c r="L22" s="231">
        <v>82.68</v>
      </c>
      <c r="M22" s="231">
        <v>80.66</v>
      </c>
      <c r="N22" s="231">
        <v>94.83</v>
      </c>
      <c r="O22" s="231">
        <v>98.2</v>
      </c>
      <c r="P22" s="98">
        <f t="shared" si="2"/>
        <v>3.5537277232943199E-2</v>
      </c>
      <c r="Q22" s="230">
        <f t="shared" si="3"/>
        <v>3.3700000000000045</v>
      </c>
    </row>
    <row r="23" spans="2:17" x14ac:dyDescent="0.25">
      <c r="B23" s="96" t="s">
        <v>65</v>
      </c>
      <c r="C23" s="230">
        <v>81.73</v>
      </c>
      <c r="D23" s="230">
        <v>91.3</v>
      </c>
      <c r="E23" s="230">
        <v>0</v>
      </c>
      <c r="F23" s="230">
        <v>0</v>
      </c>
      <c r="G23" s="230">
        <v>0</v>
      </c>
      <c r="H23" s="230">
        <v>0</v>
      </c>
      <c r="I23" s="98" t="str">
        <f t="shared" si="0"/>
        <v>-</v>
      </c>
      <c r="J23" s="230">
        <f t="shared" si="1"/>
        <v>0</v>
      </c>
      <c r="K23" s="231">
        <v>0</v>
      </c>
      <c r="L23" s="231">
        <v>0</v>
      </c>
      <c r="M23" s="231">
        <v>0</v>
      </c>
      <c r="N23" s="231">
        <v>0</v>
      </c>
      <c r="O23" s="231">
        <v>0</v>
      </c>
      <c r="P23" s="98" t="str">
        <f t="shared" si="2"/>
        <v>-</v>
      </c>
      <c r="Q23" s="230">
        <f t="shared" si="3"/>
        <v>0</v>
      </c>
    </row>
    <row r="24" spans="2:17" x14ac:dyDescent="0.25">
      <c r="B24" s="93" t="s">
        <v>49</v>
      </c>
      <c r="C24" s="234">
        <v>145.08000000000001</v>
      </c>
      <c r="D24" s="234">
        <v>135.87</v>
      </c>
      <c r="E24" s="234">
        <v>154.08000000000001</v>
      </c>
      <c r="F24" s="234">
        <v>185.51</v>
      </c>
      <c r="G24" s="234">
        <v>208.16</v>
      </c>
      <c r="H24" s="234">
        <v>202.39</v>
      </c>
      <c r="I24" s="102">
        <f t="shared" si="0"/>
        <v>-2.7719062259800253E-2</v>
      </c>
      <c r="J24" s="234">
        <f t="shared" si="1"/>
        <v>-5.7700000000000102</v>
      </c>
      <c r="K24" s="235">
        <v>190.16</v>
      </c>
      <c r="L24" s="235">
        <v>133.82</v>
      </c>
      <c r="M24" s="235">
        <v>193.33</v>
      </c>
      <c r="N24" s="235">
        <v>234.03</v>
      </c>
      <c r="O24" s="235">
        <v>193.92</v>
      </c>
      <c r="P24" s="102">
        <f t="shared" si="2"/>
        <v>-0.17138828355339064</v>
      </c>
      <c r="Q24" s="234">
        <f t="shared" si="3"/>
        <v>-40.110000000000014</v>
      </c>
    </row>
    <row r="25" spans="2:17" x14ac:dyDescent="0.25">
      <c r="B25" s="96" t="s">
        <v>62</v>
      </c>
      <c r="C25" s="230">
        <v>146.07</v>
      </c>
      <c r="D25" s="230">
        <v>134.66999999999999</v>
      </c>
      <c r="E25" s="230">
        <v>151.52000000000001</v>
      </c>
      <c r="F25" s="230">
        <v>180.18</v>
      </c>
      <c r="G25" s="230">
        <v>200.83</v>
      </c>
      <c r="H25" s="230">
        <v>207.41</v>
      </c>
      <c r="I25" s="98">
        <f t="shared" si="0"/>
        <v>3.2764029278494089E-2</v>
      </c>
      <c r="J25" s="230">
        <f t="shared" si="1"/>
        <v>6.5799999999999841</v>
      </c>
      <c r="K25" s="231">
        <v>112.07</v>
      </c>
      <c r="L25" s="231">
        <v>124.54</v>
      </c>
      <c r="M25" s="231">
        <v>181.25</v>
      </c>
      <c r="N25" s="231">
        <v>234.03</v>
      </c>
      <c r="O25" s="231">
        <v>201.08</v>
      </c>
      <c r="P25" s="98">
        <f t="shared" si="2"/>
        <v>-0.14079391531000296</v>
      </c>
      <c r="Q25" s="230">
        <f t="shared" si="3"/>
        <v>-32.949999999999989</v>
      </c>
    </row>
    <row r="26" spans="2:17" x14ac:dyDescent="0.25">
      <c r="B26" s="99" t="s">
        <v>63</v>
      </c>
      <c r="C26" s="232">
        <v>159.44</v>
      </c>
      <c r="D26" s="232">
        <v>0</v>
      </c>
      <c r="E26" s="232">
        <v>0</v>
      </c>
      <c r="F26" s="232">
        <v>0</v>
      </c>
      <c r="G26" s="232">
        <v>0</v>
      </c>
      <c r="H26" s="232">
        <v>0</v>
      </c>
      <c r="I26" s="100" t="str">
        <f t="shared" si="0"/>
        <v>-</v>
      </c>
      <c r="J26" s="232">
        <f t="shared" si="1"/>
        <v>0</v>
      </c>
      <c r="K26" s="233">
        <v>112.07</v>
      </c>
      <c r="L26" s="233">
        <v>0</v>
      </c>
      <c r="M26" s="233">
        <v>181.25</v>
      </c>
      <c r="N26" s="233">
        <v>0</v>
      </c>
      <c r="O26" s="233">
        <v>0</v>
      </c>
      <c r="P26" s="100" t="str">
        <f t="shared" si="2"/>
        <v>-</v>
      </c>
      <c r="Q26" s="232">
        <f t="shared" si="3"/>
        <v>0</v>
      </c>
    </row>
    <row r="27" spans="2:17" x14ac:dyDescent="0.25">
      <c r="B27" s="99" t="s">
        <v>64</v>
      </c>
      <c r="C27" s="232">
        <v>38.79</v>
      </c>
      <c r="D27" s="232">
        <v>0</v>
      </c>
      <c r="E27" s="232">
        <v>0</v>
      </c>
      <c r="F27" s="232">
        <v>0</v>
      </c>
      <c r="G27" s="232">
        <v>0</v>
      </c>
      <c r="H27" s="232">
        <v>0</v>
      </c>
      <c r="I27" s="100" t="str">
        <f t="shared" si="0"/>
        <v>-</v>
      </c>
      <c r="J27" s="232">
        <f t="shared" si="1"/>
        <v>0</v>
      </c>
      <c r="K27" s="233">
        <v>0</v>
      </c>
      <c r="L27" s="233">
        <v>0</v>
      </c>
      <c r="M27" s="233">
        <v>0</v>
      </c>
      <c r="N27" s="233">
        <v>0</v>
      </c>
      <c r="O27" s="233">
        <v>0</v>
      </c>
      <c r="P27" s="100" t="str">
        <f t="shared" si="2"/>
        <v>-</v>
      </c>
      <c r="Q27" s="232">
        <f t="shared" si="3"/>
        <v>0</v>
      </c>
    </row>
    <row r="28" spans="2:17" x14ac:dyDescent="0.25">
      <c r="B28" s="93" t="s">
        <v>50</v>
      </c>
      <c r="C28" s="234">
        <v>53.05</v>
      </c>
      <c r="D28" s="234">
        <v>53.52</v>
      </c>
      <c r="E28" s="234">
        <v>51.25</v>
      </c>
      <c r="F28" s="234">
        <v>59.12</v>
      </c>
      <c r="G28" s="234">
        <v>65.87</v>
      </c>
      <c r="H28" s="234">
        <v>74.569999999999993</v>
      </c>
      <c r="I28" s="102">
        <f t="shared" si="0"/>
        <v>0.13207833611659314</v>
      </c>
      <c r="J28" s="234">
        <f t="shared" si="1"/>
        <v>8.6999999999999886</v>
      </c>
      <c r="K28" s="235">
        <v>46.06</v>
      </c>
      <c r="L28" s="235">
        <v>60</v>
      </c>
      <c r="M28" s="235">
        <v>66.819999999999993</v>
      </c>
      <c r="N28" s="235">
        <v>72.59</v>
      </c>
      <c r="O28" s="235">
        <v>83.86</v>
      </c>
      <c r="P28" s="102">
        <f t="shared" si="2"/>
        <v>0.15525554484088722</v>
      </c>
      <c r="Q28" s="234">
        <f t="shared" si="3"/>
        <v>11.269999999999996</v>
      </c>
    </row>
    <row r="29" spans="2:17" x14ac:dyDescent="0.25">
      <c r="B29" s="96" t="s">
        <v>62</v>
      </c>
      <c r="C29" s="230">
        <v>55.71</v>
      </c>
      <c r="D29" s="230">
        <v>56.97</v>
      </c>
      <c r="E29" s="230">
        <v>54.03</v>
      </c>
      <c r="F29" s="230">
        <v>62.9</v>
      </c>
      <c r="G29" s="230">
        <v>69.91</v>
      </c>
      <c r="H29" s="230">
        <v>78.73</v>
      </c>
      <c r="I29" s="98">
        <f t="shared" si="0"/>
        <v>0.12616220855385496</v>
      </c>
      <c r="J29" s="230">
        <f t="shared" si="1"/>
        <v>8.8200000000000074</v>
      </c>
      <c r="K29" s="231">
        <v>46.89</v>
      </c>
      <c r="L29" s="231">
        <v>63.64</v>
      </c>
      <c r="M29" s="231">
        <v>71.91</v>
      </c>
      <c r="N29" s="231">
        <v>76.959999999999994</v>
      </c>
      <c r="O29" s="231">
        <v>90.13</v>
      </c>
      <c r="P29" s="98">
        <f t="shared" si="2"/>
        <v>0.17112785862785862</v>
      </c>
      <c r="Q29" s="230">
        <f t="shared" si="3"/>
        <v>13.170000000000002</v>
      </c>
    </row>
    <row r="30" spans="2:17" x14ac:dyDescent="0.25">
      <c r="B30" s="99" t="s">
        <v>63</v>
      </c>
      <c r="C30" s="232">
        <v>59.21</v>
      </c>
      <c r="D30" s="232">
        <v>59.93</v>
      </c>
      <c r="E30" s="232">
        <v>57.07</v>
      </c>
      <c r="F30" s="232">
        <v>65.52</v>
      </c>
      <c r="G30" s="232">
        <v>72.760000000000005</v>
      </c>
      <c r="H30" s="232">
        <v>81.77</v>
      </c>
      <c r="I30" s="100">
        <f t="shared" si="0"/>
        <v>0.1238317757009344</v>
      </c>
      <c r="J30" s="232">
        <f t="shared" si="1"/>
        <v>9.0099999999999909</v>
      </c>
      <c r="K30" s="233">
        <v>49.95</v>
      </c>
      <c r="L30" s="233">
        <v>66.09</v>
      </c>
      <c r="M30" s="233">
        <v>74.959999999999994</v>
      </c>
      <c r="N30" s="233">
        <v>80.260000000000005</v>
      </c>
      <c r="O30" s="233">
        <v>94.65</v>
      </c>
      <c r="P30" s="100">
        <f t="shared" si="2"/>
        <v>0.17929230002491892</v>
      </c>
      <c r="Q30" s="232">
        <f t="shared" si="3"/>
        <v>14.39</v>
      </c>
    </row>
    <row r="31" spans="2:17" x14ac:dyDescent="0.25">
      <c r="B31" s="99" t="s">
        <v>64</v>
      </c>
      <c r="C31" s="232">
        <v>40.03</v>
      </c>
      <c r="D31" s="232">
        <v>42.61</v>
      </c>
      <c r="E31" s="232">
        <v>41.43</v>
      </c>
      <c r="F31" s="232">
        <v>46.25</v>
      </c>
      <c r="G31" s="232">
        <v>50.96</v>
      </c>
      <c r="H31" s="232">
        <v>58.4</v>
      </c>
      <c r="I31" s="100">
        <f t="shared" si="0"/>
        <v>0.14599686028257453</v>
      </c>
      <c r="J31" s="232">
        <f t="shared" si="1"/>
        <v>7.4399999999999977</v>
      </c>
      <c r="K31" s="233">
        <v>31.47</v>
      </c>
      <c r="L31" s="233">
        <v>44.35</v>
      </c>
      <c r="M31" s="233">
        <v>48.66</v>
      </c>
      <c r="N31" s="233">
        <v>52.85</v>
      </c>
      <c r="O31" s="233">
        <v>60.28</v>
      </c>
      <c r="P31" s="100">
        <f t="shared" si="2"/>
        <v>0.14058656575212858</v>
      </c>
      <c r="Q31" s="232">
        <f t="shared" si="3"/>
        <v>7.43</v>
      </c>
    </row>
    <row r="32" spans="2:17" x14ac:dyDescent="0.25">
      <c r="B32" s="96" t="s">
        <v>65</v>
      </c>
      <c r="C32" s="230">
        <v>43</v>
      </c>
      <c r="D32" s="230">
        <v>43.27</v>
      </c>
      <c r="E32" s="230">
        <v>41.41</v>
      </c>
      <c r="F32" s="230">
        <v>43.49</v>
      </c>
      <c r="G32" s="230">
        <v>48.39</v>
      </c>
      <c r="H32" s="230">
        <v>55.8</v>
      </c>
      <c r="I32" s="98">
        <f t="shared" si="0"/>
        <v>0.15313081215127089</v>
      </c>
      <c r="J32" s="230">
        <f t="shared" si="1"/>
        <v>7.4099999999999966</v>
      </c>
      <c r="K32" s="231">
        <v>43.09</v>
      </c>
      <c r="L32" s="231">
        <v>44.61</v>
      </c>
      <c r="M32" s="231">
        <v>45.12</v>
      </c>
      <c r="N32" s="231">
        <v>52.45</v>
      </c>
      <c r="O32" s="231">
        <v>57.11</v>
      </c>
      <c r="P32" s="98">
        <f t="shared" si="2"/>
        <v>8.8846520495710068E-2</v>
      </c>
      <c r="Q32" s="230">
        <f t="shared" si="3"/>
        <v>4.6599999999999966</v>
      </c>
    </row>
    <row r="33" spans="2:17" x14ac:dyDescent="0.25">
      <c r="B33" s="93" t="s">
        <v>51</v>
      </c>
      <c r="C33" s="234">
        <v>81.38</v>
      </c>
      <c r="D33" s="234">
        <v>86.79</v>
      </c>
      <c r="E33" s="234">
        <v>84.44</v>
      </c>
      <c r="F33" s="234">
        <v>89.45</v>
      </c>
      <c r="G33" s="234">
        <v>98.5</v>
      </c>
      <c r="H33" s="234">
        <v>108.5</v>
      </c>
      <c r="I33" s="102">
        <f t="shared" si="0"/>
        <v>0.10152284263959399</v>
      </c>
      <c r="J33" s="234">
        <f t="shared" si="1"/>
        <v>10</v>
      </c>
      <c r="K33" s="235">
        <v>76.2</v>
      </c>
      <c r="L33" s="235">
        <v>78.63</v>
      </c>
      <c r="M33" s="235">
        <v>82.69</v>
      </c>
      <c r="N33" s="235">
        <v>89.63</v>
      </c>
      <c r="O33" s="235">
        <v>99.29</v>
      </c>
      <c r="P33" s="102">
        <f t="shared" si="2"/>
        <v>0.10777641414704919</v>
      </c>
      <c r="Q33" s="234">
        <f t="shared" si="3"/>
        <v>9.6600000000000108</v>
      </c>
    </row>
    <row r="34" spans="2:17" x14ac:dyDescent="0.25">
      <c r="B34" s="96" t="s">
        <v>62</v>
      </c>
      <c r="C34" s="230">
        <v>81.38</v>
      </c>
      <c r="D34" s="230">
        <v>86.79</v>
      </c>
      <c r="E34" s="230">
        <v>84.44</v>
      </c>
      <c r="F34" s="230">
        <v>89.45</v>
      </c>
      <c r="G34" s="230">
        <v>98.5</v>
      </c>
      <c r="H34" s="230">
        <v>108.5</v>
      </c>
      <c r="I34" s="98">
        <f t="shared" si="0"/>
        <v>0.10152284263959399</v>
      </c>
      <c r="J34" s="230">
        <f t="shared" si="1"/>
        <v>10</v>
      </c>
      <c r="K34" s="231">
        <v>76.2</v>
      </c>
      <c r="L34" s="231">
        <v>78.63</v>
      </c>
      <c r="M34" s="231">
        <v>82.69</v>
      </c>
      <c r="N34" s="231">
        <v>89.63</v>
      </c>
      <c r="O34" s="231">
        <v>99.29</v>
      </c>
      <c r="P34" s="98">
        <f t="shared" si="2"/>
        <v>0.10777641414704919</v>
      </c>
      <c r="Q34" s="230">
        <f t="shared" si="3"/>
        <v>9.6600000000000108</v>
      </c>
    </row>
    <row r="35" spans="2:17" x14ac:dyDescent="0.25">
      <c r="B35" s="93" t="s">
        <v>52</v>
      </c>
      <c r="C35" s="234">
        <v>85.19</v>
      </c>
      <c r="D35" s="234">
        <v>106.13</v>
      </c>
      <c r="E35" s="234">
        <v>125.31</v>
      </c>
      <c r="F35" s="234">
        <v>128.06</v>
      </c>
      <c r="G35" s="234">
        <v>149.08000000000001</v>
      </c>
      <c r="H35" s="234">
        <v>167.62</v>
      </c>
      <c r="I35" s="102">
        <f t="shared" si="0"/>
        <v>0.12436275825060372</v>
      </c>
      <c r="J35" s="234">
        <f t="shared" si="1"/>
        <v>18.539999999999992</v>
      </c>
      <c r="K35" s="235">
        <v>151.46</v>
      </c>
      <c r="L35" s="235">
        <v>119.18</v>
      </c>
      <c r="M35" s="235">
        <v>150.33000000000001</v>
      </c>
      <c r="N35" s="235">
        <v>160</v>
      </c>
      <c r="O35" s="235">
        <v>201.51</v>
      </c>
      <c r="P35" s="102">
        <f t="shared" si="2"/>
        <v>0.25943749999999999</v>
      </c>
      <c r="Q35" s="234">
        <f t="shared" si="3"/>
        <v>41.509999999999991</v>
      </c>
    </row>
    <row r="36" spans="2:17" x14ac:dyDescent="0.25">
      <c r="B36" s="96" t="s">
        <v>62</v>
      </c>
      <c r="C36" s="230">
        <v>112.85</v>
      </c>
      <c r="D36" s="230">
        <v>133.72</v>
      </c>
      <c r="E36" s="230">
        <v>131.41999999999999</v>
      </c>
      <c r="F36" s="230">
        <v>137.6</v>
      </c>
      <c r="G36" s="230">
        <v>157.49</v>
      </c>
      <c r="H36" s="230">
        <v>177.79</v>
      </c>
      <c r="I36" s="98">
        <f t="shared" si="0"/>
        <v>0.12889707283002094</v>
      </c>
      <c r="J36" s="230">
        <f t="shared" si="1"/>
        <v>20.299999999999983</v>
      </c>
      <c r="K36" s="231">
        <v>158.06</v>
      </c>
      <c r="L36" s="231">
        <v>127.26</v>
      </c>
      <c r="M36" s="231">
        <v>157.88999999999999</v>
      </c>
      <c r="N36" s="231">
        <v>171.83</v>
      </c>
      <c r="O36" s="231">
        <v>215.49</v>
      </c>
      <c r="P36" s="98">
        <f t="shared" si="2"/>
        <v>0.25408834312983752</v>
      </c>
      <c r="Q36" s="230">
        <f t="shared" si="3"/>
        <v>43.66</v>
      </c>
    </row>
    <row r="37" spans="2:17" x14ac:dyDescent="0.25">
      <c r="B37" s="96" t="s">
        <v>65</v>
      </c>
      <c r="C37" s="230">
        <v>55.99</v>
      </c>
      <c r="D37" s="230">
        <v>41.89</v>
      </c>
      <c r="E37" s="230">
        <v>74.180000000000007</v>
      </c>
      <c r="F37" s="230">
        <v>78.69</v>
      </c>
      <c r="G37" s="230">
        <v>104.15</v>
      </c>
      <c r="H37" s="230">
        <v>109.88</v>
      </c>
      <c r="I37" s="98">
        <f t="shared" si="0"/>
        <v>5.5016802688430122E-2</v>
      </c>
      <c r="J37" s="230">
        <f t="shared" si="1"/>
        <v>5.7299999999999898</v>
      </c>
      <c r="K37" s="231">
        <v>46.36</v>
      </c>
      <c r="L37" s="231">
        <v>75.02</v>
      </c>
      <c r="M37" s="231">
        <v>110.57</v>
      </c>
      <c r="N37" s="231">
        <v>95.28</v>
      </c>
      <c r="O37" s="231">
        <v>129.86000000000001</v>
      </c>
      <c r="P37" s="98">
        <f t="shared" si="2"/>
        <v>0.36293031066330816</v>
      </c>
      <c r="Q37" s="230">
        <f t="shared" si="3"/>
        <v>34.580000000000013</v>
      </c>
    </row>
    <row r="38" spans="2:17" x14ac:dyDescent="0.25">
      <c r="B38" s="93" t="s">
        <v>53</v>
      </c>
      <c r="C38" s="234">
        <v>63.43</v>
      </c>
      <c r="D38" s="234">
        <v>64.19</v>
      </c>
      <c r="E38" s="234">
        <v>68.989999999999995</v>
      </c>
      <c r="F38" s="234">
        <v>76.34</v>
      </c>
      <c r="G38" s="234">
        <v>86.65</v>
      </c>
      <c r="H38" s="234">
        <v>96.86</v>
      </c>
      <c r="I38" s="102">
        <f t="shared" si="0"/>
        <v>0.1178303519907673</v>
      </c>
      <c r="J38" s="234">
        <f t="shared" si="1"/>
        <v>10.209999999999994</v>
      </c>
      <c r="K38" s="235">
        <v>64.75</v>
      </c>
      <c r="L38" s="235">
        <v>72.41</v>
      </c>
      <c r="M38" s="235">
        <v>79.19</v>
      </c>
      <c r="N38" s="235">
        <v>85.57</v>
      </c>
      <c r="O38" s="235">
        <v>89.95</v>
      </c>
      <c r="P38" s="102">
        <f t="shared" si="2"/>
        <v>5.1186163375014804E-2</v>
      </c>
      <c r="Q38" s="234">
        <f t="shared" si="3"/>
        <v>4.3800000000000097</v>
      </c>
    </row>
    <row r="39" spans="2:17" x14ac:dyDescent="0.25">
      <c r="B39" s="96" t="s">
        <v>62</v>
      </c>
      <c r="C39" s="230">
        <v>63.43</v>
      </c>
      <c r="D39" s="230">
        <v>64.19</v>
      </c>
      <c r="E39" s="230">
        <v>68.989999999999995</v>
      </c>
      <c r="F39" s="230">
        <v>76.34</v>
      </c>
      <c r="G39" s="230">
        <v>86.65</v>
      </c>
      <c r="H39" s="230">
        <v>96.86</v>
      </c>
      <c r="I39" s="98">
        <f t="shared" si="0"/>
        <v>0.1178303519907673</v>
      </c>
      <c r="J39" s="230">
        <f t="shared" si="1"/>
        <v>10.209999999999994</v>
      </c>
      <c r="K39" s="231">
        <v>64.75</v>
      </c>
      <c r="L39" s="231">
        <v>72.41</v>
      </c>
      <c r="M39" s="231">
        <v>79.19</v>
      </c>
      <c r="N39" s="231">
        <v>85.57</v>
      </c>
      <c r="O39" s="231">
        <v>89.95</v>
      </c>
      <c r="P39" s="98">
        <f t="shared" si="2"/>
        <v>5.1186163375014804E-2</v>
      </c>
      <c r="Q39" s="230">
        <f t="shared" si="3"/>
        <v>4.3800000000000097</v>
      </c>
    </row>
    <row r="40" spans="2:17" x14ac:dyDescent="0.25">
      <c r="B40" s="99" t="s">
        <v>63</v>
      </c>
      <c r="C40" s="232">
        <v>80.7</v>
      </c>
      <c r="D40" s="232">
        <v>76.319999999999993</v>
      </c>
      <c r="E40" s="232">
        <v>76.47</v>
      </c>
      <c r="F40" s="232">
        <v>90.03</v>
      </c>
      <c r="G40" s="232">
        <v>101.46</v>
      </c>
      <c r="H40" s="232">
        <v>115.08</v>
      </c>
      <c r="I40" s="100">
        <f t="shared" si="0"/>
        <v>0.13424009461856889</v>
      </c>
      <c r="J40" s="232">
        <f t="shared" si="1"/>
        <v>13.620000000000005</v>
      </c>
      <c r="K40" s="233">
        <v>70.069999999999993</v>
      </c>
      <c r="L40" s="233">
        <v>84.89</v>
      </c>
      <c r="M40" s="233">
        <v>90.31</v>
      </c>
      <c r="N40" s="233">
        <v>99.5</v>
      </c>
      <c r="O40" s="233">
        <v>102.28</v>
      </c>
      <c r="P40" s="100">
        <f t="shared" si="2"/>
        <v>2.793969849246225E-2</v>
      </c>
      <c r="Q40" s="232">
        <f t="shared" si="3"/>
        <v>2.7800000000000011</v>
      </c>
    </row>
    <row r="41" spans="2:17" x14ac:dyDescent="0.25">
      <c r="B41" s="99" t="s">
        <v>64</v>
      </c>
      <c r="C41" s="232">
        <v>47.71</v>
      </c>
      <c r="D41" s="232">
        <v>52.19</v>
      </c>
      <c r="E41" s="232">
        <v>57.98</v>
      </c>
      <c r="F41" s="232">
        <v>57.94</v>
      </c>
      <c r="G41" s="232">
        <v>67.42</v>
      </c>
      <c r="H41" s="232">
        <v>70.06</v>
      </c>
      <c r="I41" s="100">
        <f t="shared" si="0"/>
        <v>3.915752002373174E-2</v>
      </c>
      <c r="J41" s="232">
        <f t="shared" si="1"/>
        <v>2.6400000000000006</v>
      </c>
      <c r="K41" s="233">
        <v>55.58</v>
      </c>
      <c r="L41" s="233">
        <v>55.23</v>
      </c>
      <c r="M41" s="233">
        <v>64.12</v>
      </c>
      <c r="N41" s="233">
        <v>65.78</v>
      </c>
      <c r="O41" s="233">
        <v>63.7</v>
      </c>
      <c r="P41" s="100">
        <f t="shared" si="2"/>
        <v>-3.1620553359683723E-2</v>
      </c>
      <c r="Q41" s="232">
        <f t="shared" si="3"/>
        <v>-2.0799999999999983</v>
      </c>
    </row>
    <row r="42" spans="2:17" x14ac:dyDescent="0.25">
      <c r="B42" s="93" t="s">
        <v>54</v>
      </c>
      <c r="C42" s="234">
        <v>92.8</v>
      </c>
      <c r="D42" s="234">
        <v>102.24</v>
      </c>
      <c r="E42" s="234">
        <v>98.71</v>
      </c>
      <c r="F42" s="234">
        <v>114.5</v>
      </c>
      <c r="G42" s="234">
        <v>129.04</v>
      </c>
      <c r="H42" s="234">
        <v>138.44999999999999</v>
      </c>
      <c r="I42" s="102">
        <f t="shared" si="0"/>
        <v>7.292312461252326E-2</v>
      </c>
      <c r="J42" s="234">
        <f t="shared" si="1"/>
        <v>9.4099999999999966</v>
      </c>
      <c r="K42" s="235">
        <v>91.16</v>
      </c>
      <c r="L42" s="235">
        <v>124.87</v>
      </c>
      <c r="M42" s="235">
        <v>136.29</v>
      </c>
      <c r="N42" s="235">
        <v>155.41999999999999</v>
      </c>
      <c r="O42" s="235">
        <v>139.79</v>
      </c>
      <c r="P42" s="102">
        <f t="shared" si="2"/>
        <v>-0.10056620769527724</v>
      </c>
      <c r="Q42" s="234">
        <f t="shared" si="3"/>
        <v>-15.629999999999995</v>
      </c>
    </row>
    <row r="43" spans="2:17" x14ac:dyDescent="0.25">
      <c r="B43" s="96" t="s">
        <v>62</v>
      </c>
      <c r="C43" s="230">
        <v>97.8</v>
      </c>
      <c r="D43" s="230">
        <v>108.14</v>
      </c>
      <c r="E43" s="230">
        <v>104.52</v>
      </c>
      <c r="F43" s="230">
        <v>121.1</v>
      </c>
      <c r="G43" s="230">
        <v>137.22999999999999</v>
      </c>
      <c r="H43" s="230">
        <v>145.38999999999999</v>
      </c>
      <c r="I43" s="98">
        <f t="shared" si="0"/>
        <v>5.9462216716461347E-2</v>
      </c>
      <c r="J43" s="230">
        <f t="shared" si="1"/>
        <v>8.1599999999999966</v>
      </c>
      <c r="K43" s="231">
        <v>94.44</v>
      </c>
      <c r="L43" s="231">
        <v>133.19999999999999</v>
      </c>
      <c r="M43" s="231">
        <v>145.19</v>
      </c>
      <c r="N43" s="231">
        <v>165.23</v>
      </c>
      <c r="O43" s="231">
        <v>147.04</v>
      </c>
      <c r="P43" s="98">
        <f t="shared" si="2"/>
        <v>-0.11008896689463177</v>
      </c>
      <c r="Q43" s="230">
        <f t="shared" si="3"/>
        <v>-18.189999999999998</v>
      </c>
    </row>
    <row r="44" spans="2:17" x14ac:dyDescent="0.25">
      <c r="B44" s="99" t="s">
        <v>63</v>
      </c>
      <c r="C44" s="232">
        <v>101.92</v>
      </c>
      <c r="D44" s="232">
        <v>0</v>
      </c>
      <c r="E44" s="232">
        <v>111.35</v>
      </c>
      <c r="F44" s="232">
        <v>128.75</v>
      </c>
      <c r="G44" s="232">
        <v>146.41</v>
      </c>
      <c r="H44" s="232">
        <v>153.15</v>
      </c>
      <c r="I44" s="100">
        <f t="shared" si="0"/>
        <v>4.6035106891605837E-2</v>
      </c>
      <c r="J44" s="232">
        <f t="shared" si="1"/>
        <v>6.7400000000000091</v>
      </c>
      <c r="K44" s="233">
        <v>100.45</v>
      </c>
      <c r="L44" s="233">
        <v>144.04</v>
      </c>
      <c r="M44" s="233">
        <v>154.22</v>
      </c>
      <c r="N44" s="233">
        <v>177.05</v>
      </c>
      <c r="O44" s="233">
        <v>155.34</v>
      </c>
      <c r="P44" s="100">
        <f t="shared" si="2"/>
        <v>-0.12262072860773798</v>
      </c>
      <c r="Q44" s="232">
        <f t="shared" si="3"/>
        <v>-21.710000000000008</v>
      </c>
    </row>
    <row r="45" spans="2:17" x14ac:dyDescent="0.25">
      <c r="B45" s="99" t="s">
        <v>64</v>
      </c>
      <c r="C45" s="232">
        <v>81.52</v>
      </c>
      <c r="D45" s="232">
        <v>0</v>
      </c>
      <c r="E45" s="232">
        <v>79.67</v>
      </c>
      <c r="F45" s="232">
        <v>92.67</v>
      </c>
      <c r="G45" s="232">
        <v>100.97</v>
      </c>
      <c r="H45" s="232">
        <v>114.46</v>
      </c>
      <c r="I45" s="100">
        <f t="shared" si="0"/>
        <v>0.13360404080419919</v>
      </c>
      <c r="J45" s="232">
        <f t="shared" si="1"/>
        <v>13.489999999999995</v>
      </c>
      <c r="K45" s="233">
        <v>73.38</v>
      </c>
      <c r="L45" s="233">
        <v>95.18</v>
      </c>
      <c r="M45" s="233">
        <v>109.8</v>
      </c>
      <c r="N45" s="233">
        <v>122.4</v>
      </c>
      <c r="O45" s="233">
        <v>114.58</v>
      </c>
      <c r="P45" s="100">
        <f t="shared" si="2"/>
        <v>-6.3888888888888995E-2</v>
      </c>
      <c r="Q45" s="232">
        <f t="shared" si="3"/>
        <v>-7.8200000000000074</v>
      </c>
    </row>
    <row r="46" spans="2:17" x14ac:dyDescent="0.25">
      <c r="B46" s="96" t="s">
        <v>65</v>
      </c>
      <c r="C46" s="230">
        <v>74.09</v>
      </c>
      <c r="D46" s="230">
        <v>76.39</v>
      </c>
      <c r="E46" s="230">
        <v>66.930000000000007</v>
      </c>
      <c r="F46" s="230">
        <v>72.900000000000006</v>
      </c>
      <c r="G46" s="230">
        <v>77.459999999999994</v>
      </c>
      <c r="H46" s="230">
        <v>94.86</v>
      </c>
      <c r="I46" s="98">
        <f t="shared" si="0"/>
        <v>0.22463206816421377</v>
      </c>
      <c r="J46" s="230">
        <f t="shared" si="1"/>
        <v>17.400000000000006</v>
      </c>
      <c r="K46" s="231">
        <v>72.89</v>
      </c>
      <c r="L46" s="231">
        <v>64.42</v>
      </c>
      <c r="M46" s="231">
        <v>74.31</v>
      </c>
      <c r="N46" s="231">
        <v>87.22</v>
      </c>
      <c r="O46" s="231">
        <v>96.83</v>
      </c>
      <c r="P46" s="98">
        <f t="shared" si="2"/>
        <v>0.11018115111213023</v>
      </c>
      <c r="Q46" s="230">
        <f t="shared" si="3"/>
        <v>9.61</v>
      </c>
    </row>
    <row r="47" spans="2:17" x14ac:dyDescent="0.25">
      <c r="B47" s="93" t="s">
        <v>55</v>
      </c>
      <c r="C47" s="234">
        <v>55.1</v>
      </c>
      <c r="D47" s="234">
        <v>58.1</v>
      </c>
      <c r="E47" s="234">
        <v>74.28</v>
      </c>
      <c r="F47" s="234">
        <v>64.23</v>
      </c>
      <c r="G47" s="234">
        <v>69.86</v>
      </c>
      <c r="H47" s="234">
        <v>72.739999999999995</v>
      </c>
      <c r="I47" s="102">
        <f t="shared" si="0"/>
        <v>4.1225307758373742E-2</v>
      </c>
      <c r="J47" s="234">
        <f t="shared" si="1"/>
        <v>2.8799999999999955</v>
      </c>
      <c r="K47" s="235">
        <v>73.63</v>
      </c>
      <c r="L47" s="235">
        <v>63.81</v>
      </c>
      <c r="M47" s="235">
        <v>67.17</v>
      </c>
      <c r="N47" s="235">
        <v>61.64</v>
      </c>
      <c r="O47" s="235">
        <v>66.2</v>
      </c>
      <c r="P47" s="102">
        <f t="shared" si="2"/>
        <v>7.3977936404931999E-2</v>
      </c>
      <c r="Q47" s="234">
        <f t="shared" si="3"/>
        <v>4.5600000000000023</v>
      </c>
    </row>
    <row r="48" spans="2:17" x14ac:dyDescent="0.25">
      <c r="B48" s="96" t="s">
        <v>62</v>
      </c>
      <c r="C48" s="230">
        <v>55.02</v>
      </c>
      <c r="D48" s="230">
        <v>57.83</v>
      </c>
      <c r="E48" s="230">
        <v>74.63</v>
      </c>
      <c r="F48" s="230">
        <v>64.650000000000006</v>
      </c>
      <c r="G48" s="230">
        <v>69.94</v>
      </c>
      <c r="H48" s="230">
        <v>73.959999999999994</v>
      </c>
      <c r="I48" s="98">
        <f t="shared" si="0"/>
        <v>5.7477838146983151E-2</v>
      </c>
      <c r="J48" s="230">
        <f t="shared" si="1"/>
        <v>4.019999999999996</v>
      </c>
      <c r="K48" s="231">
        <v>74.260000000000005</v>
      </c>
      <c r="L48" s="231">
        <v>64.91</v>
      </c>
      <c r="M48" s="231">
        <v>65.89</v>
      </c>
      <c r="N48" s="231">
        <v>62.4</v>
      </c>
      <c r="O48" s="231">
        <v>67.19</v>
      </c>
      <c r="P48" s="98">
        <f t="shared" si="2"/>
        <v>7.6762820512820573E-2</v>
      </c>
      <c r="Q48" s="230">
        <f t="shared" si="3"/>
        <v>4.7899999999999991</v>
      </c>
    </row>
    <row r="49" spans="2:17" x14ac:dyDescent="0.25">
      <c r="B49" s="99" t="s">
        <v>63</v>
      </c>
      <c r="C49" s="232">
        <v>58.12</v>
      </c>
      <c r="D49" s="232">
        <v>59.72</v>
      </c>
      <c r="E49" s="232">
        <v>75.540000000000006</v>
      </c>
      <c r="F49" s="232">
        <v>69.69</v>
      </c>
      <c r="G49" s="232">
        <v>76.47</v>
      </c>
      <c r="H49" s="232">
        <v>79.3</v>
      </c>
      <c r="I49" s="100">
        <f t="shared" si="0"/>
        <v>3.7007976984438251E-2</v>
      </c>
      <c r="J49" s="232">
        <f t="shared" si="1"/>
        <v>2.8299999999999983</v>
      </c>
      <c r="K49" s="233">
        <v>79.22</v>
      </c>
      <c r="L49" s="233">
        <v>67.5</v>
      </c>
      <c r="M49" s="233">
        <v>67.81</v>
      </c>
      <c r="N49" s="233">
        <v>62.84</v>
      </c>
      <c r="O49" s="233">
        <v>67.72</v>
      </c>
      <c r="P49" s="100">
        <f t="shared" si="2"/>
        <v>7.7657542966263371E-2</v>
      </c>
      <c r="Q49" s="232">
        <f t="shared" si="3"/>
        <v>4.8799999999999955</v>
      </c>
    </row>
    <row r="50" spans="2:17" x14ac:dyDescent="0.25">
      <c r="B50" s="99" t="s">
        <v>64</v>
      </c>
      <c r="C50" s="232">
        <v>43.08</v>
      </c>
      <c r="D50" s="232">
        <v>52.07</v>
      </c>
      <c r="E50" s="232">
        <v>70.77</v>
      </c>
      <c r="F50" s="232">
        <v>51.36</v>
      </c>
      <c r="G50" s="232">
        <v>51.21</v>
      </c>
      <c r="H50" s="232">
        <v>60.22</v>
      </c>
      <c r="I50" s="100">
        <f t="shared" si="0"/>
        <v>0.17594219878929884</v>
      </c>
      <c r="J50" s="232">
        <f t="shared" si="1"/>
        <v>9.009999999999998</v>
      </c>
      <c r="K50" s="233">
        <v>58.69</v>
      </c>
      <c r="L50" s="233">
        <v>56.77</v>
      </c>
      <c r="M50" s="233">
        <v>58.81</v>
      </c>
      <c r="N50" s="233">
        <v>61.05</v>
      </c>
      <c r="O50" s="233">
        <v>65.53</v>
      </c>
      <c r="P50" s="100">
        <f t="shared" si="2"/>
        <v>7.3382473382473501E-2</v>
      </c>
      <c r="Q50" s="232">
        <f t="shared" si="3"/>
        <v>4.480000000000004</v>
      </c>
    </row>
    <row r="51" spans="2:17" x14ac:dyDescent="0.25">
      <c r="B51" s="96" t="s">
        <v>65</v>
      </c>
      <c r="C51" s="230">
        <v>56.8</v>
      </c>
      <c r="D51" s="230">
        <v>83.93</v>
      </c>
      <c r="E51" s="230">
        <v>154.72</v>
      </c>
      <c r="F51" s="230">
        <v>191.76</v>
      </c>
      <c r="G51" s="230">
        <v>163.5</v>
      </c>
      <c r="H51" s="230">
        <v>87.87</v>
      </c>
      <c r="I51" s="98">
        <f t="shared" si="0"/>
        <v>-0.46256880733944949</v>
      </c>
      <c r="J51" s="230">
        <f t="shared" si="1"/>
        <v>-75.63</v>
      </c>
      <c r="K51" s="231">
        <v>236.36</v>
      </c>
      <c r="L51" s="231">
        <v>175.7</v>
      </c>
      <c r="M51" s="231">
        <v>175.69</v>
      </c>
      <c r="N51" s="231">
        <v>55.47</v>
      </c>
      <c r="O51" s="231">
        <v>105.4</v>
      </c>
      <c r="P51" s="98">
        <f t="shared" si="2"/>
        <v>0.90012619433928265</v>
      </c>
      <c r="Q51" s="230">
        <f t="shared" si="3"/>
        <v>49.930000000000007</v>
      </c>
    </row>
    <row r="52" spans="2:17" ht="6.95" customHeight="1" x14ac:dyDescent="0.25">
      <c r="B52" s="103"/>
      <c r="C52" s="104"/>
      <c r="D52" s="104"/>
      <c r="E52" s="104"/>
      <c r="F52" s="104"/>
      <c r="G52" s="105"/>
      <c r="H52" s="104"/>
      <c r="I52" s="106"/>
      <c r="J52" s="104"/>
      <c r="K52" s="104"/>
      <c r="L52" s="104"/>
      <c r="M52" s="104"/>
      <c r="N52" s="104"/>
      <c r="O52" s="106"/>
      <c r="P52" s="106"/>
      <c r="Q52" s="106"/>
    </row>
    <row r="53" spans="2:17" ht="15" customHeight="1" x14ac:dyDescent="0.25">
      <c r="B53" s="107" t="s">
        <v>57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</sheetData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FF633E-867D-469F-88B6-69587A24D5EA}">
  <sheetPr>
    <tabColor theme="2" tint="-9.9978637043366805E-2"/>
  </sheetPr>
  <dimension ref="B1:Q53"/>
  <sheetViews>
    <sheetView showGridLines="0" zoomScaleNormal="10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84" t="str">
        <f>CONCATENATE("Ingresos medios por habitación (RevPar) Tenerife y municipios")</f>
        <v>Ingresos medios por habitación (RevPar)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</row>
    <row r="4" spans="2:17" ht="6.95" customHeight="1" thickBot="1" x14ac:dyDescent="0.3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6"/>
      <c r="P4" s="86"/>
      <c r="Q4" s="86"/>
    </row>
    <row r="5" spans="2:17" ht="59.25" customHeight="1" x14ac:dyDescent="0.25">
      <c r="B5" s="90"/>
      <c r="C5" s="14">
        <v>2019</v>
      </c>
      <c r="D5" s="14">
        <v>2020</v>
      </c>
      <c r="E5" s="14">
        <v>2021</v>
      </c>
      <c r="F5" s="14">
        <v>2022</v>
      </c>
      <c r="G5" s="14">
        <v>2023</v>
      </c>
      <c r="H5" s="14">
        <v>2024</v>
      </c>
      <c r="I5" s="91" t="str">
        <f>CONCATENATE("var. ",RIGHT(H5,2),"/",RIGHT(G5,2))</f>
        <v>var. 24/23</v>
      </c>
      <c r="J5" s="91" t="str">
        <f>CONCATENATE("dif. ",RIGHT(H5,2),"/",RIGHT(G5,2))</f>
        <v>dif. 24/23</v>
      </c>
      <c r="K5" s="92" t="s">
        <v>228</v>
      </c>
      <c r="L5" s="92" t="s">
        <v>229</v>
      </c>
      <c r="M5" s="92" t="s">
        <v>230</v>
      </c>
      <c r="N5" s="92" t="s">
        <v>231</v>
      </c>
      <c r="O5" s="92" t="s">
        <v>232</v>
      </c>
      <c r="P5" s="91" t="str">
        <f>CONCATENATE("var. ",RIGHT(O5,2),"/",RIGHT(N5,2))</f>
        <v>var. 25/24</v>
      </c>
      <c r="Q5" s="91" t="str">
        <f>CONCATENATE("dif. ",RIGHT(O5,2),"/",RIGHT(N5,2))</f>
        <v>dif. 25/24</v>
      </c>
    </row>
    <row r="6" spans="2:17" x14ac:dyDescent="0.25">
      <c r="B6" s="93" t="s">
        <v>45</v>
      </c>
      <c r="C6" s="228">
        <v>70.459999999999994</v>
      </c>
      <c r="D6" s="228">
        <v>47.83</v>
      </c>
      <c r="E6" s="228">
        <v>53</v>
      </c>
      <c r="F6" s="228">
        <v>80.58</v>
      </c>
      <c r="G6" s="228">
        <v>93.24</v>
      </c>
      <c r="H6" s="228">
        <v>104.71</v>
      </c>
      <c r="I6" s="95">
        <f t="shared" ref="I6:I51" si="0">IFERROR(H6/G6-1,"-")</f>
        <v>0.12301587301587302</v>
      </c>
      <c r="J6" s="228">
        <f t="shared" ref="J6:J51" si="1">IFERROR(H6-G6,"-")</f>
        <v>11.469999999999999</v>
      </c>
      <c r="K6" s="229">
        <v>42.5</v>
      </c>
      <c r="L6" s="229">
        <v>79.03</v>
      </c>
      <c r="M6" s="229">
        <v>89.41</v>
      </c>
      <c r="N6" s="229">
        <v>98.16</v>
      </c>
      <c r="O6" s="229">
        <v>105.61</v>
      </c>
      <c r="P6" s="95">
        <f t="shared" ref="P6:P51" si="2">IFERROR(O6/N6-1,"-")</f>
        <v>7.5896495517522533E-2</v>
      </c>
      <c r="Q6" s="228">
        <f t="shared" ref="Q6:Q51" si="3">IFERROR(O6-N6,"-")</f>
        <v>7.4500000000000028</v>
      </c>
    </row>
    <row r="7" spans="2:17" x14ac:dyDescent="0.25">
      <c r="B7" s="96" t="s">
        <v>62</v>
      </c>
      <c r="C7" s="230">
        <v>77.33</v>
      </c>
      <c r="D7" s="230">
        <v>53.19</v>
      </c>
      <c r="E7" s="230">
        <v>60.01</v>
      </c>
      <c r="F7" s="230">
        <v>88.2</v>
      </c>
      <c r="G7" s="230">
        <v>102.89</v>
      </c>
      <c r="H7" s="230">
        <v>114.62</v>
      </c>
      <c r="I7" s="98">
        <f t="shared" si="0"/>
        <v>0.11400524832345238</v>
      </c>
      <c r="J7" s="230">
        <f t="shared" si="1"/>
        <v>11.730000000000004</v>
      </c>
      <c r="K7" s="231">
        <v>46.14</v>
      </c>
      <c r="L7" s="231">
        <v>86.24</v>
      </c>
      <c r="M7" s="231">
        <v>98.13</v>
      </c>
      <c r="N7" s="231">
        <v>106.64</v>
      </c>
      <c r="O7" s="231">
        <v>113.81</v>
      </c>
      <c r="P7" s="98">
        <f t="shared" si="2"/>
        <v>6.7235558889722435E-2</v>
      </c>
      <c r="Q7" s="230">
        <f t="shared" si="3"/>
        <v>7.1700000000000017</v>
      </c>
    </row>
    <row r="8" spans="2:17" x14ac:dyDescent="0.25">
      <c r="B8" s="99" t="s">
        <v>63</v>
      </c>
      <c r="C8" s="232">
        <v>85.32</v>
      </c>
      <c r="D8" s="232">
        <v>58.8</v>
      </c>
      <c r="E8" s="232">
        <v>66.349999999999994</v>
      </c>
      <c r="F8" s="232">
        <v>96.91</v>
      </c>
      <c r="G8" s="232">
        <v>111.61</v>
      </c>
      <c r="H8" s="232">
        <v>124.26</v>
      </c>
      <c r="I8" s="100">
        <f t="shared" si="0"/>
        <v>0.11334109846787932</v>
      </c>
      <c r="J8" s="232">
        <f t="shared" si="1"/>
        <v>12.650000000000006</v>
      </c>
      <c r="K8" s="233">
        <v>51.14</v>
      </c>
      <c r="L8" s="233">
        <v>94.98</v>
      </c>
      <c r="M8" s="233">
        <v>106.91</v>
      </c>
      <c r="N8" s="233">
        <v>115.82</v>
      </c>
      <c r="O8" s="233">
        <v>123.1</v>
      </c>
      <c r="P8" s="100">
        <f t="shared" si="2"/>
        <v>6.2856156104299732E-2</v>
      </c>
      <c r="Q8" s="232">
        <f t="shared" si="3"/>
        <v>7.2800000000000011</v>
      </c>
    </row>
    <row r="9" spans="2:17" x14ac:dyDescent="0.25">
      <c r="B9" s="99" t="s">
        <v>64</v>
      </c>
      <c r="C9" s="232">
        <v>46.17</v>
      </c>
      <c r="D9" s="232">
        <v>29.69</v>
      </c>
      <c r="E9" s="232">
        <v>31.06</v>
      </c>
      <c r="F9" s="232">
        <v>47.58</v>
      </c>
      <c r="G9" s="232">
        <v>59.03</v>
      </c>
      <c r="H9" s="232">
        <v>65.099999999999994</v>
      </c>
      <c r="I9" s="100">
        <f t="shared" si="0"/>
        <v>0.10282906996442476</v>
      </c>
      <c r="J9" s="232">
        <f t="shared" si="1"/>
        <v>6.0699999999999932</v>
      </c>
      <c r="K9" s="233">
        <v>20.7</v>
      </c>
      <c r="L9" s="233">
        <v>45.03</v>
      </c>
      <c r="M9" s="233">
        <v>52.45</v>
      </c>
      <c r="N9" s="233">
        <v>58.76</v>
      </c>
      <c r="O9" s="233">
        <v>64.95</v>
      </c>
      <c r="P9" s="100">
        <f t="shared" si="2"/>
        <v>0.10534377127297501</v>
      </c>
      <c r="Q9" s="232">
        <f t="shared" si="3"/>
        <v>6.1900000000000048</v>
      </c>
    </row>
    <row r="10" spans="2:17" x14ac:dyDescent="0.25">
      <c r="B10" s="96" t="s">
        <v>65</v>
      </c>
      <c r="C10" s="230">
        <v>51.25</v>
      </c>
      <c r="D10" s="230">
        <v>33.86</v>
      </c>
      <c r="E10" s="230">
        <v>30.93</v>
      </c>
      <c r="F10" s="230">
        <v>53.23</v>
      </c>
      <c r="G10" s="230">
        <v>60.79</v>
      </c>
      <c r="H10" s="230">
        <v>70.290000000000006</v>
      </c>
      <c r="I10" s="98">
        <f t="shared" si="0"/>
        <v>0.15627570324066475</v>
      </c>
      <c r="J10" s="230">
        <f t="shared" si="1"/>
        <v>9.5000000000000071</v>
      </c>
      <c r="K10" s="231">
        <v>29.68</v>
      </c>
      <c r="L10" s="231">
        <v>53.72</v>
      </c>
      <c r="M10" s="231">
        <v>60.63</v>
      </c>
      <c r="N10" s="231">
        <v>68.23</v>
      </c>
      <c r="O10" s="231">
        <v>78.430000000000007</v>
      </c>
      <c r="P10" s="98">
        <f t="shared" si="2"/>
        <v>0.14949435732082672</v>
      </c>
      <c r="Q10" s="230">
        <f t="shared" si="3"/>
        <v>10.200000000000003</v>
      </c>
    </row>
    <row r="11" spans="2:17" x14ac:dyDescent="0.25">
      <c r="B11" s="93" t="s">
        <v>46</v>
      </c>
      <c r="C11" s="234">
        <v>89.94</v>
      </c>
      <c r="D11" s="234">
        <v>61.17</v>
      </c>
      <c r="E11" s="234">
        <v>72.88</v>
      </c>
      <c r="F11" s="234">
        <v>107.72</v>
      </c>
      <c r="G11" s="234">
        <v>119.35</v>
      </c>
      <c r="H11" s="234">
        <v>131.18</v>
      </c>
      <c r="I11" s="102">
        <f t="shared" si="0"/>
        <v>9.9120234604105573E-2</v>
      </c>
      <c r="J11" s="234">
        <f t="shared" si="1"/>
        <v>11.830000000000013</v>
      </c>
      <c r="K11" s="235">
        <v>60.54</v>
      </c>
      <c r="L11" s="235">
        <v>106.97</v>
      </c>
      <c r="M11" s="235">
        <v>115.29</v>
      </c>
      <c r="N11" s="235">
        <v>120.9</v>
      </c>
      <c r="O11" s="235">
        <v>124.88</v>
      </c>
      <c r="P11" s="102">
        <f t="shared" si="2"/>
        <v>3.2919768403639305E-2</v>
      </c>
      <c r="Q11" s="234">
        <f t="shared" si="3"/>
        <v>3.9799999999999898</v>
      </c>
    </row>
    <row r="12" spans="2:17" x14ac:dyDescent="0.25">
      <c r="B12" s="96" t="s">
        <v>62</v>
      </c>
      <c r="C12" s="230">
        <v>98.21</v>
      </c>
      <c r="D12" s="230">
        <v>66.36</v>
      </c>
      <c r="E12" s="230">
        <v>79.650000000000006</v>
      </c>
      <c r="F12" s="230">
        <v>116.54</v>
      </c>
      <c r="G12" s="230">
        <v>130.88999999999999</v>
      </c>
      <c r="H12" s="230">
        <v>144.94</v>
      </c>
      <c r="I12" s="98">
        <f t="shared" si="0"/>
        <v>0.10734204293681726</v>
      </c>
      <c r="J12" s="230">
        <f t="shared" si="1"/>
        <v>14.050000000000011</v>
      </c>
      <c r="K12" s="231">
        <v>65.010000000000005</v>
      </c>
      <c r="L12" s="231">
        <v>115.97</v>
      </c>
      <c r="M12" s="231">
        <v>125.57</v>
      </c>
      <c r="N12" s="231">
        <v>133.05000000000001</v>
      </c>
      <c r="O12" s="231">
        <v>137.78</v>
      </c>
      <c r="P12" s="98">
        <f t="shared" si="2"/>
        <v>3.5550544907929194E-2</v>
      </c>
      <c r="Q12" s="230">
        <f t="shared" si="3"/>
        <v>4.7299999999999898</v>
      </c>
    </row>
    <row r="13" spans="2:17" x14ac:dyDescent="0.25">
      <c r="B13" s="99" t="s">
        <v>63</v>
      </c>
      <c r="C13" s="232">
        <v>106.38</v>
      </c>
      <c r="D13" s="232">
        <v>71.150000000000006</v>
      </c>
      <c r="E13" s="232">
        <v>85.14</v>
      </c>
      <c r="F13" s="232">
        <v>125.38</v>
      </c>
      <c r="G13" s="232">
        <v>140.15</v>
      </c>
      <c r="H13" s="232">
        <v>154.63999999999999</v>
      </c>
      <c r="I13" s="100">
        <f t="shared" si="0"/>
        <v>0.10338922582946819</v>
      </c>
      <c r="J13" s="232">
        <f t="shared" si="1"/>
        <v>14.489999999999981</v>
      </c>
      <c r="K13" s="233">
        <v>69.400000000000006</v>
      </c>
      <c r="L13" s="233">
        <v>125.19</v>
      </c>
      <c r="M13" s="233">
        <v>135.37</v>
      </c>
      <c r="N13" s="233">
        <v>142.44</v>
      </c>
      <c r="O13" s="233">
        <v>147.38</v>
      </c>
      <c r="P13" s="100">
        <f t="shared" si="2"/>
        <v>3.4681269306374496E-2</v>
      </c>
      <c r="Q13" s="232">
        <f t="shared" si="3"/>
        <v>4.9399999999999977</v>
      </c>
    </row>
    <row r="14" spans="2:17" x14ac:dyDescent="0.25">
      <c r="B14" s="99" t="s">
        <v>64</v>
      </c>
      <c r="C14" s="232">
        <v>53.15</v>
      </c>
      <c r="D14" s="232">
        <v>31.55</v>
      </c>
      <c r="E14" s="232">
        <v>34.18</v>
      </c>
      <c r="F14" s="232">
        <v>49.88</v>
      </c>
      <c r="G14" s="232">
        <v>54.45</v>
      </c>
      <c r="H14" s="232">
        <v>55.23</v>
      </c>
      <c r="I14" s="100">
        <f t="shared" si="0"/>
        <v>1.4325068870523205E-2</v>
      </c>
      <c r="J14" s="232">
        <f t="shared" si="1"/>
        <v>0.77999999999999403</v>
      </c>
      <c r="K14" s="233">
        <v>27.82</v>
      </c>
      <c r="L14" s="233">
        <v>47.24</v>
      </c>
      <c r="M14" s="233">
        <v>44.93</v>
      </c>
      <c r="N14" s="233">
        <v>45.56</v>
      </c>
      <c r="O14" s="233">
        <v>56.6</v>
      </c>
      <c r="P14" s="100">
        <f t="shared" si="2"/>
        <v>0.24231782265144863</v>
      </c>
      <c r="Q14" s="232">
        <f t="shared" si="3"/>
        <v>11.04</v>
      </c>
    </row>
    <row r="15" spans="2:17" x14ac:dyDescent="0.25">
      <c r="B15" s="96" t="s">
        <v>65</v>
      </c>
      <c r="C15" s="230">
        <v>58.49</v>
      </c>
      <c r="D15" s="230">
        <v>40.36</v>
      </c>
      <c r="E15" s="230">
        <v>37.26</v>
      </c>
      <c r="F15" s="230">
        <v>61.52</v>
      </c>
      <c r="G15" s="230">
        <v>67.89</v>
      </c>
      <c r="H15" s="230">
        <v>72.16</v>
      </c>
      <c r="I15" s="98">
        <f t="shared" si="0"/>
        <v>6.2895860951539095E-2</v>
      </c>
      <c r="J15" s="230">
        <f t="shared" si="1"/>
        <v>4.269999999999996</v>
      </c>
      <c r="K15" s="231">
        <v>34.729999999999997</v>
      </c>
      <c r="L15" s="231">
        <v>62.32</v>
      </c>
      <c r="M15" s="231">
        <v>69.98</v>
      </c>
      <c r="N15" s="231">
        <v>69.77</v>
      </c>
      <c r="O15" s="231">
        <v>75.510000000000005</v>
      </c>
      <c r="P15" s="98">
        <f t="shared" si="2"/>
        <v>8.2270316755052475E-2</v>
      </c>
      <c r="Q15" s="230">
        <f t="shared" si="3"/>
        <v>5.7400000000000091</v>
      </c>
    </row>
    <row r="16" spans="2:17" x14ac:dyDescent="0.25">
      <c r="B16" s="93" t="s">
        <v>51</v>
      </c>
      <c r="C16" s="234">
        <v>51.62</v>
      </c>
      <c r="D16" s="234">
        <v>49.1</v>
      </c>
      <c r="E16" s="234">
        <v>45.63</v>
      </c>
      <c r="F16" s="234">
        <v>64.64</v>
      </c>
      <c r="G16" s="234">
        <v>73.62</v>
      </c>
      <c r="H16" s="234">
        <v>81.849999999999994</v>
      </c>
      <c r="I16" s="102">
        <f t="shared" si="0"/>
        <v>0.11179027438196121</v>
      </c>
      <c r="J16" s="234">
        <f t="shared" si="1"/>
        <v>8.2299999999999898</v>
      </c>
      <c r="K16" s="235">
        <v>37.950000000000003</v>
      </c>
      <c r="L16" s="235">
        <v>51.12</v>
      </c>
      <c r="M16" s="235">
        <v>44.64</v>
      </c>
      <c r="N16" s="235">
        <v>46.43</v>
      </c>
      <c r="O16" s="235">
        <v>56.18</v>
      </c>
      <c r="P16" s="102">
        <f t="shared" si="2"/>
        <v>0.20999353866034887</v>
      </c>
      <c r="Q16" s="234">
        <f t="shared" si="3"/>
        <v>9.75</v>
      </c>
    </row>
    <row r="17" spans="2:17" x14ac:dyDescent="0.25">
      <c r="B17" s="96" t="s">
        <v>62</v>
      </c>
      <c r="C17" s="230">
        <v>51.62</v>
      </c>
      <c r="D17" s="230">
        <v>49.1</v>
      </c>
      <c r="E17" s="230">
        <v>45.63</v>
      </c>
      <c r="F17" s="230">
        <v>64.64</v>
      </c>
      <c r="G17" s="230">
        <v>73.62</v>
      </c>
      <c r="H17" s="230">
        <v>81.849999999999994</v>
      </c>
      <c r="I17" s="98">
        <f t="shared" si="0"/>
        <v>0.11179027438196121</v>
      </c>
      <c r="J17" s="230">
        <f t="shared" si="1"/>
        <v>8.2299999999999898</v>
      </c>
      <c r="K17" s="231">
        <v>37.950000000000003</v>
      </c>
      <c r="L17" s="231">
        <v>51.12</v>
      </c>
      <c r="M17" s="231">
        <v>44.64</v>
      </c>
      <c r="N17" s="231">
        <v>46.43</v>
      </c>
      <c r="O17" s="231">
        <v>56.18</v>
      </c>
      <c r="P17" s="98">
        <f t="shared" si="2"/>
        <v>0.20999353866034887</v>
      </c>
      <c r="Q17" s="230">
        <f t="shared" si="3"/>
        <v>9.75</v>
      </c>
    </row>
    <row r="18" spans="2:17" x14ac:dyDescent="0.25">
      <c r="B18" s="99" t="s">
        <v>63</v>
      </c>
      <c r="C18" s="232">
        <v>60.68</v>
      </c>
      <c r="D18" s="232">
        <v>0</v>
      </c>
      <c r="E18" s="232">
        <v>0</v>
      </c>
      <c r="F18" s="232">
        <v>67.599999999999994</v>
      </c>
      <c r="G18" s="232">
        <v>76.17</v>
      </c>
      <c r="H18" s="232">
        <v>86.23</v>
      </c>
      <c r="I18" s="100">
        <f t="shared" si="0"/>
        <v>0.13207299461730337</v>
      </c>
      <c r="J18" s="232">
        <f t="shared" si="1"/>
        <v>10.060000000000002</v>
      </c>
      <c r="K18" s="233">
        <v>0</v>
      </c>
      <c r="L18" s="233">
        <v>53.7</v>
      </c>
      <c r="M18" s="233">
        <v>0</v>
      </c>
      <c r="N18" s="233">
        <v>49.45</v>
      </c>
      <c r="O18" s="233">
        <v>58.14</v>
      </c>
      <c r="P18" s="100">
        <f t="shared" si="2"/>
        <v>0.17573306370070774</v>
      </c>
      <c r="Q18" s="232">
        <f t="shared" si="3"/>
        <v>8.6899999999999977</v>
      </c>
    </row>
    <row r="19" spans="2:17" x14ac:dyDescent="0.25">
      <c r="B19" s="99" t="s">
        <v>64</v>
      </c>
      <c r="C19" s="232">
        <v>26.27</v>
      </c>
      <c r="D19" s="232">
        <v>0</v>
      </c>
      <c r="E19" s="232">
        <v>0</v>
      </c>
      <c r="F19" s="232">
        <v>41.21</v>
      </c>
      <c r="G19" s="232">
        <v>55.9</v>
      </c>
      <c r="H19" s="232">
        <v>54.89</v>
      </c>
      <c r="I19" s="100">
        <f t="shared" si="0"/>
        <v>-1.8067978533094831E-2</v>
      </c>
      <c r="J19" s="232">
        <f t="shared" si="1"/>
        <v>-1.009999999999998</v>
      </c>
      <c r="K19" s="233">
        <v>0</v>
      </c>
      <c r="L19" s="233">
        <v>33.369999999999997</v>
      </c>
      <c r="M19" s="233">
        <v>0</v>
      </c>
      <c r="N19" s="233">
        <v>27.84</v>
      </c>
      <c r="O19" s="233">
        <v>44.07</v>
      </c>
      <c r="P19" s="100">
        <f t="shared" si="2"/>
        <v>0.58297413793103448</v>
      </c>
      <c r="Q19" s="232">
        <f t="shared" si="3"/>
        <v>16.23</v>
      </c>
    </row>
    <row r="20" spans="2:17" x14ac:dyDescent="0.25">
      <c r="B20" s="96" t="s">
        <v>65</v>
      </c>
      <c r="C20" s="230">
        <v>0</v>
      </c>
      <c r="D20" s="230">
        <v>0</v>
      </c>
      <c r="E20" s="230">
        <v>0</v>
      </c>
      <c r="F20" s="230">
        <v>0</v>
      </c>
      <c r="G20" s="230">
        <v>0</v>
      </c>
      <c r="H20" s="230">
        <v>0</v>
      </c>
      <c r="I20" s="98" t="str">
        <f t="shared" si="0"/>
        <v>-</v>
      </c>
      <c r="J20" s="230">
        <f t="shared" si="1"/>
        <v>0</v>
      </c>
      <c r="K20" s="231" t="s">
        <v>233</v>
      </c>
      <c r="L20" s="231" t="s">
        <v>233</v>
      </c>
      <c r="M20" s="231" t="s">
        <v>233</v>
      </c>
      <c r="N20" s="231" t="s">
        <v>233</v>
      </c>
      <c r="O20" s="231" t="s">
        <v>233</v>
      </c>
      <c r="P20" s="98" t="str">
        <f t="shared" si="2"/>
        <v>-</v>
      </c>
      <c r="Q20" s="230" t="str">
        <f t="shared" si="3"/>
        <v>-</v>
      </c>
    </row>
    <row r="21" spans="2:17" x14ac:dyDescent="0.25">
      <c r="B21" s="93" t="s">
        <v>48</v>
      </c>
      <c r="C21" s="234">
        <v>47.78</v>
      </c>
      <c r="D21" s="234">
        <v>38.090000000000003</v>
      </c>
      <c r="E21" s="234">
        <v>36.92</v>
      </c>
      <c r="F21" s="234">
        <v>53.92</v>
      </c>
      <c r="G21" s="234">
        <v>54.7</v>
      </c>
      <c r="H21" s="234">
        <v>64.64</v>
      </c>
      <c r="I21" s="102">
        <f t="shared" si="0"/>
        <v>0.18171846435100547</v>
      </c>
      <c r="J21" s="234">
        <f t="shared" si="1"/>
        <v>9.9399999999999977</v>
      </c>
      <c r="K21" s="235">
        <v>32.93</v>
      </c>
      <c r="L21" s="235">
        <v>44.17</v>
      </c>
      <c r="M21" s="235">
        <v>43.02</v>
      </c>
      <c r="N21" s="235">
        <v>48.91</v>
      </c>
      <c r="O21" s="235">
        <v>59.31</v>
      </c>
      <c r="P21" s="102">
        <f t="shared" si="2"/>
        <v>0.21263545287262331</v>
      </c>
      <c r="Q21" s="234">
        <f t="shared" si="3"/>
        <v>10.400000000000006</v>
      </c>
    </row>
    <row r="22" spans="2:17" x14ac:dyDescent="0.25">
      <c r="B22" s="96" t="s">
        <v>62</v>
      </c>
      <c r="C22" s="230">
        <v>47.3</v>
      </c>
      <c r="D22" s="230">
        <v>35.92</v>
      </c>
      <c r="E22" s="230">
        <v>36.92</v>
      </c>
      <c r="F22" s="230">
        <v>53.99</v>
      </c>
      <c r="G22" s="230">
        <v>54.87</v>
      </c>
      <c r="H22" s="230">
        <v>64.8</v>
      </c>
      <c r="I22" s="98">
        <f t="shared" si="0"/>
        <v>0.18097320940404593</v>
      </c>
      <c r="J22" s="230">
        <f t="shared" si="1"/>
        <v>9.93</v>
      </c>
      <c r="K22" s="231">
        <v>32.93</v>
      </c>
      <c r="L22" s="231">
        <v>44.17</v>
      </c>
      <c r="M22" s="231">
        <v>43.04</v>
      </c>
      <c r="N22" s="231">
        <v>48.85</v>
      </c>
      <c r="O22" s="231">
        <v>59.54</v>
      </c>
      <c r="P22" s="98">
        <f t="shared" si="2"/>
        <v>0.21883316274309106</v>
      </c>
      <c r="Q22" s="230">
        <f t="shared" si="3"/>
        <v>10.689999999999998</v>
      </c>
    </row>
    <row r="23" spans="2:17" x14ac:dyDescent="0.25">
      <c r="B23" s="96" t="s">
        <v>65</v>
      </c>
      <c r="C23" s="230">
        <v>51.12</v>
      </c>
      <c r="D23" s="230">
        <v>63.88</v>
      </c>
      <c r="E23" s="230">
        <v>0</v>
      </c>
      <c r="F23" s="230">
        <v>0</v>
      </c>
      <c r="G23" s="230">
        <v>0</v>
      </c>
      <c r="H23" s="230">
        <v>0</v>
      </c>
      <c r="I23" s="98" t="str">
        <f t="shared" si="0"/>
        <v>-</v>
      </c>
      <c r="J23" s="230">
        <f t="shared" si="1"/>
        <v>0</v>
      </c>
      <c r="K23" s="231">
        <v>0</v>
      </c>
      <c r="L23" s="231">
        <v>0</v>
      </c>
      <c r="M23" s="231">
        <v>0</v>
      </c>
      <c r="N23" s="231">
        <v>0</v>
      </c>
      <c r="O23" s="231">
        <v>0</v>
      </c>
      <c r="P23" s="98" t="str">
        <f t="shared" si="2"/>
        <v>-</v>
      </c>
      <c r="Q23" s="230">
        <f t="shared" si="3"/>
        <v>0</v>
      </c>
    </row>
    <row r="24" spans="2:17" x14ac:dyDescent="0.25">
      <c r="B24" s="93" t="s">
        <v>49</v>
      </c>
      <c r="C24" s="234">
        <v>107</v>
      </c>
      <c r="D24" s="234">
        <v>44.86</v>
      </c>
      <c r="E24" s="234">
        <v>46.13</v>
      </c>
      <c r="F24" s="234">
        <v>94.79</v>
      </c>
      <c r="G24" s="234">
        <v>114.31</v>
      </c>
      <c r="H24" s="234">
        <v>127.83</v>
      </c>
      <c r="I24" s="102">
        <f t="shared" si="0"/>
        <v>0.11827486659084951</v>
      </c>
      <c r="J24" s="234">
        <f t="shared" si="1"/>
        <v>13.519999999999996</v>
      </c>
      <c r="K24" s="235">
        <v>5.81</v>
      </c>
      <c r="L24" s="235">
        <v>64.5</v>
      </c>
      <c r="M24" s="235">
        <v>104.39</v>
      </c>
      <c r="N24" s="235">
        <v>129.34</v>
      </c>
      <c r="O24" s="235">
        <v>146.66</v>
      </c>
      <c r="P24" s="102">
        <f t="shared" si="2"/>
        <v>0.13391062316375435</v>
      </c>
      <c r="Q24" s="234">
        <f t="shared" si="3"/>
        <v>17.319999999999993</v>
      </c>
    </row>
    <row r="25" spans="2:17" x14ac:dyDescent="0.25">
      <c r="B25" s="96" t="s">
        <v>62</v>
      </c>
      <c r="C25" s="230">
        <v>107.84</v>
      </c>
      <c r="D25" s="230">
        <v>55.84</v>
      </c>
      <c r="E25" s="230">
        <v>48.11</v>
      </c>
      <c r="F25" s="230">
        <v>95.49</v>
      </c>
      <c r="G25" s="230">
        <v>114.77</v>
      </c>
      <c r="H25" s="230">
        <v>128.08000000000001</v>
      </c>
      <c r="I25" s="98">
        <f t="shared" si="0"/>
        <v>0.11597107257994255</v>
      </c>
      <c r="J25" s="230">
        <f t="shared" si="1"/>
        <v>13.310000000000016</v>
      </c>
      <c r="K25" s="231">
        <v>2.21</v>
      </c>
      <c r="L25" s="231">
        <v>61.94</v>
      </c>
      <c r="M25" s="231">
        <v>103.31</v>
      </c>
      <c r="N25" s="231">
        <v>129.34</v>
      </c>
      <c r="O25" s="231">
        <v>148.37</v>
      </c>
      <c r="P25" s="98">
        <f t="shared" si="2"/>
        <v>0.147131591155095</v>
      </c>
      <c r="Q25" s="230">
        <f t="shared" si="3"/>
        <v>19.03</v>
      </c>
    </row>
    <row r="26" spans="2:17" x14ac:dyDescent="0.25">
      <c r="B26" s="99" t="s">
        <v>63</v>
      </c>
      <c r="C26" s="232">
        <v>117.01</v>
      </c>
      <c r="D26" s="232">
        <v>0</v>
      </c>
      <c r="E26" s="232">
        <v>0</v>
      </c>
      <c r="F26" s="232">
        <v>0</v>
      </c>
      <c r="G26" s="232">
        <v>0</v>
      </c>
      <c r="H26" s="232">
        <v>0</v>
      </c>
      <c r="I26" s="100" t="str">
        <f t="shared" si="0"/>
        <v>-</v>
      </c>
      <c r="J26" s="232">
        <f t="shared" si="1"/>
        <v>0</v>
      </c>
      <c r="K26" s="233">
        <v>2.21</v>
      </c>
      <c r="L26" s="233">
        <v>0</v>
      </c>
      <c r="M26" s="233">
        <v>103.31</v>
      </c>
      <c r="N26" s="233">
        <v>0</v>
      </c>
      <c r="O26" s="233">
        <v>0</v>
      </c>
      <c r="P26" s="100" t="str">
        <f t="shared" si="2"/>
        <v>-</v>
      </c>
      <c r="Q26" s="232">
        <f t="shared" si="3"/>
        <v>0</v>
      </c>
    </row>
    <row r="27" spans="2:17" x14ac:dyDescent="0.25">
      <c r="B27" s="99" t="s">
        <v>64</v>
      </c>
      <c r="C27" s="232">
        <v>30.06</v>
      </c>
      <c r="D27" s="232">
        <v>0</v>
      </c>
      <c r="E27" s="232">
        <v>0</v>
      </c>
      <c r="F27" s="232">
        <v>0</v>
      </c>
      <c r="G27" s="232">
        <v>0</v>
      </c>
      <c r="H27" s="232">
        <v>0</v>
      </c>
      <c r="I27" s="100" t="str">
        <f t="shared" si="0"/>
        <v>-</v>
      </c>
      <c r="J27" s="232">
        <f t="shared" si="1"/>
        <v>0</v>
      </c>
      <c r="K27" s="233">
        <v>0</v>
      </c>
      <c r="L27" s="233">
        <v>0</v>
      </c>
      <c r="M27" s="233">
        <v>0</v>
      </c>
      <c r="N27" s="233">
        <v>0</v>
      </c>
      <c r="O27" s="233">
        <v>0</v>
      </c>
      <c r="P27" s="100" t="str">
        <f t="shared" si="2"/>
        <v>-</v>
      </c>
      <c r="Q27" s="232">
        <f t="shared" si="3"/>
        <v>0</v>
      </c>
    </row>
    <row r="28" spans="2:17" x14ac:dyDescent="0.25">
      <c r="B28" s="93" t="s">
        <v>50</v>
      </c>
      <c r="C28" s="234">
        <v>41.28</v>
      </c>
      <c r="D28" s="234">
        <v>28.76</v>
      </c>
      <c r="E28" s="234">
        <v>28.24</v>
      </c>
      <c r="F28" s="234">
        <v>42.01</v>
      </c>
      <c r="G28" s="234">
        <v>51.99</v>
      </c>
      <c r="H28" s="234">
        <v>61.31</v>
      </c>
      <c r="I28" s="102">
        <f t="shared" si="0"/>
        <v>0.17926524331602223</v>
      </c>
      <c r="J28" s="234">
        <f t="shared" si="1"/>
        <v>9.32</v>
      </c>
      <c r="K28" s="235">
        <v>24.92</v>
      </c>
      <c r="L28" s="235">
        <v>42.68</v>
      </c>
      <c r="M28" s="235">
        <v>50.92</v>
      </c>
      <c r="N28" s="235">
        <v>58.42</v>
      </c>
      <c r="O28" s="235">
        <v>68.33</v>
      </c>
      <c r="P28" s="102">
        <f t="shared" si="2"/>
        <v>0.16963368709346116</v>
      </c>
      <c r="Q28" s="234">
        <f t="shared" si="3"/>
        <v>9.9099999999999966</v>
      </c>
    </row>
    <row r="29" spans="2:17" x14ac:dyDescent="0.25">
      <c r="B29" s="96" t="s">
        <v>62</v>
      </c>
      <c r="C29" s="230">
        <v>43.36</v>
      </c>
      <c r="D29" s="230">
        <v>30.7</v>
      </c>
      <c r="E29" s="230">
        <v>30.01</v>
      </c>
      <c r="F29" s="230">
        <v>44.97</v>
      </c>
      <c r="G29" s="230">
        <v>55.89</v>
      </c>
      <c r="H29" s="230">
        <v>65.510000000000005</v>
      </c>
      <c r="I29" s="98">
        <f t="shared" si="0"/>
        <v>0.1721238146358921</v>
      </c>
      <c r="J29" s="230">
        <f t="shared" si="1"/>
        <v>9.6200000000000045</v>
      </c>
      <c r="K29" s="231">
        <v>24.94</v>
      </c>
      <c r="L29" s="231">
        <v>46</v>
      </c>
      <c r="M29" s="231">
        <v>55.3</v>
      </c>
      <c r="N29" s="231">
        <v>62.82</v>
      </c>
      <c r="O29" s="231">
        <v>73.66</v>
      </c>
      <c r="P29" s="98">
        <f t="shared" si="2"/>
        <v>0.17255651066539324</v>
      </c>
      <c r="Q29" s="230">
        <f t="shared" si="3"/>
        <v>10.839999999999996</v>
      </c>
    </row>
    <row r="30" spans="2:17" x14ac:dyDescent="0.25">
      <c r="B30" s="99" t="s">
        <v>63</v>
      </c>
      <c r="C30" s="232">
        <v>46.92</v>
      </c>
      <c r="D30" s="232">
        <v>32.35</v>
      </c>
      <c r="E30" s="232">
        <v>31.51</v>
      </c>
      <c r="F30" s="232">
        <v>47.15</v>
      </c>
      <c r="G30" s="232">
        <v>58.46</v>
      </c>
      <c r="H30" s="232">
        <v>68.099999999999994</v>
      </c>
      <c r="I30" s="100">
        <f t="shared" si="0"/>
        <v>0.16489907629148126</v>
      </c>
      <c r="J30" s="232">
        <f t="shared" si="1"/>
        <v>9.6399999999999935</v>
      </c>
      <c r="K30" s="233">
        <v>25.31</v>
      </c>
      <c r="L30" s="233">
        <v>48.68</v>
      </c>
      <c r="M30" s="233">
        <v>59.01</v>
      </c>
      <c r="N30" s="233">
        <v>66.2</v>
      </c>
      <c r="O30" s="233">
        <v>77.62</v>
      </c>
      <c r="P30" s="100">
        <f t="shared" si="2"/>
        <v>0.17250755287009056</v>
      </c>
      <c r="Q30" s="232">
        <f t="shared" si="3"/>
        <v>11.420000000000002</v>
      </c>
    </row>
    <row r="31" spans="2:17" x14ac:dyDescent="0.25">
      <c r="B31" s="99" t="s">
        <v>64</v>
      </c>
      <c r="C31" s="232">
        <v>28.87</v>
      </c>
      <c r="D31" s="232">
        <v>22.76</v>
      </c>
      <c r="E31" s="232">
        <v>23.58</v>
      </c>
      <c r="F31" s="232">
        <v>31.76</v>
      </c>
      <c r="G31" s="232">
        <v>39.42</v>
      </c>
      <c r="H31" s="232">
        <v>48.3</v>
      </c>
      <c r="I31" s="100">
        <f t="shared" si="0"/>
        <v>0.22526636225266339</v>
      </c>
      <c r="J31" s="232">
        <f t="shared" si="1"/>
        <v>8.8799999999999955</v>
      </c>
      <c r="K31" s="233">
        <v>22.36</v>
      </c>
      <c r="L31" s="233">
        <v>27.95</v>
      </c>
      <c r="M31" s="233">
        <v>31.79</v>
      </c>
      <c r="N31" s="233">
        <v>40.11</v>
      </c>
      <c r="O31" s="233">
        <v>48.22</v>
      </c>
      <c r="P31" s="100">
        <f t="shared" si="2"/>
        <v>0.20219396659187239</v>
      </c>
      <c r="Q31" s="232">
        <f t="shared" si="3"/>
        <v>8.11</v>
      </c>
    </row>
    <row r="32" spans="2:17" x14ac:dyDescent="0.25">
      <c r="B32" s="96" t="s">
        <v>65</v>
      </c>
      <c r="C32" s="230">
        <v>33.409999999999997</v>
      </c>
      <c r="D32" s="230">
        <v>23.06</v>
      </c>
      <c r="E32" s="230">
        <v>22.18</v>
      </c>
      <c r="F32" s="230">
        <v>30.16</v>
      </c>
      <c r="G32" s="230">
        <v>36.21</v>
      </c>
      <c r="H32" s="230">
        <v>43.56</v>
      </c>
      <c r="I32" s="98">
        <f t="shared" si="0"/>
        <v>0.20298260149130076</v>
      </c>
      <c r="J32" s="230">
        <f t="shared" si="1"/>
        <v>7.3500000000000014</v>
      </c>
      <c r="K32" s="231">
        <v>24.84</v>
      </c>
      <c r="L32" s="231">
        <v>29.75</v>
      </c>
      <c r="M32" s="231">
        <v>33.11</v>
      </c>
      <c r="N32" s="231">
        <v>39.65</v>
      </c>
      <c r="O32" s="231">
        <v>45.91</v>
      </c>
      <c r="P32" s="98">
        <f t="shared" si="2"/>
        <v>0.15788146279949555</v>
      </c>
      <c r="Q32" s="230">
        <f t="shared" si="3"/>
        <v>6.259999999999998</v>
      </c>
    </row>
    <row r="33" spans="2:17" x14ac:dyDescent="0.25">
      <c r="B33" s="93" t="s">
        <v>51</v>
      </c>
      <c r="C33" s="234">
        <v>51.62</v>
      </c>
      <c r="D33" s="234">
        <v>49.1</v>
      </c>
      <c r="E33" s="234">
        <v>45.63</v>
      </c>
      <c r="F33" s="234">
        <v>64.64</v>
      </c>
      <c r="G33" s="234">
        <v>73.62</v>
      </c>
      <c r="H33" s="234">
        <v>81.849999999999994</v>
      </c>
      <c r="I33" s="102">
        <f t="shared" si="0"/>
        <v>0.11179027438196121</v>
      </c>
      <c r="J33" s="234">
        <f t="shared" si="1"/>
        <v>8.2299999999999898</v>
      </c>
      <c r="K33" s="235">
        <v>37.950000000000003</v>
      </c>
      <c r="L33" s="235">
        <v>51.12</v>
      </c>
      <c r="M33" s="235">
        <v>44.64</v>
      </c>
      <c r="N33" s="235">
        <v>46.43</v>
      </c>
      <c r="O33" s="235">
        <v>56.18</v>
      </c>
      <c r="P33" s="102">
        <f t="shared" si="2"/>
        <v>0.20999353866034887</v>
      </c>
      <c r="Q33" s="234">
        <f t="shared" si="3"/>
        <v>9.75</v>
      </c>
    </row>
    <row r="34" spans="2:17" x14ac:dyDescent="0.25">
      <c r="B34" s="96" t="s">
        <v>62</v>
      </c>
      <c r="C34" s="230">
        <v>51.62</v>
      </c>
      <c r="D34" s="230">
        <v>49.1</v>
      </c>
      <c r="E34" s="230">
        <v>45.63</v>
      </c>
      <c r="F34" s="230">
        <v>64.64</v>
      </c>
      <c r="G34" s="230">
        <v>73.62</v>
      </c>
      <c r="H34" s="230">
        <v>81.849999999999994</v>
      </c>
      <c r="I34" s="98">
        <f t="shared" si="0"/>
        <v>0.11179027438196121</v>
      </c>
      <c r="J34" s="230">
        <f t="shared" si="1"/>
        <v>8.2299999999999898</v>
      </c>
      <c r="K34" s="231">
        <v>37.950000000000003</v>
      </c>
      <c r="L34" s="231">
        <v>51.12</v>
      </c>
      <c r="M34" s="231">
        <v>44.64</v>
      </c>
      <c r="N34" s="231">
        <v>46.43</v>
      </c>
      <c r="O34" s="231">
        <v>56.18</v>
      </c>
      <c r="P34" s="98">
        <f t="shared" si="2"/>
        <v>0.20999353866034887</v>
      </c>
      <c r="Q34" s="230">
        <f t="shared" si="3"/>
        <v>9.75</v>
      </c>
    </row>
    <row r="35" spans="2:17" x14ac:dyDescent="0.25">
      <c r="B35" s="93" t="s">
        <v>52</v>
      </c>
      <c r="C35" s="234">
        <v>67.78</v>
      </c>
      <c r="D35" s="234">
        <v>64.31</v>
      </c>
      <c r="E35" s="234">
        <v>82.55</v>
      </c>
      <c r="F35" s="234">
        <v>96.71</v>
      </c>
      <c r="G35" s="234">
        <v>122.12</v>
      </c>
      <c r="H35" s="234">
        <v>143.97</v>
      </c>
      <c r="I35" s="102">
        <f t="shared" si="0"/>
        <v>0.17892237143792977</v>
      </c>
      <c r="J35" s="234">
        <f t="shared" si="1"/>
        <v>21.849999999999994</v>
      </c>
      <c r="K35" s="235">
        <v>92.57</v>
      </c>
      <c r="L35" s="235">
        <v>83.02</v>
      </c>
      <c r="M35" s="235">
        <v>119.31</v>
      </c>
      <c r="N35" s="235">
        <v>136.03</v>
      </c>
      <c r="O35" s="235">
        <v>178.29</v>
      </c>
      <c r="P35" s="102">
        <f t="shared" si="2"/>
        <v>0.31066676468426069</v>
      </c>
      <c r="Q35" s="234">
        <f t="shared" si="3"/>
        <v>42.259999999999991</v>
      </c>
    </row>
    <row r="36" spans="2:17" x14ac:dyDescent="0.25">
      <c r="B36" s="96" t="s">
        <v>62</v>
      </c>
      <c r="C36" s="230">
        <v>88.08</v>
      </c>
      <c r="D36" s="230">
        <v>75.77</v>
      </c>
      <c r="E36" s="230">
        <v>86.58</v>
      </c>
      <c r="F36" s="230">
        <v>103.27</v>
      </c>
      <c r="G36" s="230">
        <v>127.65</v>
      </c>
      <c r="H36" s="230">
        <v>152.83000000000001</v>
      </c>
      <c r="I36" s="98">
        <f t="shared" si="0"/>
        <v>0.1972581276929104</v>
      </c>
      <c r="J36" s="230">
        <f t="shared" si="1"/>
        <v>25.180000000000007</v>
      </c>
      <c r="K36" s="231">
        <v>96.79</v>
      </c>
      <c r="L36" s="231">
        <v>87.98</v>
      </c>
      <c r="M36" s="231">
        <v>123.73</v>
      </c>
      <c r="N36" s="231">
        <v>145.38</v>
      </c>
      <c r="O36" s="231">
        <v>189.9</v>
      </c>
      <c r="P36" s="98">
        <f t="shared" si="2"/>
        <v>0.30623194387123398</v>
      </c>
      <c r="Q36" s="230">
        <f t="shared" si="3"/>
        <v>44.52000000000001</v>
      </c>
    </row>
    <row r="37" spans="2:17" x14ac:dyDescent="0.25">
      <c r="B37" s="96" t="s">
        <v>65</v>
      </c>
      <c r="C37" s="230">
        <v>45.47</v>
      </c>
      <c r="D37" s="230">
        <v>30.29</v>
      </c>
      <c r="E37" s="230">
        <v>48.86</v>
      </c>
      <c r="F37" s="230">
        <v>61.39</v>
      </c>
      <c r="G37" s="230">
        <v>90.45</v>
      </c>
      <c r="H37" s="230">
        <v>93.94</v>
      </c>
      <c r="I37" s="98">
        <f t="shared" si="0"/>
        <v>3.8584853510226669E-2</v>
      </c>
      <c r="J37" s="230">
        <f t="shared" si="1"/>
        <v>3.4899999999999949</v>
      </c>
      <c r="K37" s="231">
        <v>27.5</v>
      </c>
      <c r="L37" s="231">
        <v>54.56</v>
      </c>
      <c r="M37" s="231">
        <v>94.08</v>
      </c>
      <c r="N37" s="231">
        <v>83.21</v>
      </c>
      <c r="O37" s="231">
        <v>117.29</v>
      </c>
      <c r="P37" s="98">
        <f t="shared" si="2"/>
        <v>0.40956615791371243</v>
      </c>
      <c r="Q37" s="230">
        <f t="shared" si="3"/>
        <v>34.080000000000013</v>
      </c>
    </row>
    <row r="38" spans="2:17" x14ac:dyDescent="0.25">
      <c r="B38" s="93" t="s">
        <v>53</v>
      </c>
      <c r="C38" s="234">
        <v>43.26</v>
      </c>
      <c r="D38" s="234">
        <v>33.54</v>
      </c>
      <c r="E38" s="234">
        <v>37.840000000000003</v>
      </c>
      <c r="F38" s="234">
        <v>53.16</v>
      </c>
      <c r="G38" s="234">
        <v>62.05</v>
      </c>
      <c r="H38" s="234">
        <v>69.75</v>
      </c>
      <c r="I38" s="102">
        <f t="shared" si="0"/>
        <v>0.12409347300564066</v>
      </c>
      <c r="J38" s="234">
        <f t="shared" si="1"/>
        <v>7.7000000000000028</v>
      </c>
      <c r="K38" s="235">
        <v>31.75</v>
      </c>
      <c r="L38" s="235">
        <v>45.96</v>
      </c>
      <c r="M38" s="235">
        <v>49.48</v>
      </c>
      <c r="N38" s="235">
        <v>50.51</v>
      </c>
      <c r="O38" s="235">
        <v>60.61</v>
      </c>
      <c r="P38" s="102">
        <f t="shared" si="2"/>
        <v>0.19996040388041969</v>
      </c>
      <c r="Q38" s="234">
        <f t="shared" si="3"/>
        <v>10.100000000000001</v>
      </c>
    </row>
    <row r="39" spans="2:17" x14ac:dyDescent="0.25">
      <c r="B39" s="96" t="s">
        <v>62</v>
      </c>
      <c r="C39" s="230">
        <v>43.26</v>
      </c>
      <c r="D39" s="230">
        <v>33.54</v>
      </c>
      <c r="E39" s="230">
        <v>37.840000000000003</v>
      </c>
      <c r="F39" s="230">
        <v>53.16</v>
      </c>
      <c r="G39" s="230">
        <v>62.05</v>
      </c>
      <c r="H39" s="230">
        <v>69.75</v>
      </c>
      <c r="I39" s="98">
        <f t="shared" si="0"/>
        <v>0.12409347300564066</v>
      </c>
      <c r="J39" s="230">
        <f t="shared" si="1"/>
        <v>7.7000000000000028</v>
      </c>
      <c r="K39" s="231">
        <v>31.75</v>
      </c>
      <c r="L39" s="231">
        <v>45.96</v>
      </c>
      <c r="M39" s="231">
        <v>49.48</v>
      </c>
      <c r="N39" s="231">
        <v>50.51</v>
      </c>
      <c r="O39" s="231">
        <v>60.61</v>
      </c>
      <c r="P39" s="98">
        <f t="shared" si="2"/>
        <v>0.19996040388041969</v>
      </c>
      <c r="Q39" s="230">
        <f t="shared" si="3"/>
        <v>10.100000000000001</v>
      </c>
    </row>
    <row r="40" spans="2:17" x14ac:dyDescent="0.25">
      <c r="B40" s="99" t="s">
        <v>63</v>
      </c>
      <c r="C40" s="232">
        <v>56.68</v>
      </c>
      <c r="D40" s="232">
        <v>39.090000000000003</v>
      </c>
      <c r="E40" s="232">
        <v>40.1</v>
      </c>
      <c r="F40" s="232">
        <v>62.85</v>
      </c>
      <c r="G40" s="232">
        <v>73.61</v>
      </c>
      <c r="H40" s="232">
        <v>84.16</v>
      </c>
      <c r="I40" s="100">
        <f t="shared" si="0"/>
        <v>0.14332291808178232</v>
      </c>
      <c r="J40" s="232">
        <f t="shared" si="1"/>
        <v>10.549999999999997</v>
      </c>
      <c r="K40" s="233">
        <v>33.28</v>
      </c>
      <c r="L40" s="233">
        <v>52.97</v>
      </c>
      <c r="M40" s="233">
        <v>55.39</v>
      </c>
      <c r="N40" s="233">
        <v>61.34</v>
      </c>
      <c r="O40" s="233">
        <v>72.540000000000006</v>
      </c>
      <c r="P40" s="100">
        <f t="shared" si="2"/>
        <v>0.18258884903814798</v>
      </c>
      <c r="Q40" s="232">
        <f t="shared" si="3"/>
        <v>11.200000000000003</v>
      </c>
    </row>
    <row r="41" spans="2:17" x14ac:dyDescent="0.25">
      <c r="B41" s="99" t="s">
        <v>64</v>
      </c>
      <c r="C41" s="232">
        <v>31.7</v>
      </c>
      <c r="D41" s="232">
        <v>27.82</v>
      </c>
      <c r="E41" s="232">
        <v>34.1</v>
      </c>
      <c r="F41" s="232">
        <v>40.229999999999997</v>
      </c>
      <c r="G41" s="232">
        <v>47.48</v>
      </c>
      <c r="H41" s="232">
        <v>49.35</v>
      </c>
      <c r="I41" s="100">
        <f t="shared" si="0"/>
        <v>3.9385004212300068E-2</v>
      </c>
      <c r="J41" s="232">
        <f t="shared" si="1"/>
        <v>1.8700000000000045</v>
      </c>
      <c r="K41" s="233">
        <v>28.88</v>
      </c>
      <c r="L41" s="233">
        <v>35.9</v>
      </c>
      <c r="M41" s="233">
        <v>41.12</v>
      </c>
      <c r="N41" s="233">
        <v>36.619999999999997</v>
      </c>
      <c r="O41" s="233">
        <v>38.79</v>
      </c>
      <c r="P41" s="100">
        <f t="shared" si="2"/>
        <v>5.9257236482796349E-2</v>
      </c>
      <c r="Q41" s="232">
        <f t="shared" si="3"/>
        <v>2.1700000000000017</v>
      </c>
    </row>
    <row r="42" spans="2:17" x14ac:dyDescent="0.25">
      <c r="B42" s="93" t="s">
        <v>54</v>
      </c>
      <c r="C42" s="234">
        <v>71.48</v>
      </c>
      <c r="D42" s="234">
        <v>50.94</v>
      </c>
      <c r="E42" s="234">
        <v>53.72</v>
      </c>
      <c r="F42" s="234">
        <v>88.72</v>
      </c>
      <c r="G42" s="234">
        <v>108.87</v>
      </c>
      <c r="H42" s="234">
        <v>119.53</v>
      </c>
      <c r="I42" s="102">
        <f t="shared" si="0"/>
        <v>9.791494442913562E-2</v>
      </c>
      <c r="J42" s="234">
        <f t="shared" si="1"/>
        <v>10.659999999999997</v>
      </c>
      <c r="K42" s="235">
        <v>40.869999999999997</v>
      </c>
      <c r="L42" s="235">
        <v>101.08</v>
      </c>
      <c r="M42" s="235">
        <v>114.36</v>
      </c>
      <c r="N42" s="235">
        <v>131.32</v>
      </c>
      <c r="O42" s="235">
        <v>117.76</v>
      </c>
      <c r="P42" s="102">
        <f t="shared" si="2"/>
        <v>-0.10325921413341443</v>
      </c>
      <c r="Q42" s="234">
        <f t="shared" si="3"/>
        <v>-13.559999999999988</v>
      </c>
    </row>
    <row r="43" spans="2:17" x14ac:dyDescent="0.25">
      <c r="B43" s="96" t="s">
        <v>62</v>
      </c>
      <c r="C43" s="230">
        <v>77.83</v>
      </c>
      <c r="D43" s="230">
        <v>56.41</v>
      </c>
      <c r="E43" s="230">
        <v>62.75</v>
      </c>
      <c r="F43" s="230">
        <v>96.52</v>
      </c>
      <c r="G43" s="230">
        <v>119.31</v>
      </c>
      <c r="H43" s="230">
        <v>129.19999999999999</v>
      </c>
      <c r="I43" s="98">
        <f t="shared" si="0"/>
        <v>8.2893303159835563E-2</v>
      </c>
      <c r="J43" s="230">
        <f t="shared" si="1"/>
        <v>9.8899999999999864</v>
      </c>
      <c r="K43" s="231">
        <v>46.2</v>
      </c>
      <c r="L43" s="231">
        <v>112.95</v>
      </c>
      <c r="M43" s="231">
        <v>126.96</v>
      </c>
      <c r="N43" s="231">
        <v>145.46</v>
      </c>
      <c r="O43" s="231">
        <v>127.18</v>
      </c>
      <c r="P43" s="98">
        <f t="shared" si="2"/>
        <v>-0.12567028736422381</v>
      </c>
      <c r="Q43" s="230">
        <f t="shared" si="3"/>
        <v>-18.28</v>
      </c>
    </row>
    <row r="44" spans="2:17" x14ac:dyDescent="0.25">
      <c r="B44" s="99" t="s">
        <v>63</v>
      </c>
      <c r="C44" s="232">
        <v>81.78</v>
      </c>
      <c r="D44" s="232">
        <v>0</v>
      </c>
      <c r="E44" s="232">
        <v>65.540000000000006</v>
      </c>
      <c r="F44" s="232">
        <v>100.75</v>
      </c>
      <c r="G44" s="232">
        <v>126.98</v>
      </c>
      <c r="H44" s="232">
        <v>135.56</v>
      </c>
      <c r="I44" s="100">
        <f t="shared" si="0"/>
        <v>6.7569696015120417E-2</v>
      </c>
      <c r="J44" s="232">
        <f t="shared" si="1"/>
        <v>8.5799999999999983</v>
      </c>
      <c r="K44" s="233">
        <v>54.28</v>
      </c>
      <c r="L44" s="233">
        <v>118.45</v>
      </c>
      <c r="M44" s="233">
        <v>133.87</v>
      </c>
      <c r="N44" s="233">
        <v>152.19999999999999</v>
      </c>
      <c r="O44" s="233">
        <v>133.35</v>
      </c>
      <c r="P44" s="100">
        <f t="shared" si="2"/>
        <v>-0.12385019710906697</v>
      </c>
      <c r="Q44" s="232">
        <f t="shared" si="3"/>
        <v>-18.849999999999994</v>
      </c>
    </row>
    <row r="45" spans="2:17" x14ac:dyDescent="0.25">
      <c r="B45" s="99" t="s">
        <v>64</v>
      </c>
      <c r="C45" s="232">
        <v>62.86</v>
      </c>
      <c r="D45" s="232">
        <v>0</v>
      </c>
      <c r="E45" s="232">
        <v>51.57</v>
      </c>
      <c r="F45" s="232">
        <v>79.3</v>
      </c>
      <c r="G45" s="232">
        <v>88.65</v>
      </c>
      <c r="H45" s="232">
        <v>103.35</v>
      </c>
      <c r="I45" s="100">
        <f t="shared" si="0"/>
        <v>0.16582064297800314</v>
      </c>
      <c r="J45" s="232">
        <f t="shared" si="1"/>
        <v>14.699999999999989</v>
      </c>
      <c r="K45" s="233">
        <v>26.96</v>
      </c>
      <c r="L45" s="233">
        <v>90.59</v>
      </c>
      <c r="M45" s="233">
        <v>98.86</v>
      </c>
      <c r="N45" s="233">
        <v>118.06</v>
      </c>
      <c r="O45" s="233">
        <v>102.09</v>
      </c>
      <c r="P45" s="100">
        <f t="shared" si="2"/>
        <v>-0.13527020159241065</v>
      </c>
      <c r="Q45" s="232">
        <f t="shared" si="3"/>
        <v>-15.969999999999999</v>
      </c>
    </row>
    <row r="46" spans="2:17" x14ac:dyDescent="0.25">
      <c r="B46" s="96" t="s">
        <v>65</v>
      </c>
      <c r="C46" s="230">
        <v>50.93</v>
      </c>
      <c r="D46" s="230">
        <v>31.82</v>
      </c>
      <c r="E46" s="230">
        <v>24.11</v>
      </c>
      <c r="F46" s="230">
        <v>48.07</v>
      </c>
      <c r="G46" s="230">
        <v>55.12</v>
      </c>
      <c r="H46" s="230">
        <v>69.489999999999995</v>
      </c>
      <c r="I46" s="98">
        <f t="shared" si="0"/>
        <v>0.26070391872278664</v>
      </c>
      <c r="J46" s="230">
        <f t="shared" si="1"/>
        <v>14.369999999999997</v>
      </c>
      <c r="K46" s="231">
        <v>22.3</v>
      </c>
      <c r="L46" s="231">
        <v>39.25</v>
      </c>
      <c r="M46" s="231">
        <v>48.64</v>
      </c>
      <c r="N46" s="231">
        <v>57.59</v>
      </c>
      <c r="O46" s="231">
        <v>70.67</v>
      </c>
      <c r="P46" s="98">
        <f t="shared" si="2"/>
        <v>0.22712276436881407</v>
      </c>
      <c r="Q46" s="230">
        <f t="shared" si="3"/>
        <v>13.079999999999998</v>
      </c>
    </row>
    <row r="47" spans="2:17" x14ac:dyDescent="0.25">
      <c r="B47" s="93" t="s">
        <v>55</v>
      </c>
      <c r="C47" s="234">
        <v>39.85</v>
      </c>
      <c r="D47" s="234">
        <v>22.7</v>
      </c>
      <c r="E47" s="234">
        <v>29.35</v>
      </c>
      <c r="F47" s="234">
        <v>43.18</v>
      </c>
      <c r="G47" s="234">
        <v>54</v>
      </c>
      <c r="H47" s="234">
        <v>56.57</v>
      </c>
      <c r="I47" s="102">
        <f t="shared" si="0"/>
        <v>4.7592592592592631E-2</v>
      </c>
      <c r="J47" s="234">
        <f t="shared" si="1"/>
        <v>2.5700000000000003</v>
      </c>
      <c r="K47" s="235">
        <v>23.33</v>
      </c>
      <c r="L47" s="235">
        <v>36.11</v>
      </c>
      <c r="M47" s="235">
        <v>43.74</v>
      </c>
      <c r="N47" s="235">
        <v>39.58</v>
      </c>
      <c r="O47" s="235">
        <v>41.85</v>
      </c>
      <c r="P47" s="102">
        <f t="shared" si="2"/>
        <v>5.7352198079838379E-2</v>
      </c>
      <c r="Q47" s="234">
        <f t="shared" si="3"/>
        <v>2.2700000000000031</v>
      </c>
    </row>
    <row r="48" spans="2:17" x14ac:dyDescent="0.25">
      <c r="B48" s="96" t="s">
        <v>62</v>
      </c>
      <c r="C48" s="230">
        <v>40.090000000000003</v>
      </c>
      <c r="D48" s="230">
        <v>22.26</v>
      </c>
      <c r="E48" s="230">
        <v>29.29</v>
      </c>
      <c r="F48" s="230">
        <v>43.74</v>
      </c>
      <c r="G48" s="230">
        <v>54.6</v>
      </c>
      <c r="H48" s="230">
        <v>58.13</v>
      </c>
      <c r="I48" s="98">
        <f t="shared" si="0"/>
        <v>6.4652014652014644E-2</v>
      </c>
      <c r="J48" s="230">
        <f t="shared" si="1"/>
        <v>3.5300000000000011</v>
      </c>
      <c r="K48" s="231">
        <v>23.3</v>
      </c>
      <c r="L48" s="231">
        <v>36.25</v>
      </c>
      <c r="M48" s="231">
        <v>43.06</v>
      </c>
      <c r="N48" s="231">
        <v>40.200000000000003</v>
      </c>
      <c r="O48" s="231">
        <v>42.06</v>
      </c>
      <c r="P48" s="98">
        <f t="shared" si="2"/>
        <v>4.6268656716417889E-2</v>
      </c>
      <c r="Q48" s="230">
        <f t="shared" si="3"/>
        <v>1.8599999999999994</v>
      </c>
    </row>
    <row r="49" spans="2:17" x14ac:dyDescent="0.25">
      <c r="B49" s="99" t="s">
        <v>63</v>
      </c>
      <c r="C49" s="232">
        <v>43.4</v>
      </c>
      <c r="D49" s="232">
        <v>22.57</v>
      </c>
      <c r="E49" s="232">
        <v>31.13</v>
      </c>
      <c r="F49" s="232">
        <v>47.77</v>
      </c>
      <c r="G49" s="232">
        <v>59.8</v>
      </c>
      <c r="H49" s="232">
        <v>61.8</v>
      </c>
      <c r="I49" s="100">
        <f t="shared" si="0"/>
        <v>3.3444816053511683E-2</v>
      </c>
      <c r="J49" s="232">
        <f t="shared" si="1"/>
        <v>2</v>
      </c>
      <c r="K49" s="233">
        <v>24.64</v>
      </c>
      <c r="L49" s="233">
        <v>40.590000000000003</v>
      </c>
      <c r="M49" s="233">
        <v>46.48</v>
      </c>
      <c r="N49" s="233">
        <v>41.67</v>
      </c>
      <c r="O49" s="233">
        <v>44.29</v>
      </c>
      <c r="P49" s="100">
        <f t="shared" si="2"/>
        <v>6.2874970002399833E-2</v>
      </c>
      <c r="Q49" s="232">
        <f t="shared" si="3"/>
        <v>2.6199999999999974</v>
      </c>
    </row>
    <row r="50" spans="2:17" x14ac:dyDescent="0.25">
      <c r="B50" s="99" t="s">
        <v>64</v>
      </c>
      <c r="C50" s="232">
        <v>28.7</v>
      </c>
      <c r="D50" s="232">
        <v>21.23</v>
      </c>
      <c r="E50" s="232">
        <v>23.12</v>
      </c>
      <c r="F50" s="232">
        <v>33.61</v>
      </c>
      <c r="G50" s="232">
        <v>39.770000000000003</v>
      </c>
      <c r="H50" s="232">
        <v>48.41</v>
      </c>
      <c r="I50" s="100">
        <f t="shared" si="0"/>
        <v>0.21724918280110628</v>
      </c>
      <c r="J50" s="232">
        <f t="shared" si="1"/>
        <v>8.6399999999999935</v>
      </c>
      <c r="K50" s="233">
        <v>18.95</v>
      </c>
      <c r="L50" s="233">
        <v>25.88</v>
      </c>
      <c r="M50" s="233">
        <v>32.79</v>
      </c>
      <c r="N50" s="233">
        <v>36.159999999999997</v>
      </c>
      <c r="O50" s="233">
        <v>36.18</v>
      </c>
      <c r="P50" s="100">
        <f t="shared" si="2"/>
        <v>5.5309734513286912E-4</v>
      </c>
      <c r="Q50" s="232">
        <f t="shared" si="3"/>
        <v>2.0000000000003126E-2</v>
      </c>
    </row>
    <row r="51" spans="2:17" x14ac:dyDescent="0.25">
      <c r="B51" s="96" t="s">
        <v>65</v>
      </c>
      <c r="C51" s="230">
        <v>35.76</v>
      </c>
      <c r="D51" s="230">
        <v>16.5</v>
      </c>
      <c r="E51" s="230">
        <v>23.32</v>
      </c>
      <c r="F51" s="230">
        <v>71.760000000000005</v>
      </c>
      <c r="G51" s="230">
        <v>82.76</v>
      </c>
      <c r="H51" s="230">
        <v>68.41</v>
      </c>
      <c r="I51" s="98">
        <f t="shared" si="0"/>
        <v>-0.17339294345094258</v>
      </c>
      <c r="J51" s="230">
        <f t="shared" si="1"/>
        <v>-14.350000000000009</v>
      </c>
      <c r="K51" s="231">
        <v>38.17</v>
      </c>
      <c r="L51" s="231">
        <v>75.7</v>
      </c>
      <c r="M51" s="231">
        <v>83.94</v>
      </c>
      <c r="N51" s="231">
        <v>34.659999999999997</v>
      </c>
      <c r="O51" s="231">
        <v>86.08</v>
      </c>
      <c r="P51" s="98">
        <f t="shared" si="2"/>
        <v>1.4835545297172534</v>
      </c>
      <c r="Q51" s="230">
        <f t="shared" si="3"/>
        <v>51.42</v>
      </c>
    </row>
    <row r="52" spans="2:17" ht="6.95" customHeight="1" x14ac:dyDescent="0.25">
      <c r="B52" s="103"/>
      <c r="C52" s="104"/>
      <c r="D52" s="104"/>
      <c r="E52" s="104"/>
      <c r="F52" s="104"/>
      <c r="G52" s="105"/>
      <c r="H52" s="104"/>
      <c r="I52" s="106"/>
      <c r="J52" s="104"/>
      <c r="K52" s="104"/>
      <c r="L52" s="104"/>
      <c r="M52" s="104"/>
      <c r="N52" s="104"/>
      <c r="O52" s="106"/>
      <c r="P52" s="106"/>
      <c r="Q52" s="106"/>
    </row>
    <row r="53" spans="2:17" ht="15" customHeight="1" x14ac:dyDescent="0.25">
      <c r="B53" s="107" t="s">
        <v>57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</sheetData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EC077-BB09-4EF6-B7F5-E1458D5D8BCC}">
  <sheetPr>
    <tabColor theme="4"/>
  </sheetPr>
  <dimension ref="B4:B25"/>
  <sheetViews>
    <sheetView showGridLines="0" workbookViewId="0">
      <selection activeCell="G18" sqref="G1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165</v>
      </c>
    </row>
  </sheetData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F1BEA8-462B-444A-904A-B0B4AF6C4C01}">
  <sheetPr>
    <tabColor theme="4" tint="0.39997558519241921"/>
  </sheetPr>
  <dimension ref="A1:AE131"/>
  <sheetViews>
    <sheetView showGridLines="0" zoomScaleNormal="100" workbookViewId="0">
      <selection activeCell="G18" sqref="G18"/>
    </sheetView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313</v>
      </c>
      <c r="C1" s="1"/>
      <c r="D1" s="1"/>
      <c r="F1" s="236"/>
      <c r="G1" s="236"/>
      <c r="H1" s="236"/>
      <c r="J1" s="236"/>
    </row>
    <row r="3" spans="1:31" s="4" customFormat="1" ht="25.5" customHeight="1" thickBot="1" x14ac:dyDescent="0.3">
      <c r="B3" s="66" t="s">
        <v>314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174" t="s">
        <v>265</v>
      </c>
      <c r="D5" s="174" t="s">
        <v>266</v>
      </c>
      <c r="E5" s="174" t="s">
        <v>267</v>
      </c>
      <c r="F5" s="174" t="s">
        <v>268</v>
      </c>
      <c r="G5" s="175" t="str">
        <f>CONCATENATE("var. ",RIGHT(F5,2),"/",RIGHT(E5,2))</f>
        <v>var. 23/22</v>
      </c>
      <c r="H5" s="175" t="str">
        <f>CONCATENATE("dif. ",RIGHT(F5,2),"/",RIGHT(E5,2))</f>
        <v>dif. 23/22</v>
      </c>
      <c r="I5" s="175" t="str">
        <f>CONCATENATE("%/s total España ",RIGHT(F5,4))</f>
        <v>%/s total España 2023</v>
      </c>
      <c r="J5" s="174" t="s">
        <v>269</v>
      </c>
      <c r="K5" s="175" t="str">
        <f>CONCATENATE("var. ",RIGHT(J5,2),"/",RIGHT(F5,2))</f>
        <v>var. 24/23</v>
      </c>
      <c r="L5" s="175" t="str">
        <f>CONCATENATE("dif. ",RIGHT(J5,2),"/",RIGHT(F5,2))</f>
        <v>dif. 24/23</v>
      </c>
      <c r="M5" s="175" t="str">
        <f>CONCATENATE("%/s total España ",RIGHT(J5,4))</f>
        <v>%/s total España 2024</v>
      </c>
      <c r="N5" s="174" t="s">
        <v>270</v>
      </c>
      <c r="O5" s="175" t="str">
        <f>CONCATENATE("var. ",RIGHT(N5,2),"/",RIGHT(J5,2))</f>
        <v>var. 25/24</v>
      </c>
      <c r="P5" s="175" t="str">
        <f>CONCATENATE("dif. ",RIGHT(N5,2),"/",RIGHT(J5,2))</f>
        <v>dif. 25/24</v>
      </c>
      <c r="Q5" s="175" t="str">
        <f>CONCATENATE("var. ",RIGHT(N5,2),"/",RIGHT(C5,2))</f>
        <v>var. 25/20</v>
      </c>
      <c r="R5" s="175" t="str">
        <f>CONCATENATE("dif. ",RIGHT(N5,2),"/",RIGHT(C5,2))</f>
        <v>dif. 25/20</v>
      </c>
      <c r="S5" s="175" t="str">
        <f>CONCATENATE("%/s total España ",RIGHT(N5,4))</f>
        <v>%/s total España 2025</v>
      </c>
      <c r="T5" s="175" t="str">
        <f>CONCATENATE("%/s total Turistas ",RIGHT(N5,4))</f>
        <v>%/s total Turistas 2025</v>
      </c>
      <c r="AE5" s="1"/>
    </row>
    <row r="6" spans="1:31" s="4" customFormat="1" ht="18.75" x14ac:dyDescent="0.3">
      <c r="B6" s="237" t="s">
        <v>177</v>
      </c>
      <c r="C6" s="238">
        <v>12754</v>
      </c>
      <c r="D6" s="238">
        <v>14230</v>
      </c>
      <c r="E6" s="238">
        <v>28946</v>
      </c>
      <c r="F6" s="238">
        <v>35023</v>
      </c>
      <c r="G6" s="239">
        <f t="shared" ref="G6:G11" si="0">F6/E6-1</f>
        <v>0.20994265183445027</v>
      </c>
      <c r="H6" s="238">
        <f t="shared" ref="H6:H11" si="1">F6-E6</f>
        <v>6077</v>
      </c>
      <c r="I6" s="239"/>
      <c r="J6" s="238">
        <v>33791</v>
      </c>
      <c r="K6" s="239">
        <f t="shared" ref="K6:K11" si="2">J6/F6-1</f>
        <v>-3.5176883762099154E-2</v>
      </c>
      <c r="L6" s="238">
        <f t="shared" ref="L6:L11" si="3">J6-F6</f>
        <v>-1232</v>
      </c>
      <c r="M6" s="239"/>
      <c r="N6" s="238">
        <v>31909</v>
      </c>
      <c r="O6" s="239">
        <f t="shared" ref="O6:O11" si="4">N6/J6-1</f>
        <v>-5.5695303483175973E-2</v>
      </c>
      <c r="P6" s="238">
        <f t="shared" ref="P6:P11" si="5">N6-J6</f>
        <v>-1882</v>
      </c>
      <c r="Q6" s="239">
        <f>N6/C6-1</f>
        <v>1.5018817625842873</v>
      </c>
      <c r="R6" s="238">
        <f>N6-C6</f>
        <v>19155</v>
      </c>
      <c r="S6" s="239"/>
      <c r="T6" s="239"/>
      <c r="V6" s="29"/>
      <c r="AE6" s="1"/>
    </row>
    <row r="7" spans="1:31" ht="18.75" x14ac:dyDescent="0.3">
      <c r="A7" s="4"/>
      <c r="B7" s="237" t="s">
        <v>178</v>
      </c>
      <c r="C7" s="238">
        <v>7454</v>
      </c>
      <c r="D7" s="238">
        <v>9042</v>
      </c>
      <c r="E7" s="238">
        <v>18683</v>
      </c>
      <c r="F7" s="238">
        <v>23106</v>
      </c>
      <c r="G7" s="239">
        <f t="shared" si="0"/>
        <v>0.23673928169994118</v>
      </c>
      <c r="H7" s="238">
        <f t="shared" si="1"/>
        <v>4423</v>
      </c>
      <c r="I7" s="239">
        <f>F7/$F$7</f>
        <v>1</v>
      </c>
      <c r="J7" s="238">
        <v>20343</v>
      </c>
      <c r="K7" s="239">
        <f t="shared" si="2"/>
        <v>-0.11957933004414434</v>
      </c>
      <c r="L7" s="238">
        <f t="shared" si="3"/>
        <v>-2763</v>
      </c>
      <c r="M7" s="239">
        <f>J7/$J$7</f>
        <v>1</v>
      </c>
      <c r="N7" s="238">
        <v>19090</v>
      </c>
      <c r="O7" s="239">
        <f t="shared" si="4"/>
        <v>-6.1593668583788008E-2</v>
      </c>
      <c r="P7" s="238">
        <f t="shared" si="5"/>
        <v>-1253</v>
      </c>
      <c r="Q7" s="239">
        <f t="shared" ref="Q7:Q11" si="6">N7/C7-1</f>
        <v>1.5610410517842768</v>
      </c>
      <c r="R7" s="238">
        <f t="shared" ref="R7:R11" si="7">N7-C7</f>
        <v>11636</v>
      </c>
      <c r="S7" s="239">
        <f>N7/$N$7</f>
        <v>1</v>
      </c>
      <c r="T7" s="239">
        <f>N7/$N$6</f>
        <v>0.59826381271741513</v>
      </c>
      <c r="V7" s="29"/>
      <c r="W7" s="81"/>
      <c r="AE7" s="1" t="s">
        <v>179</v>
      </c>
    </row>
    <row r="8" spans="1:31" ht="15.75" x14ac:dyDescent="0.25">
      <c r="A8" s="4"/>
      <c r="B8" s="240" t="s">
        <v>102</v>
      </c>
      <c r="C8" s="241">
        <v>3215</v>
      </c>
      <c r="D8" s="241">
        <v>4159</v>
      </c>
      <c r="E8" s="241">
        <v>9476</v>
      </c>
      <c r="F8" s="241">
        <v>15942</v>
      </c>
      <c r="G8" s="242">
        <f t="shared" si="0"/>
        <v>0.6823554242296328</v>
      </c>
      <c r="H8" s="241">
        <f t="shared" si="1"/>
        <v>6466</v>
      </c>
      <c r="I8" s="242">
        <f>F8/$F$7</f>
        <v>0.68995066216567125</v>
      </c>
      <c r="J8" s="241">
        <v>14063</v>
      </c>
      <c r="K8" s="242">
        <f t="shared" si="2"/>
        <v>-0.11786475975410859</v>
      </c>
      <c r="L8" s="241">
        <f t="shared" si="3"/>
        <v>-1879</v>
      </c>
      <c r="M8" s="242">
        <f>J8/$J$7</f>
        <v>0.69129430270854841</v>
      </c>
      <c r="N8" s="241">
        <v>12878</v>
      </c>
      <c r="O8" s="242">
        <f t="shared" si="4"/>
        <v>-8.4263670625044473E-2</v>
      </c>
      <c r="P8" s="241">
        <f t="shared" si="5"/>
        <v>-1185</v>
      </c>
      <c r="Q8" s="242">
        <f t="shared" si="6"/>
        <v>3.005598755832037</v>
      </c>
      <c r="R8" s="241">
        <f t="shared" si="7"/>
        <v>9663</v>
      </c>
      <c r="S8" s="242">
        <f>N8/$N$7</f>
        <v>0.67459402828706128</v>
      </c>
      <c r="T8" s="242">
        <f>N8/$N$6</f>
        <v>0.40358519539941712</v>
      </c>
      <c r="V8" s="29"/>
      <c r="W8" s="81"/>
      <c r="AE8" s="1" t="s">
        <v>180</v>
      </c>
    </row>
    <row r="9" spans="1:31" s="4" customFormat="1" x14ac:dyDescent="0.25">
      <c r="B9" s="243" t="s">
        <v>105</v>
      </c>
      <c r="C9" s="244">
        <v>4239</v>
      </c>
      <c r="D9" s="244">
        <v>4883</v>
      </c>
      <c r="E9" s="244">
        <v>9207</v>
      </c>
      <c r="F9" s="244">
        <v>7164</v>
      </c>
      <c r="G9" s="245">
        <f t="shared" si="0"/>
        <v>-0.22189638318670579</v>
      </c>
      <c r="H9" s="246">
        <f t="shared" si="1"/>
        <v>-2043</v>
      </c>
      <c r="I9" s="247">
        <f>F9/$F$7</f>
        <v>0.31004933783432875</v>
      </c>
      <c r="J9" s="244">
        <v>6280</v>
      </c>
      <c r="K9" s="245">
        <f t="shared" si="2"/>
        <v>-0.12339475153545509</v>
      </c>
      <c r="L9" s="246">
        <f t="shared" si="3"/>
        <v>-884</v>
      </c>
      <c r="M9" s="247">
        <f>J9/$J$7</f>
        <v>0.30870569729145159</v>
      </c>
      <c r="N9" s="244">
        <v>6212</v>
      </c>
      <c r="O9" s="245">
        <f t="shared" si="4"/>
        <v>-1.0828025477707004E-2</v>
      </c>
      <c r="P9" s="246">
        <f t="shared" si="5"/>
        <v>-68</v>
      </c>
      <c r="Q9" s="245">
        <f t="shared" si="6"/>
        <v>0.46543996225524897</v>
      </c>
      <c r="R9" s="246">
        <f t="shared" si="7"/>
        <v>1973</v>
      </c>
      <c r="S9" s="247">
        <f>N9/$N$7</f>
        <v>0.32540597171293872</v>
      </c>
      <c r="T9" s="247">
        <f>N9/$N$6</f>
        <v>0.19467861731799807</v>
      </c>
      <c r="V9" s="29"/>
      <c r="W9" s="81"/>
      <c r="AE9" s="1" t="s">
        <v>181</v>
      </c>
    </row>
    <row r="10" spans="1:31" s="4" customFormat="1" x14ac:dyDescent="0.25">
      <c r="B10" s="248" t="s">
        <v>182</v>
      </c>
      <c r="C10" s="29">
        <v>403</v>
      </c>
      <c r="D10" s="29">
        <v>56</v>
      </c>
      <c r="E10" s="29">
        <v>873</v>
      </c>
      <c r="F10" s="29">
        <v>1293</v>
      </c>
      <c r="G10" s="22">
        <f t="shared" si="0"/>
        <v>0.48109965635738838</v>
      </c>
      <c r="H10" s="20">
        <f t="shared" si="1"/>
        <v>420</v>
      </c>
      <c r="I10" s="31">
        <f>F10/$F$7</f>
        <v>5.595949104128798E-2</v>
      </c>
      <c r="J10" s="29">
        <v>1303</v>
      </c>
      <c r="K10" s="22">
        <f t="shared" si="2"/>
        <v>7.733952049497228E-3</v>
      </c>
      <c r="L10" s="20">
        <f t="shared" si="3"/>
        <v>10</v>
      </c>
      <c r="M10" s="31">
        <f>J10/$J$7</f>
        <v>6.4051516492159469E-2</v>
      </c>
      <c r="N10" s="29">
        <v>996</v>
      </c>
      <c r="O10" s="22">
        <f t="shared" si="4"/>
        <v>-0.23561013046815038</v>
      </c>
      <c r="P10" s="20">
        <f t="shared" si="5"/>
        <v>-307</v>
      </c>
      <c r="Q10" s="22">
        <f t="shared" si="6"/>
        <v>1.4714640198511164</v>
      </c>
      <c r="R10" s="20">
        <f t="shared" si="7"/>
        <v>593</v>
      </c>
      <c r="S10" s="31">
        <f>N10/$N$7</f>
        <v>5.2173913043478258E-2</v>
      </c>
      <c r="T10" s="31">
        <f>N10/$N$6</f>
        <v>3.1213764141778181E-2</v>
      </c>
      <c r="V10" s="29"/>
      <c r="W10" s="81"/>
      <c r="AE10" s="1" t="s">
        <v>183</v>
      </c>
    </row>
    <row r="11" spans="1:31" s="4" customFormat="1" x14ac:dyDescent="0.25">
      <c r="B11" s="248" t="s">
        <v>184</v>
      </c>
      <c r="C11" s="29">
        <f>C9-C10</f>
        <v>3836</v>
      </c>
      <c r="D11" s="29">
        <f>D9-D10</f>
        <v>4827</v>
      </c>
      <c r="E11" s="29">
        <f>E9-E10</f>
        <v>8334</v>
      </c>
      <c r="F11" s="29">
        <f>F9-F10</f>
        <v>5871</v>
      </c>
      <c r="G11" s="22">
        <f t="shared" si="0"/>
        <v>-0.29553635709143267</v>
      </c>
      <c r="H11" s="20">
        <f t="shared" si="1"/>
        <v>-2463</v>
      </c>
      <c r="I11" s="31">
        <f>F11/$F$7</f>
        <v>0.25408984679304075</v>
      </c>
      <c r="J11" s="29">
        <f>J9-J10</f>
        <v>4977</v>
      </c>
      <c r="K11" s="22">
        <f t="shared" si="2"/>
        <v>-0.15227388860500768</v>
      </c>
      <c r="L11" s="20">
        <f t="shared" si="3"/>
        <v>-894</v>
      </c>
      <c r="M11" s="31">
        <f>J11/$J$7</f>
        <v>0.24465418079929213</v>
      </c>
      <c r="N11" s="29">
        <f>N9-N10</f>
        <v>5216</v>
      </c>
      <c r="O11" s="22">
        <f t="shared" si="4"/>
        <v>4.8020896122161982E-2</v>
      </c>
      <c r="P11" s="20">
        <f t="shared" si="5"/>
        <v>239</v>
      </c>
      <c r="Q11" s="22">
        <f t="shared" si="6"/>
        <v>0.359749739311783</v>
      </c>
      <c r="R11" s="20">
        <f t="shared" si="7"/>
        <v>1380</v>
      </c>
      <c r="S11" s="31">
        <f>N11/$N$7</f>
        <v>0.27323205866946043</v>
      </c>
      <c r="T11" s="31">
        <f>N11/$N$6</f>
        <v>0.16346485317621987</v>
      </c>
      <c r="V11" s="29"/>
      <c r="W11" s="81"/>
      <c r="AE11" s="1" t="s">
        <v>185</v>
      </c>
    </row>
    <row r="12" spans="1:31" s="4" customFormat="1" ht="7.5" customHeight="1" x14ac:dyDescent="0.25">
      <c r="B12" s="249"/>
      <c r="C12" s="249"/>
      <c r="D12" s="249"/>
      <c r="E12" s="249"/>
      <c r="F12" s="249"/>
      <c r="G12" s="249"/>
      <c r="H12" s="249"/>
      <c r="I12" s="249"/>
      <c r="J12" s="249"/>
      <c r="K12" s="249"/>
      <c r="L12" s="249"/>
      <c r="M12" s="249"/>
      <c r="N12" s="249"/>
      <c r="O12" s="249"/>
      <c r="P12" s="249"/>
      <c r="Q12" s="249"/>
      <c r="R12" s="249"/>
      <c r="S12" s="249"/>
      <c r="T12" s="249"/>
      <c r="AE12" s="1" t="s">
        <v>186</v>
      </c>
    </row>
    <row r="13" spans="1:31" s="4" customFormat="1" x14ac:dyDescent="0.25">
      <c r="B13" s="173" t="s">
        <v>187</v>
      </c>
      <c r="C13" s="173"/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173"/>
      <c r="Q13" s="173"/>
      <c r="R13" s="173"/>
      <c r="S13" s="173"/>
      <c r="T13" s="173"/>
      <c r="AE13" s="1" t="s">
        <v>188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83" t="s">
        <v>189</v>
      </c>
      <c r="C37" s="283"/>
      <c r="D37" s="283"/>
      <c r="E37" s="283"/>
      <c r="F37" s="283"/>
      <c r="G37" s="283"/>
      <c r="H37" s="283"/>
      <c r="I37" s="283"/>
      <c r="J37" s="283"/>
      <c r="K37" s="283"/>
      <c r="L37" s="283"/>
      <c r="M37" s="283"/>
      <c r="N37" s="283"/>
      <c r="O37" s="283"/>
      <c r="P37" s="283"/>
      <c r="Q37" s="283"/>
      <c r="R37" s="283"/>
      <c r="S37" s="85"/>
      <c r="T37" s="85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9"/>
      <c r="F39" s="89"/>
      <c r="G39" s="89"/>
      <c r="H39" s="89"/>
      <c r="I39" s="89"/>
      <c r="J39" s="14">
        <v>2020</v>
      </c>
      <c r="K39" s="14"/>
      <c r="L39" s="14"/>
      <c r="M39" s="14" t="s">
        <v>190</v>
      </c>
      <c r="N39" s="14">
        <v>2021</v>
      </c>
      <c r="O39" s="14" t="s">
        <v>190</v>
      </c>
      <c r="P39" s="14" t="s">
        <v>191</v>
      </c>
      <c r="Q39" s="14" t="s">
        <v>192</v>
      </c>
      <c r="R39" s="14" t="s">
        <v>193</v>
      </c>
      <c r="S39" s="89"/>
      <c r="T39" s="89"/>
      <c r="AE39" s="1"/>
    </row>
    <row r="40" spans="2:31" s="4" customFormat="1" ht="18.75" hidden="1" x14ac:dyDescent="0.3">
      <c r="B40" s="237" t="s">
        <v>177</v>
      </c>
      <c r="C40" s="237"/>
      <c r="D40" s="237"/>
      <c r="E40" s="238"/>
      <c r="F40" s="238"/>
      <c r="G40" s="238"/>
      <c r="H40" s="238"/>
      <c r="I40" s="238"/>
      <c r="J40" s="238">
        <v>1824653</v>
      </c>
      <c r="K40" s="238"/>
      <c r="L40" s="238"/>
      <c r="M40" s="239"/>
      <c r="N40" s="238">
        <v>2354005</v>
      </c>
      <c r="O40" s="239"/>
      <c r="P40" s="239">
        <v>1</v>
      </c>
      <c r="Q40" s="239">
        <v>0.2901110512519367</v>
      </c>
      <c r="R40" s="238">
        <v>529352</v>
      </c>
      <c r="S40" s="250"/>
      <c r="T40" s="250"/>
      <c r="AE40" s="1"/>
    </row>
    <row r="41" spans="2:31" ht="18.75" hidden="1" x14ac:dyDescent="0.3">
      <c r="B41" s="237" t="s">
        <v>178</v>
      </c>
      <c r="C41" s="237"/>
      <c r="D41" s="237"/>
      <c r="E41" s="238"/>
      <c r="F41" s="238"/>
      <c r="G41" s="238"/>
      <c r="H41" s="238"/>
      <c r="I41" s="238"/>
      <c r="J41" s="238">
        <v>603938</v>
      </c>
      <c r="K41" s="238"/>
      <c r="L41" s="238"/>
      <c r="M41" s="239">
        <v>1</v>
      </c>
      <c r="N41" s="238">
        <v>936181</v>
      </c>
      <c r="O41" s="239">
        <v>1</v>
      </c>
      <c r="P41" s="239">
        <v>0.39769711619134201</v>
      </c>
      <c r="Q41" s="239">
        <v>0.55012766211101138</v>
      </c>
      <c r="R41" s="238">
        <v>332243</v>
      </c>
      <c r="S41" s="250"/>
      <c r="T41" s="250"/>
      <c r="AE41" s="1" t="s">
        <v>179</v>
      </c>
    </row>
    <row r="42" spans="2:31" ht="15.75" hidden="1" x14ac:dyDescent="0.25">
      <c r="B42" s="240" t="s">
        <v>102</v>
      </c>
      <c r="C42" s="240"/>
      <c r="D42" s="240"/>
      <c r="E42" s="241"/>
      <c r="F42" s="241"/>
      <c r="G42" s="241"/>
      <c r="H42" s="241"/>
      <c r="I42" s="241"/>
      <c r="J42" s="241">
        <v>276550.36166633503</v>
      </c>
      <c r="K42" s="241"/>
      <c r="L42" s="241"/>
      <c r="M42" s="242">
        <v>0.45791184139155844</v>
      </c>
      <c r="N42" s="241">
        <v>430252.45635520399</v>
      </c>
      <c r="O42" s="242">
        <v>0.4595825554622493</v>
      </c>
      <c r="P42" s="242">
        <v>0.18277465695918402</v>
      </c>
      <c r="Q42" s="242">
        <v>0.55578337978930015</v>
      </c>
      <c r="R42" s="241">
        <v>153702.09468886897</v>
      </c>
      <c r="S42" s="251"/>
      <c r="T42" s="251"/>
      <c r="AE42" s="1" t="s">
        <v>180</v>
      </c>
    </row>
    <row r="43" spans="2:31" s="4" customFormat="1" hidden="1" x14ac:dyDescent="0.25">
      <c r="B43" s="243" t="s">
        <v>105</v>
      </c>
      <c r="C43" s="252"/>
      <c r="D43" s="252"/>
      <c r="E43" s="244"/>
      <c r="F43" s="244"/>
      <c r="G43" s="244"/>
      <c r="H43" s="244"/>
      <c r="I43" s="244"/>
      <c r="J43" s="244">
        <v>327387.63833385095</v>
      </c>
      <c r="K43" s="244"/>
      <c r="L43" s="244"/>
      <c r="M43" s="247">
        <v>0.54208815860874948</v>
      </c>
      <c r="N43" s="244">
        <v>505927.5436448183</v>
      </c>
      <c r="O43" s="247">
        <v>0.54041637636826456</v>
      </c>
      <c r="P43" s="247">
        <v>0.21492203442423372</v>
      </c>
      <c r="Q43" s="245">
        <v>0.54534711884540576</v>
      </c>
      <c r="R43" s="246">
        <v>178539.90531096736</v>
      </c>
      <c r="S43" s="253"/>
      <c r="T43" s="253"/>
      <c r="AE43" s="1" t="s">
        <v>181</v>
      </c>
    </row>
    <row r="44" spans="2:31" s="4" customFormat="1" hidden="1" x14ac:dyDescent="0.25">
      <c r="B44" s="248" t="s">
        <v>182</v>
      </c>
      <c r="C44" s="248"/>
      <c r="D44" s="248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183</v>
      </c>
    </row>
    <row r="45" spans="2:31" s="4" customFormat="1" hidden="1" x14ac:dyDescent="0.25">
      <c r="B45" s="248" t="s">
        <v>184</v>
      </c>
      <c r="C45" s="248"/>
      <c r="D45" s="248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185</v>
      </c>
    </row>
    <row r="46" spans="2:31" s="4" customFormat="1" ht="7.5" hidden="1" customHeight="1" x14ac:dyDescent="0.25"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  <c r="R46" s="249"/>
      <c r="AE46" s="1" t="s">
        <v>186</v>
      </c>
    </row>
    <row r="47" spans="2:31" s="4" customFormat="1" hidden="1" x14ac:dyDescent="0.25">
      <c r="B47" s="282" t="s">
        <v>187</v>
      </c>
      <c r="C47" s="282"/>
      <c r="D47" s="282"/>
      <c r="E47" s="282"/>
      <c r="F47" s="282"/>
      <c r="G47" s="282"/>
      <c r="H47" s="282"/>
      <c r="I47" s="282"/>
      <c r="J47" s="282"/>
      <c r="K47" s="282"/>
      <c r="L47" s="282"/>
      <c r="M47" s="282"/>
      <c r="N47" s="282"/>
      <c r="O47" s="282"/>
      <c r="P47" s="282"/>
      <c r="Q47" s="282"/>
      <c r="R47" s="282"/>
      <c r="S47" s="49"/>
      <c r="T47" s="49"/>
      <c r="AE47" s="1" t="s">
        <v>188</v>
      </c>
    </row>
    <row r="48" spans="2:31" s="4" customFormat="1" hidden="1" x14ac:dyDescent="0.25">
      <c r="AE48" s="1"/>
    </row>
    <row r="49" spans="5:12" hidden="1" x14ac:dyDescent="0.25">
      <c r="E49" s="127"/>
      <c r="F49" s="127"/>
      <c r="G49" s="127"/>
      <c r="H49" s="127"/>
      <c r="I49" s="127"/>
      <c r="J49" s="127">
        <v>0.54208815860874948</v>
      </c>
      <c r="K49" s="127"/>
      <c r="L49" s="127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6" t="s">
        <v>314</v>
      </c>
      <c r="C121" s="66"/>
      <c r="D121" s="66"/>
      <c r="E121" s="66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7">
        <v>2020</v>
      </c>
      <c r="D123" s="187">
        <v>2021</v>
      </c>
      <c r="E123" s="187">
        <v>2022</v>
      </c>
      <c r="F123" s="187">
        <v>2023</v>
      </c>
      <c r="G123" s="175" t="str">
        <f>CONCATENATE("var. ",RIGHT(F123,2),"/",RIGHT(E123,2))</f>
        <v>var. 23/22</v>
      </c>
      <c r="H123" s="175" t="str">
        <f>CONCATENATE("dif. ",RIGHT(F123,2),"/",RIGHT(E123,2))</f>
        <v>dif. 23/22</v>
      </c>
      <c r="I123" s="175" t="str">
        <f>CONCATENATE("%/s total España ",RIGHT(F123,4))</f>
        <v>%/s total España 2023</v>
      </c>
      <c r="J123" s="187">
        <v>2024</v>
      </c>
      <c r="K123" s="175" t="str">
        <f>CONCATENATE("%/s total España ",RIGHT(J123,4))</f>
        <v>%/s total España 2024</v>
      </c>
      <c r="L123" s="175" t="str">
        <f>CONCATENATE("var. ",RIGHT(J123,2),"/",RIGHT(F123,2))</f>
        <v>var. 24/23</v>
      </c>
      <c r="M123" s="175" t="str">
        <f>CONCATENATE("dif. ",RIGHT(J123,2),"/",RIGHT(F123,2))</f>
        <v>dif. 24/23</v>
      </c>
      <c r="N123" s="175" t="str">
        <f>CONCATENATE("var. ",RIGHT(J123,2),"/",RIGHT(D123,2))</f>
        <v>var. 24/21</v>
      </c>
      <c r="O123" s="175" t="str">
        <f>CONCATENATE("dif. ",RIGHT(J123,2),"/",RIGHT(D123,2))</f>
        <v>dif. 24/21</v>
      </c>
      <c r="Z123" s="1"/>
      <c r="AE123"/>
    </row>
    <row r="124" spans="2:31" ht="18.75" x14ac:dyDescent="0.3">
      <c r="B124" s="237" t="s">
        <v>177</v>
      </c>
      <c r="C124" s="238">
        <v>24221</v>
      </c>
      <c r="D124" s="238">
        <v>33444</v>
      </c>
      <c r="E124" s="238">
        <v>51485</v>
      </c>
      <c r="F124" s="238">
        <v>58157</v>
      </c>
      <c r="G124" s="239">
        <f t="shared" ref="G124:G129" si="8">F124/E124-1</f>
        <v>0.12959114305137409</v>
      </c>
      <c r="H124" s="238">
        <f t="shared" ref="H124:H129" si="9">F124-E124</f>
        <v>6672</v>
      </c>
      <c r="I124" s="239"/>
      <c r="J124" s="238">
        <v>57388</v>
      </c>
      <c r="K124" s="239"/>
      <c r="L124" s="239">
        <f t="shared" ref="L124:L129" si="10">J124/F124-1</f>
        <v>-1.3222827862510056E-2</v>
      </c>
      <c r="M124" s="238">
        <f t="shared" ref="M124:M129" si="11">J124-F124</f>
        <v>-769</v>
      </c>
      <c r="N124" s="239">
        <f t="shared" ref="N124:N129" si="12">J124/D124-1</f>
        <v>0.71594306901088389</v>
      </c>
      <c r="O124" s="238">
        <f t="shared" ref="O124:O129" si="13">J124-D124</f>
        <v>23944</v>
      </c>
      <c r="Z124" s="1"/>
      <c r="AE124"/>
    </row>
    <row r="125" spans="2:31" ht="18.75" x14ac:dyDescent="0.3">
      <c r="B125" s="237" t="s">
        <v>178</v>
      </c>
      <c r="C125" s="238">
        <v>16023</v>
      </c>
      <c r="D125" s="238">
        <v>21732</v>
      </c>
      <c r="E125" s="238">
        <v>33809</v>
      </c>
      <c r="F125" s="238">
        <v>37722</v>
      </c>
      <c r="G125" s="239">
        <f t="shared" si="8"/>
        <v>0.11573841284864983</v>
      </c>
      <c r="H125" s="238">
        <f t="shared" si="9"/>
        <v>3913</v>
      </c>
      <c r="I125" s="239">
        <f>F125/$F$7</f>
        <v>1.6325629706569722</v>
      </c>
      <c r="J125" s="238">
        <v>35821</v>
      </c>
      <c r="K125" s="239">
        <f>J125/$J$125</f>
        <v>1</v>
      </c>
      <c r="L125" s="239">
        <f t="shared" si="10"/>
        <v>-5.0394994963151474E-2</v>
      </c>
      <c r="M125" s="238">
        <f t="shared" si="11"/>
        <v>-1901</v>
      </c>
      <c r="N125" s="239">
        <f t="shared" si="12"/>
        <v>0.64830664457942211</v>
      </c>
      <c r="O125" s="238">
        <f t="shared" si="13"/>
        <v>14089</v>
      </c>
      <c r="Z125" s="1"/>
      <c r="AE125"/>
    </row>
    <row r="126" spans="2:31" ht="15.75" x14ac:dyDescent="0.25">
      <c r="B126" s="240" t="s">
        <v>102</v>
      </c>
      <c r="C126" s="241">
        <v>7339</v>
      </c>
      <c r="D126" s="241">
        <v>10731</v>
      </c>
      <c r="E126" s="241">
        <v>17520</v>
      </c>
      <c r="F126" s="241">
        <v>25698</v>
      </c>
      <c r="G126" s="242">
        <f t="shared" si="8"/>
        <v>0.46678082191780823</v>
      </c>
      <c r="H126" s="241">
        <f t="shared" si="9"/>
        <v>8178</v>
      </c>
      <c r="I126" s="242">
        <f>F126/$F$7</f>
        <v>1.1121786548948325</v>
      </c>
      <c r="J126" s="241">
        <v>23944</v>
      </c>
      <c r="K126" s="242">
        <f>J126/$J$125</f>
        <v>0.66843471706540858</v>
      </c>
      <c r="L126" s="242">
        <f t="shared" si="10"/>
        <v>-6.8254338859055186E-2</v>
      </c>
      <c r="M126" s="241">
        <f t="shared" si="11"/>
        <v>-1754</v>
      </c>
      <c r="N126" s="242">
        <f t="shared" si="12"/>
        <v>1.2312925170068025</v>
      </c>
      <c r="O126" s="241">
        <f t="shared" si="13"/>
        <v>13213</v>
      </c>
      <c r="Z126" s="1"/>
      <c r="AE126"/>
    </row>
    <row r="127" spans="2:31" x14ac:dyDescent="0.25">
      <c r="B127" s="243" t="s">
        <v>105</v>
      </c>
      <c r="C127" s="244">
        <v>8684</v>
      </c>
      <c r="D127" s="244">
        <v>11001</v>
      </c>
      <c r="E127" s="244">
        <v>16289</v>
      </c>
      <c r="F127" s="244">
        <v>12024</v>
      </c>
      <c r="G127" s="245">
        <f t="shared" si="8"/>
        <v>-0.261833138928111</v>
      </c>
      <c r="H127" s="246">
        <f t="shared" si="9"/>
        <v>-4265</v>
      </c>
      <c r="I127" s="247">
        <f>F127/$F$7</f>
        <v>0.52038431576213973</v>
      </c>
      <c r="J127" s="244">
        <v>11877</v>
      </c>
      <c r="K127" s="247">
        <f>J127/$J$125</f>
        <v>0.33156528293459142</v>
      </c>
      <c r="L127" s="245">
        <f t="shared" si="10"/>
        <v>-1.2225548902195627E-2</v>
      </c>
      <c r="M127" s="246">
        <f t="shared" si="11"/>
        <v>-147</v>
      </c>
      <c r="N127" s="245">
        <f t="shared" si="12"/>
        <v>7.962912462503402E-2</v>
      </c>
      <c r="O127" s="246">
        <f t="shared" si="13"/>
        <v>876</v>
      </c>
      <c r="Z127" s="1"/>
      <c r="AE127"/>
    </row>
    <row r="128" spans="2:31" x14ac:dyDescent="0.25">
      <c r="B128" s="248" t="s">
        <v>182</v>
      </c>
      <c r="C128" s="29">
        <v>753</v>
      </c>
      <c r="D128" s="29">
        <v>159</v>
      </c>
      <c r="E128" s="29">
        <v>1782</v>
      </c>
      <c r="F128" s="29">
        <v>2664</v>
      </c>
      <c r="G128" s="22">
        <f t="shared" si="8"/>
        <v>0.49494949494949503</v>
      </c>
      <c r="H128" s="20">
        <f t="shared" si="9"/>
        <v>882</v>
      </c>
      <c r="I128" s="31">
        <f>F128/$F$7</f>
        <v>0.11529472864191119</v>
      </c>
      <c r="J128" s="29">
        <v>1991</v>
      </c>
      <c r="K128" s="31">
        <f>J128/$J$125</f>
        <v>5.5581921219396445E-2</v>
      </c>
      <c r="L128" s="22">
        <f t="shared" si="10"/>
        <v>-0.25262762762762758</v>
      </c>
      <c r="M128" s="20">
        <f t="shared" si="11"/>
        <v>-673</v>
      </c>
      <c r="N128" s="22">
        <f t="shared" si="12"/>
        <v>11.522012578616351</v>
      </c>
      <c r="O128" s="20">
        <f t="shared" si="13"/>
        <v>1832</v>
      </c>
      <c r="Z128" s="1"/>
      <c r="AE128"/>
    </row>
    <row r="129" spans="2:31" x14ac:dyDescent="0.25">
      <c r="B129" s="248" t="s">
        <v>184</v>
      </c>
      <c r="C129" s="29">
        <f>C127-C128</f>
        <v>7931</v>
      </c>
      <c r="D129" s="29">
        <f>D127-D128</f>
        <v>10842</v>
      </c>
      <c r="E129" s="29">
        <f>E127-E128</f>
        <v>14507</v>
      </c>
      <c r="F129" s="29">
        <f>F127-F128</f>
        <v>9360</v>
      </c>
      <c r="G129" s="22">
        <f t="shared" si="8"/>
        <v>-0.35479423726476877</v>
      </c>
      <c r="H129" s="20">
        <f t="shared" si="9"/>
        <v>-5147</v>
      </c>
      <c r="I129" s="31">
        <f>F129/$F$7</f>
        <v>0.40508958712022852</v>
      </c>
      <c r="J129" s="29">
        <f>J127-J128</f>
        <v>9886</v>
      </c>
      <c r="K129" s="31">
        <f>J129/$J$125</f>
        <v>0.275983361715195</v>
      </c>
      <c r="L129" s="22">
        <f t="shared" si="10"/>
        <v>5.6196581196581219E-2</v>
      </c>
      <c r="M129" s="20">
        <f t="shared" si="11"/>
        <v>526</v>
      </c>
      <c r="N129" s="22">
        <f t="shared" si="12"/>
        <v>-8.8175613355469418E-2</v>
      </c>
      <c r="O129" s="20">
        <f t="shared" si="13"/>
        <v>-956</v>
      </c>
      <c r="Z129" s="1"/>
      <c r="AE129"/>
    </row>
    <row r="130" spans="2:31" x14ac:dyDescent="0.25">
      <c r="B130" s="249"/>
      <c r="C130" s="249"/>
      <c r="D130" s="249"/>
      <c r="E130" s="249"/>
      <c r="F130" s="249"/>
      <c r="G130" s="249"/>
      <c r="H130" s="249"/>
      <c r="I130" s="249"/>
      <c r="J130" s="249"/>
      <c r="K130" s="249"/>
      <c r="L130" s="249"/>
      <c r="M130" s="249"/>
      <c r="N130" s="249"/>
      <c r="O130" s="249"/>
      <c r="Z130" s="1"/>
      <c r="AE130"/>
    </row>
    <row r="131" spans="2:31" x14ac:dyDescent="0.25">
      <c r="B131" s="173" t="s">
        <v>187</v>
      </c>
      <c r="C131" s="173"/>
      <c r="D131" s="173"/>
      <c r="E131" s="173"/>
      <c r="F131" s="173"/>
      <c r="G131" s="173"/>
      <c r="H131" s="173"/>
      <c r="I131" s="173"/>
      <c r="J131" s="173"/>
      <c r="K131" s="173"/>
      <c r="L131" s="173"/>
      <c r="M131" s="173"/>
      <c r="N131" s="173"/>
      <c r="O131" s="173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54B1E7-673A-47E0-BDD4-B73E2CF127EF}">
  <sheetPr>
    <tabColor rgb="FF336600"/>
  </sheetPr>
  <dimension ref="A3:A23"/>
  <sheetViews>
    <sheetView showGridLines="0" workbookViewId="0">
      <selection activeCell="G18" sqref="G18"/>
    </sheetView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CE7664-5FE9-49CC-9764-4771CED18BA0}">
  <sheetPr>
    <tabColor theme="4" tint="0.39997558519241921"/>
  </sheetPr>
  <dimension ref="A1:AE142"/>
  <sheetViews>
    <sheetView showGridLines="0" zoomScaleNormal="100" workbookViewId="0">
      <selection activeCell="G18" sqref="G18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194</v>
      </c>
      <c r="G1" s="236"/>
      <c r="H1" s="236"/>
      <c r="I1" s="236"/>
      <c r="K1" s="236"/>
    </row>
    <row r="3" spans="1:31" s="4" customFormat="1" ht="25.5" customHeight="1" thickBot="1" x14ac:dyDescent="0.3">
      <c r="B3" s="66" t="s">
        <v>315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265</v>
      </c>
      <c r="D5" s="254" t="s">
        <v>266</v>
      </c>
      <c r="E5" s="254" t="s">
        <v>267</v>
      </c>
      <c r="F5" s="255" t="str">
        <f>CONCATENATE("%/s total Tenerife ",RIGHT(E5,4))</f>
        <v>%/s total Tenerife 2022</v>
      </c>
      <c r="G5" s="254" t="s">
        <v>268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269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270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195</v>
      </c>
      <c r="C6" s="256">
        <v>7454</v>
      </c>
      <c r="D6" s="256">
        <v>9042</v>
      </c>
      <c r="E6" s="256">
        <v>18683</v>
      </c>
      <c r="F6" s="257">
        <f>E6/$E$6</f>
        <v>1</v>
      </c>
      <c r="G6" s="256">
        <v>23106</v>
      </c>
      <c r="H6" s="257">
        <f>G6/E6-1</f>
        <v>0.23673928169994118</v>
      </c>
      <c r="I6" s="256">
        <f>G6-E6</f>
        <v>4423</v>
      </c>
      <c r="J6" s="257">
        <f>G6/$G$6</f>
        <v>1</v>
      </c>
      <c r="K6" s="256">
        <v>20343</v>
      </c>
      <c r="L6" s="257">
        <f t="shared" ref="L6:L12" si="0">K6/G6-1</f>
        <v>-0.11957933004414434</v>
      </c>
      <c r="M6" s="256">
        <f t="shared" ref="M6:M12" si="1">K6-G6</f>
        <v>-2763</v>
      </c>
      <c r="N6" s="257">
        <f>K6/$K$6</f>
        <v>1</v>
      </c>
      <c r="O6" s="256">
        <v>19090</v>
      </c>
      <c r="P6" s="257">
        <f t="shared" ref="P6:P11" si="2">O6/K6-1</f>
        <v>-6.1593668583788008E-2</v>
      </c>
      <c r="Q6" s="256">
        <f t="shared" ref="Q6:Q12" si="3">O6-K6</f>
        <v>-1253</v>
      </c>
      <c r="R6" s="257">
        <f>O6/C6-1</f>
        <v>1.5610410517842768</v>
      </c>
      <c r="S6" s="256">
        <f>O6-C6</f>
        <v>11636</v>
      </c>
      <c r="T6" s="257">
        <f>O6/$O$6</f>
        <v>1</v>
      </c>
      <c r="V6" s="29"/>
      <c r="W6" s="81"/>
      <c r="AE6" s="1" t="s">
        <v>179</v>
      </c>
    </row>
    <row r="7" spans="1:31" s="4" customFormat="1" x14ac:dyDescent="0.25">
      <c r="B7" s="258" t="s">
        <v>196</v>
      </c>
      <c r="C7" s="259">
        <v>7454</v>
      </c>
      <c r="D7" s="259">
        <v>9042</v>
      </c>
      <c r="E7" s="259">
        <v>18683</v>
      </c>
      <c r="F7" s="260">
        <f t="shared" ref="F7:F12" si="4">E7/$E$6</f>
        <v>1</v>
      </c>
      <c r="G7" s="259">
        <v>23106</v>
      </c>
      <c r="H7" s="261">
        <f>G7/E7-1</f>
        <v>0.23673928169994118</v>
      </c>
      <c r="I7" s="262">
        <f>G7-E7</f>
        <v>4423</v>
      </c>
      <c r="J7" s="260">
        <f>G7/$G$6</f>
        <v>1</v>
      </c>
      <c r="K7" s="259">
        <v>20343</v>
      </c>
      <c r="L7" s="263">
        <f t="shared" si="0"/>
        <v>-0.11957933004414434</v>
      </c>
      <c r="M7" s="264">
        <f t="shared" si="1"/>
        <v>-2763</v>
      </c>
      <c r="N7" s="260">
        <f>K7/$K$6</f>
        <v>1</v>
      </c>
      <c r="O7" s="259">
        <v>19090</v>
      </c>
      <c r="P7" s="261">
        <f t="shared" si="2"/>
        <v>-6.1593668583788008E-2</v>
      </c>
      <c r="Q7" s="262">
        <f t="shared" si="3"/>
        <v>-1253</v>
      </c>
      <c r="R7" s="261">
        <f t="shared" ref="R7:R10" si="5">O7/C7-1</f>
        <v>1.5610410517842768</v>
      </c>
      <c r="S7" s="262">
        <f t="shared" ref="S7:S10" si="6">O7-C7</f>
        <v>11636</v>
      </c>
      <c r="T7" s="260">
        <f>O7/$O$6</f>
        <v>1</v>
      </c>
      <c r="V7" s="29"/>
      <c r="W7" s="81"/>
      <c r="AE7" s="1" t="s">
        <v>181</v>
      </c>
    </row>
    <row r="8" spans="1:31" s="4" customFormat="1" x14ac:dyDescent="0.25">
      <c r="B8" s="99" t="s">
        <v>64</v>
      </c>
      <c r="C8" s="265">
        <v>2731</v>
      </c>
      <c r="D8" s="265">
        <v>0</v>
      </c>
      <c r="E8" s="265">
        <v>1440</v>
      </c>
      <c r="F8" s="266">
        <f t="shared" si="4"/>
        <v>7.707541615372264E-2</v>
      </c>
      <c r="G8" s="265">
        <v>2733</v>
      </c>
      <c r="H8" s="267">
        <f>IFERROR(G8/E8-1,"-")</f>
        <v>0.8979166666666667</v>
      </c>
      <c r="I8" s="268">
        <f t="shared" ref="I8:I12" si="7">G8-E8</f>
        <v>1293</v>
      </c>
      <c r="J8" s="266">
        <f t="shared" ref="J8:J12" si="8">G8/$G$6</f>
        <v>0.1182809659828616</v>
      </c>
      <c r="K8" s="265">
        <v>3245</v>
      </c>
      <c r="L8" s="269">
        <f>IFERROR(K8/G8-1,"-")</f>
        <v>0.18733991950237838</v>
      </c>
      <c r="M8" s="270">
        <f>IF(G8=0,"nd",K8-G8)</f>
        <v>512</v>
      </c>
      <c r="N8" s="271">
        <f t="shared" ref="N8:N12" si="9">K8/$K$6</f>
        <v>0.1595143292533058</v>
      </c>
      <c r="O8" s="265">
        <v>3563</v>
      </c>
      <c r="P8" s="269">
        <f>IFERROR(O8/K8-1,"-")</f>
        <v>9.7996918335901295E-2</v>
      </c>
      <c r="Q8" s="272">
        <f t="shared" si="3"/>
        <v>318</v>
      </c>
      <c r="R8" s="269">
        <f>IFERROR(O8/C8-1,"-")</f>
        <v>0.30465031124130348</v>
      </c>
      <c r="S8" s="272">
        <f t="shared" si="6"/>
        <v>832</v>
      </c>
      <c r="T8" s="271">
        <f t="shared" ref="T8:T12" si="10">O8/$O$6</f>
        <v>0.18664222105814562</v>
      </c>
      <c r="V8" s="29"/>
      <c r="W8" s="81"/>
      <c r="AE8" s="1"/>
    </row>
    <row r="9" spans="1:31" s="4" customFormat="1" x14ac:dyDescent="0.25">
      <c r="B9" s="99" t="s">
        <v>63</v>
      </c>
      <c r="C9" s="265">
        <v>4723</v>
      </c>
      <c r="D9" s="265">
        <v>0</v>
      </c>
      <c r="E9" s="265">
        <v>10540</v>
      </c>
      <c r="F9" s="271">
        <f t="shared" si="4"/>
        <v>0.56414922656960875</v>
      </c>
      <c r="G9" s="265">
        <v>17187</v>
      </c>
      <c r="H9" s="267">
        <f>IFERROR(G9/E9-1,"-")</f>
        <v>0.63064516129032255</v>
      </c>
      <c r="I9" s="272">
        <f t="shared" si="7"/>
        <v>6647</v>
      </c>
      <c r="J9" s="271">
        <f t="shared" si="8"/>
        <v>0.74383277070890674</v>
      </c>
      <c r="K9" s="265">
        <v>17098</v>
      </c>
      <c r="L9" s="269">
        <f>IFERROR(K9/G9-1,"-")</f>
        <v>-5.1783324605806369E-3</v>
      </c>
      <c r="M9" s="270">
        <f>IF(G9=0,"nd",K9-G9)</f>
        <v>-89</v>
      </c>
      <c r="N9" s="271">
        <f t="shared" si="9"/>
        <v>0.84048567074669422</v>
      </c>
      <c r="O9" s="265">
        <v>15527</v>
      </c>
      <c r="P9" s="269">
        <f t="shared" si="2"/>
        <v>-9.1882091472686889E-2</v>
      </c>
      <c r="Q9" s="272">
        <f t="shared" si="3"/>
        <v>-1571</v>
      </c>
      <c r="R9" s="273">
        <f t="shared" si="5"/>
        <v>2.2875291128520008</v>
      </c>
      <c r="S9" s="272">
        <f t="shared" si="6"/>
        <v>10804</v>
      </c>
      <c r="T9" s="271">
        <f t="shared" si="10"/>
        <v>0.81335777894185435</v>
      </c>
      <c r="V9" s="29"/>
      <c r="W9" s="81"/>
      <c r="AE9" s="1"/>
    </row>
    <row r="10" spans="1:31" s="4" customFormat="1" x14ac:dyDescent="0.25">
      <c r="B10" s="258" t="s">
        <v>197</v>
      </c>
      <c r="C10" s="274" t="e">
        <v>#REF!</v>
      </c>
      <c r="D10" s="274" t="e">
        <v>#REF!</v>
      </c>
      <c r="E10" s="274" t="e">
        <v>#REF!</v>
      </c>
      <c r="F10" s="275" t="str">
        <f>IFERROR(E10/$E$6,"-")</f>
        <v>-</v>
      </c>
      <c r="G10" s="274" t="e">
        <v>#REF!</v>
      </c>
      <c r="H10" s="263" t="str">
        <f>IFERROR(G10/E10-1,"-")</f>
        <v>-</v>
      </c>
      <c r="I10" s="264" t="str">
        <f>IFERROR(G10-E10,"-")</f>
        <v>-</v>
      </c>
      <c r="J10" s="275" t="str">
        <f>IFERROR(G10/$G$6,"-")</f>
        <v>-</v>
      </c>
      <c r="K10" s="274" t="e">
        <v>#REF!</v>
      </c>
      <c r="L10" s="263" t="str">
        <f>IFERROR(K10/G10-1,"-")</f>
        <v>-</v>
      </c>
      <c r="M10" s="264" t="str">
        <f>IFERROR(K10-G10,"-")</f>
        <v>-</v>
      </c>
      <c r="N10" s="275" t="str">
        <f>IFERROR(K10/$K$6,"-")</f>
        <v>-</v>
      </c>
      <c r="O10" s="274" t="e">
        <v>#REF!</v>
      </c>
      <c r="P10" s="263" t="str">
        <f>IFERROR(O10/K10-1,"-")</f>
        <v>-</v>
      </c>
      <c r="Q10" s="264" t="str">
        <f>IFERROR(O10-K10,"-")</f>
        <v>-</v>
      </c>
      <c r="R10" s="263" t="e">
        <f t="shared" si="5"/>
        <v>#REF!</v>
      </c>
      <c r="S10" s="264" t="e">
        <f t="shared" si="6"/>
        <v>#REF!</v>
      </c>
      <c r="T10" s="275" t="str">
        <f>IFERROR(O10/$O$6,"-")</f>
        <v>-</v>
      </c>
      <c r="V10" s="29"/>
      <c r="W10" s="81"/>
      <c r="AE10" s="1"/>
    </row>
    <row r="11" spans="1:31" s="4" customFormat="1" hidden="1" x14ac:dyDescent="0.25">
      <c r="B11" s="99" t="s">
        <v>64</v>
      </c>
      <c r="C11" s="265" t="e">
        <v>#REF!</v>
      </c>
      <c r="D11" s="265" t="e">
        <v>#REF!</v>
      </c>
      <c r="E11" s="265" t="e">
        <v>#REF!</v>
      </c>
      <c r="F11" s="271" t="e">
        <f t="shared" si="4"/>
        <v>#REF!</v>
      </c>
      <c r="G11" s="265" t="e">
        <v>#REF!</v>
      </c>
      <c r="H11" s="273" t="e">
        <f t="shared" ref="H11:H12" si="11">G11/E11-1</f>
        <v>#REF!</v>
      </c>
      <c r="I11" s="272" t="e">
        <f t="shared" si="7"/>
        <v>#REF!</v>
      </c>
      <c r="J11" s="271" t="e">
        <f t="shared" si="8"/>
        <v>#REF!</v>
      </c>
      <c r="K11" s="265" t="e">
        <v>#REF!</v>
      </c>
      <c r="L11" s="269" t="e">
        <f>K11/G11-1</f>
        <v>#REF!</v>
      </c>
      <c r="M11" s="272" t="e">
        <f t="shared" si="1"/>
        <v>#REF!</v>
      </c>
      <c r="N11" s="271" t="e">
        <f t="shared" si="9"/>
        <v>#REF!</v>
      </c>
      <c r="O11" s="265" t="e">
        <v>#REF!</v>
      </c>
      <c r="P11" s="273" t="e">
        <f t="shared" si="2"/>
        <v>#REF!</v>
      </c>
      <c r="Q11" s="272" t="e">
        <f t="shared" si="3"/>
        <v>#REF!</v>
      </c>
      <c r="R11" s="273" t="e">
        <f t="shared" ref="R11:R12" si="12">O11/D11-1</f>
        <v>#REF!</v>
      </c>
      <c r="S11" s="272" t="e">
        <f t="shared" ref="S11:S12" si="13">O11-D11</f>
        <v>#REF!</v>
      </c>
      <c r="T11" s="271" t="e">
        <f t="shared" si="10"/>
        <v>#REF!</v>
      </c>
      <c r="V11" s="29"/>
      <c r="W11" s="81"/>
      <c r="AE11" s="1"/>
    </row>
    <row r="12" spans="1:31" s="4" customFormat="1" hidden="1" x14ac:dyDescent="0.25">
      <c r="B12" s="99" t="s">
        <v>63</v>
      </c>
      <c r="C12" s="265" t="e">
        <v>#REF!</v>
      </c>
      <c r="D12" s="265" t="e">
        <v>#REF!</v>
      </c>
      <c r="E12" s="265" t="e">
        <v>#REF!</v>
      </c>
      <c r="F12" s="271" t="e">
        <f t="shared" si="4"/>
        <v>#REF!</v>
      </c>
      <c r="G12" s="265" t="e">
        <v>#REF!</v>
      </c>
      <c r="H12" s="273" t="e">
        <f t="shared" si="11"/>
        <v>#REF!</v>
      </c>
      <c r="I12" s="272" t="e">
        <f t="shared" si="7"/>
        <v>#REF!</v>
      </c>
      <c r="J12" s="271" t="e">
        <f t="shared" si="8"/>
        <v>#REF!</v>
      </c>
      <c r="K12" s="265" t="e">
        <v>#REF!</v>
      </c>
      <c r="L12" s="269" t="e">
        <f t="shared" si="0"/>
        <v>#REF!</v>
      </c>
      <c r="M12" s="272" t="e">
        <f t="shared" si="1"/>
        <v>#REF!</v>
      </c>
      <c r="N12" s="271" t="e">
        <f t="shared" si="9"/>
        <v>#REF!</v>
      </c>
      <c r="O12" s="265" t="e">
        <v>#REF!</v>
      </c>
      <c r="P12" s="273" t="e">
        <f>O12/K12-1</f>
        <v>#REF!</v>
      </c>
      <c r="Q12" s="272" t="e">
        <f t="shared" si="3"/>
        <v>#REF!</v>
      </c>
      <c r="R12" s="273" t="e">
        <f t="shared" si="12"/>
        <v>#REF!</v>
      </c>
      <c r="S12" s="272" t="e">
        <f t="shared" si="13"/>
        <v>#REF!</v>
      </c>
      <c r="T12" s="271" t="e">
        <f t="shared" si="10"/>
        <v>#REF!</v>
      </c>
      <c r="V12" s="29"/>
      <c r="W12" s="81"/>
      <c r="AE12" s="1"/>
    </row>
    <row r="13" spans="1:31" s="4" customFormat="1" ht="7.5" customHeight="1" x14ac:dyDescent="0.25">
      <c r="B13" s="249"/>
      <c r="C13" s="249"/>
      <c r="D13" s="249"/>
      <c r="E13" s="249"/>
      <c r="F13" s="249"/>
      <c r="G13" s="249"/>
      <c r="H13" s="249"/>
      <c r="I13" s="249"/>
      <c r="J13" s="249"/>
      <c r="K13" s="249"/>
      <c r="L13" s="276"/>
      <c r="M13" s="249"/>
      <c r="N13" s="249"/>
      <c r="O13" s="249"/>
      <c r="P13" s="249"/>
      <c r="Q13" s="249"/>
      <c r="R13" s="249"/>
      <c r="S13" s="249"/>
      <c r="T13" s="249"/>
      <c r="AE13" s="1" t="s">
        <v>186</v>
      </c>
    </row>
    <row r="14" spans="1:31" s="4" customFormat="1" x14ac:dyDescent="0.25">
      <c r="B14" s="173" t="s">
        <v>187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AE14" s="1" t="s">
        <v>188</v>
      </c>
    </row>
    <row r="15" spans="1:31" s="4" customFormat="1" x14ac:dyDescent="0.25">
      <c r="AE15" s="1"/>
    </row>
    <row r="18" spans="1:27" x14ac:dyDescent="0.25">
      <c r="A18" t="s">
        <v>198</v>
      </c>
    </row>
    <row r="19" spans="1:27" x14ac:dyDescent="0.25">
      <c r="AA19" t="str">
        <f>CONCATENATE("Hoteles: 
",FIXED(O7,0)," viajeros 
cuota: ",FIXED(T7*100,1),"%")</f>
        <v>Hoteles: 
19.090 viajeros 
cuota: 100,0%</v>
      </c>
    </row>
    <row r="20" spans="1:27" x14ac:dyDescent="0.25">
      <c r="AA20" t="e">
        <f>CONCATENATE("Apartamentos: 
",FIXED(O10,0)," viajeros
cuota: ",FIXED(T10*100,1),"%")</f>
        <v>#REF!</v>
      </c>
    </row>
    <row r="38" spans="2:31" s="4" customFormat="1" ht="15.75" hidden="1" customHeight="1" thickBot="1" x14ac:dyDescent="0.3">
      <c r="B38" s="283" t="s">
        <v>189</v>
      </c>
      <c r="C38" s="283"/>
      <c r="D38" s="283"/>
      <c r="E38" s="283"/>
      <c r="F38" s="283"/>
      <c r="G38" s="283"/>
      <c r="H38" s="283"/>
      <c r="I38" s="283"/>
      <c r="J38" s="283"/>
      <c r="K38" s="283"/>
      <c r="L38" s="283"/>
      <c r="M38" s="283"/>
      <c r="N38" s="283"/>
      <c r="O38" s="283"/>
      <c r="P38" s="283"/>
      <c r="Q38" s="283"/>
      <c r="R38" s="283"/>
      <c r="S38" s="283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190</v>
      </c>
      <c r="O40" s="14">
        <v>2021</v>
      </c>
      <c r="P40" s="14" t="s">
        <v>190</v>
      </c>
      <c r="Q40" s="14" t="s">
        <v>191</v>
      </c>
      <c r="R40" s="14" t="s">
        <v>192</v>
      </c>
      <c r="S40" s="14" t="s">
        <v>193</v>
      </c>
      <c r="T40" s="89"/>
      <c r="AE40" s="1"/>
    </row>
    <row r="41" spans="2:31" s="4" customFormat="1" ht="18.75" hidden="1" x14ac:dyDescent="0.3">
      <c r="B41" s="237" t="s">
        <v>177</v>
      </c>
      <c r="C41" s="238"/>
      <c r="D41" s="238"/>
      <c r="E41" s="238"/>
      <c r="F41" s="238"/>
      <c r="G41" s="238"/>
      <c r="H41" s="238"/>
      <c r="I41" s="238"/>
      <c r="J41" s="238"/>
      <c r="K41" s="238">
        <v>1824653</v>
      </c>
      <c r="L41" s="238"/>
      <c r="M41" s="238"/>
      <c r="N41" s="239"/>
      <c r="O41" s="238">
        <v>2354005</v>
      </c>
      <c r="P41" s="239"/>
      <c r="Q41" s="239">
        <v>1</v>
      </c>
      <c r="R41" s="239">
        <v>0.2901110512519367</v>
      </c>
      <c r="S41" s="238">
        <v>529352</v>
      </c>
      <c r="T41" s="250"/>
      <c r="AE41" s="1"/>
    </row>
    <row r="42" spans="2:31" ht="18.75" hidden="1" x14ac:dyDescent="0.3">
      <c r="B42" s="237" t="s">
        <v>178</v>
      </c>
      <c r="C42" s="238"/>
      <c r="D42" s="238"/>
      <c r="E42" s="238"/>
      <c r="F42" s="238"/>
      <c r="G42" s="238"/>
      <c r="H42" s="238"/>
      <c r="I42" s="238"/>
      <c r="J42" s="238"/>
      <c r="K42" s="238">
        <v>603938</v>
      </c>
      <c r="L42" s="238"/>
      <c r="M42" s="238"/>
      <c r="N42" s="239">
        <v>1</v>
      </c>
      <c r="O42" s="238">
        <v>936181</v>
      </c>
      <c r="P42" s="239">
        <v>1</v>
      </c>
      <c r="Q42" s="239">
        <v>0.39769711619134201</v>
      </c>
      <c r="R42" s="239">
        <v>0.55012766211101138</v>
      </c>
      <c r="S42" s="238">
        <v>332243</v>
      </c>
      <c r="T42" s="250"/>
      <c r="AE42" s="1" t="s">
        <v>179</v>
      </c>
    </row>
    <row r="43" spans="2:31" ht="15.75" hidden="1" x14ac:dyDescent="0.25">
      <c r="B43" s="240" t="s">
        <v>102</v>
      </c>
      <c r="C43" s="241"/>
      <c r="D43" s="241"/>
      <c r="E43" s="241"/>
      <c r="F43" s="241"/>
      <c r="G43" s="241"/>
      <c r="H43" s="241"/>
      <c r="I43" s="241"/>
      <c r="J43" s="241"/>
      <c r="K43" s="241">
        <v>276550.36166633503</v>
      </c>
      <c r="L43" s="241"/>
      <c r="M43" s="241"/>
      <c r="N43" s="242">
        <v>0.45791184139155844</v>
      </c>
      <c r="O43" s="241">
        <v>430252.45635520399</v>
      </c>
      <c r="P43" s="242">
        <v>0.4595825554622493</v>
      </c>
      <c r="Q43" s="242">
        <v>0.18277465695918402</v>
      </c>
      <c r="R43" s="242">
        <v>0.55578337978930015</v>
      </c>
      <c r="S43" s="241">
        <v>153702.09468886897</v>
      </c>
      <c r="T43" s="251"/>
      <c r="AE43" s="1" t="s">
        <v>180</v>
      </c>
    </row>
    <row r="44" spans="2:31" s="4" customFormat="1" hidden="1" x14ac:dyDescent="0.25">
      <c r="B44" s="243" t="s">
        <v>105</v>
      </c>
      <c r="C44" s="244"/>
      <c r="D44" s="244"/>
      <c r="E44" s="244"/>
      <c r="F44" s="244"/>
      <c r="G44" s="244"/>
      <c r="H44" s="244"/>
      <c r="I44" s="244"/>
      <c r="J44" s="244"/>
      <c r="K44" s="244">
        <v>327387.63833385095</v>
      </c>
      <c r="L44" s="244"/>
      <c r="M44" s="244"/>
      <c r="N44" s="247">
        <v>0.54208815860874948</v>
      </c>
      <c r="O44" s="244">
        <v>505927.5436448183</v>
      </c>
      <c r="P44" s="247">
        <v>0.54041637636826456</v>
      </c>
      <c r="Q44" s="247">
        <v>0.21492203442423372</v>
      </c>
      <c r="R44" s="245">
        <v>0.54534711884540576</v>
      </c>
      <c r="S44" s="246">
        <v>178539.90531096736</v>
      </c>
      <c r="T44" s="253"/>
      <c r="AE44" s="1" t="s">
        <v>181</v>
      </c>
    </row>
    <row r="45" spans="2:31" s="4" customFormat="1" hidden="1" x14ac:dyDescent="0.25">
      <c r="B45" s="248" t="s">
        <v>182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183</v>
      </c>
    </row>
    <row r="46" spans="2:31" s="4" customFormat="1" hidden="1" x14ac:dyDescent="0.25">
      <c r="B46" s="248" t="s">
        <v>184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185</v>
      </c>
    </row>
    <row r="47" spans="2:31" s="4" customFormat="1" ht="7.5" hidden="1" customHeight="1" x14ac:dyDescent="0.25"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  <c r="R47" s="249"/>
      <c r="S47" s="249"/>
      <c r="AE47" s="1" t="s">
        <v>186</v>
      </c>
    </row>
    <row r="48" spans="2:31" s="4" customFormat="1" hidden="1" x14ac:dyDescent="0.25">
      <c r="B48" s="282" t="s">
        <v>187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49"/>
      <c r="AE48" s="1" t="s">
        <v>188</v>
      </c>
    </row>
    <row r="49" spans="3:31" s="4" customFormat="1" hidden="1" x14ac:dyDescent="0.25">
      <c r="AE49" s="1"/>
    </row>
    <row r="50" spans="3:31" hidden="1" x14ac:dyDescent="0.25">
      <c r="C50" s="127"/>
      <c r="D50" s="127"/>
      <c r="E50" s="127"/>
      <c r="F50" s="127"/>
      <c r="G50" s="127"/>
      <c r="H50" s="127"/>
      <c r="I50" s="127"/>
      <c r="J50" s="127"/>
      <c r="K50" s="127">
        <v>0.54208815860874948</v>
      </c>
      <c r="L50" s="127"/>
      <c r="M50" s="127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199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45" x14ac:dyDescent="0.25">
      <c r="C133" s="187">
        <v>2020</v>
      </c>
      <c r="D133" s="187">
        <v>2021</v>
      </c>
      <c r="E133" s="187">
        <v>2022</v>
      </c>
      <c r="F133" s="187">
        <v>2023</v>
      </c>
      <c r="G133" s="175" t="str">
        <f>CONCATENATE("var. ",RIGHT(F133,2),"/",RIGHT(E133,2))</f>
        <v>var. 23/22</v>
      </c>
      <c r="H133" s="175" t="str">
        <f>CONCATENATE("dif. ",RIGHT(F133,2),"/",RIGHT(E133,2))</f>
        <v>dif. 23/22</v>
      </c>
      <c r="I133" s="255" t="str">
        <f>CONCATENATE("%/s total Tenerife ",RIGHT(F133,4))</f>
        <v>%/s total Tenerife 2023</v>
      </c>
      <c r="J133" s="187">
        <v>2024</v>
      </c>
      <c r="K133" s="255" t="str">
        <f>CONCATENATE("%/s total Tenerife ",RIGHT(J133,4))</f>
        <v>%/s total Tenerife 2024</v>
      </c>
      <c r="L133" s="175" t="str">
        <f>CONCATENATE("var. ",RIGHT(J133,2),"/",RIGHT(F133,2))</f>
        <v>var. 24/23</v>
      </c>
      <c r="M133" s="175" t="str">
        <f>CONCATENATE("dif. ",RIGHT(J133,2),"/",RIGHT(F133,2))</f>
        <v>dif. 24/23</v>
      </c>
      <c r="N133" s="175" t="str">
        <f>CONCATENATE("var. ",RIGHT(J133,2),"/",RIGHT(D133,2))</f>
        <v>var. 24/21</v>
      </c>
      <c r="O133" s="175" t="str">
        <f>CONCATENATE("dif. ",RIGHT(J133,2),"/",RIGHT(D133,2))</f>
        <v>dif. 24/21</v>
      </c>
      <c r="Z133" s="1"/>
    </row>
    <row r="134" spans="1:31" ht="18.75" x14ac:dyDescent="0.3">
      <c r="A134" s="4"/>
      <c r="B134" s="237" t="s">
        <v>195</v>
      </c>
      <c r="C134" s="256">
        <v>7454</v>
      </c>
      <c r="D134" s="241">
        <v>10731</v>
      </c>
      <c r="E134" s="241">
        <v>17520</v>
      </c>
      <c r="F134" s="241">
        <v>25698</v>
      </c>
      <c r="G134" s="242">
        <f>F134/E134-1</f>
        <v>0.46678082191780823</v>
      </c>
      <c r="H134" s="241">
        <f>F134-E134</f>
        <v>8178</v>
      </c>
      <c r="I134" s="242">
        <f>F134/F$134</f>
        <v>1</v>
      </c>
      <c r="J134" s="241">
        <v>23944</v>
      </c>
      <c r="K134" s="242">
        <f>J134/J$134</f>
        <v>1</v>
      </c>
      <c r="L134" s="242">
        <f>J134/F134-1</f>
        <v>-6.8254338859055186E-2</v>
      </c>
      <c r="M134" s="241">
        <f>J134-F134</f>
        <v>-1754</v>
      </c>
      <c r="N134" s="242">
        <f>J134/D134-1</f>
        <v>1.2312925170068025</v>
      </c>
      <c r="O134" s="241">
        <f>J134-D134</f>
        <v>13213</v>
      </c>
      <c r="Q134" s="29"/>
      <c r="R134" s="81"/>
      <c r="Z134" s="1" t="s">
        <v>179</v>
      </c>
      <c r="AE134"/>
    </row>
    <row r="135" spans="1:31" s="4" customFormat="1" x14ac:dyDescent="0.25">
      <c r="B135" s="258" t="s">
        <v>196</v>
      </c>
      <c r="C135" s="259">
        <v>7454</v>
      </c>
      <c r="D135" s="259">
        <v>10731</v>
      </c>
      <c r="E135" s="259">
        <v>17520</v>
      </c>
      <c r="F135" s="259">
        <v>25698</v>
      </c>
      <c r="G135" s="263">
        <f>IFERROR(F135/E135-1,"-")</f>
        <v>0.46678082191780823</v>
      </c>
      <c r="H135" s="259">
        <f t="shared" ref="H135:H138" si="14">F135-E135</f>
        <v>8178</v>
      </c>
      <c r="I135" s="261">
        <f>F135/F$134</f>
        <v>1</v>
      </c>
      <c r="J135" s="259">
        <v>23944</v>
      </c>
      <c r="K135" s="260">
        <f t="shared" ref="K135:K138" si="15">J135/J$134</f>
        <v>1</v>
      </c>
      <c r="L135" s="261">
        <f t="shared" ref="L135:L138" si="16">J135/F135-1</f>
        <v>-6.8254338859055186E-2</v>
      </c>
      <c r="M135" s="262">
        <f t="shared" ref="M135:M138" si="17">J135-F135</f>
        <v>-1754</v>
      </c>
      <c r="N135" s="260">
        <f t="shared" ref="N135:N138" si="18">J135/D135-1</f>
        <v>1.2312925170068025</v>
      </c>
      <c r="O135" s="259">
        <f t="shared" ref="O135:O138" si="19">J135-D135</f>
        <v>13213</v>
      </c>
      <c r="Q135" s="29"/>
      <c r="R135" s="81"/>
      <c r="Z135" s="1" t="s">
        <v>181</v>
      </c>
    </row>
    <row r="136" spans="1:31" s="4" customFormat="1" x14ac:dyDescent="0.25">
      <c r="B136" s="99" t="s">
        <v>64</v>
      </c>
      <c r="C136" s="265">
        <v>2731</v>
      </c>
      <c r="D136" s="265">
        <v>0</v>
      </c>
      <c r="E136" s="265">
        <v>1009</v>
      </c>
      <c r="F136" s="265">
        <v>1532</v>
      </c>
      <c r="G136" s="269">
        <f t="shared" ref="G136:G138" si="20">IFERROR(F136/E136-1,"-")</f>
        <v>0.51833498513379594</v>
      </c>
      <c r="H136" s="265">
        <f t="shared" si="14"/>
        <v>523</v>
      </c>
      <c r="I136" s="273">
        <f t="shared" ref="I136:I138" si="21">F136/F$134</f>
        <v>5.9615534282823568E-2</v>
      </c>
      <c r="J136" s="265">
        <v>1540</v>
      </c>
      <c r="K136" s="271">
        <f t="shared" si="15"/>
        <v>6.4316739057801539E-2</v>
      </c>
      <c r="L136" s="273">
        <f t="shared" si="16"/>
        <v>5.2219321148825326E-3</v>
      </c>
      <c r="M136" s="272">
        <f t="shared" si="17"/>
        <v>8</v>
      </c>
      <c r="N136" s="271" t="e">
        <f t="shared" si="18"/>
        <v>#DIV/0!</v>
      </c>
      <c r="O136" s="265">
        <f t="shared" si="19"/>
        <v>1540</v>
      </c>
      <c r="Q136" s="29"/>
      <c r="R136" s="81"/>
      <c r="Z136" s="1"/>
    </row>
    <row r="137" spans="1:31" s="4" customFormat="1" x14ac:dyDescent="0.25">
      <c r="B137" s="99" t="s">
        <v>63</v>
      </c>
      <c r="C137" s="265">
        <v>0</v>
      </c>
      <c r="D137" s="265">
        <v>0</v>
      </c>
      <c r="E137" s="265">
        <v>16511</v>
      </c>
      <c r="F137" s="265">
        <v>24166</v>
      </c>
      <c r="G137" s="267">
        <f t="shared" si="20"/>
        <v>0.46363030706801522</v>
      </c>
      <c r="H137" s="265">
        <f t="shared" si="14"/>
        <v>7655</v>
      </c>
      <c r="I137" s="277">
        <f t="shared" si="21"/>
        <v>0.94038446571717649</v>
      </c>
      <c r="J137" s="265">
        <v>22404</v>
      </c>
      <c r="K137" s="271">
        <f t="shared" si="15"/>
        <v>0.93568326094219845</v>
      </c>
      <c r="L137" s="273">
        <f t="shared" si="16"/>
        <v>-7.2912356202929685E-2</v>
      </c>
      <c r="M137" s="272">
        <f t="shared" si="17"/>
        <v>-1762</v>
      </c>
      <c r="N137" s="271" t="e">
        <f t="shared" si="18"/>
        <v>#DIV/0!</v>
      </c>
      <c r="O137" s="265">
        <f t="shared" si="19"/>
        <v>22404</v>
      </c>
      <c r="Q137" s="29"/>
      <c r="R137" s="81"/>
      <c r="Z137" s="1"/>
    </row>
    <row r="138" spans="1:31" s="4" customFormat="1" x14ac:dyDescent="0.25">
      <c r="B138" s="258" t="s">
        <v>197</v>
      </c>
      <c r="C138" s="259" t="e">
        <v>#REF!</v>
      </c>
      <c r="D138" s="259" t="e">
        <v>#REF!</v>
      </c>
      <c r="E138" s="259" t="e">
        <v>#REF!</v>
      </c>
      <c r="F138" s="259" t="e">
        <v>#REF!</v>
      </c>
      <c r="G138" s="263" t="str">
        <f t="shared" si="20"/>
        <v>-</v>
      </c>
      <c r="H138" s="259" t="e">
        <f t="shared" si="14"/>
        <v>#REF!</v>
      </c>
      <c r="I138" s="261" t="e">
        <f t="shared" si="21"/>
        <v>#REF!</v>
      </c>
      <c r="J138" s="259" t="e">
        <v>#REF!</v>
      </c>
      <c r="K138" s="260" t="e">
        <f t="shared" si="15"/>
        <v>#REF!</v>
      </c>
      <c r="L138" s="261" t="e">
        <f t="shared" si="16"/>
        <v>#REF!</v>
      </c>
      <c r="M138" s="262" t="e">
        <f t="shared" si="17"/>
        <v>#REF!</v>
      </c>
      <c r="N138" s="260" t="e">
        <f t="shared" si="18"/>
        <v>#REF!</v>
      </c>
      <c r="O138" s="259" t="e">
        <f t="shared" si="19"/>
        <v>#REF!</v>
      </c>
      <c r="Q138" s="29"/>
      <c r="R138" s="81"/>
      <c r="Z138" s="1"/>
    </row>
    <row r="139" spans="1:31" s="4" customFormat="1" ht="7.5" customHeight="1" x14ac:dyDescent="0.25"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Z139" s="1" t="s">
        <v>186</v>
      </c>
    </row>
    <row r="140" spans="1:31" s="4" customFormat="1" ht="32.25" customHeight="1" x14ac:dyDescent="0.25">
      <c r="B140" s="321" t="s">
        <v>200</v>
      </c>
      <c r="C140" s="321"/>
      <c r="D140" s="321"/>
      <c r="E140" s="321"/>
      <c r="F140" s="321"/>
      <c r="G140" s="321"/>
      <c r="H140" s="321"/>
      <c r="I140" s="321"/>
      <c r="J140" s="321"/>
      <c r="K140" s="321"/>
      <c r="L140" s="321"/>
      <c r="M140" s="321"/>
      <c r="N140" s="321"/>
      <c r="O140" s="321"/>
      <c r="Z140" s="1" t="s">
        <v>188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01B80F-8485-43E3-A266-5F6FA68E023F}">
  <sheetPr>
    <tabColor theme="4" tint="0.39997558519241921"/>
  </sheetPr>
  <dimension ref="A1:AE142"/>
  <sheetViews>
    <sheetView showGridLines="0" zoomScaleNormal="100" workbookViewId="0">
      <selection activeCell="G18" sqref="G18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194</v>
      </c>
      <c r="G1" s="236"/>
      <c r="H1" s="236"/>
      <c r="I1" s="236"/>
      <c r="K1" s="236"/>
    </row>
    <row r="3" spans="1:31" s="4" customFormat="1" ht="25.5" customHeight="1" thickBot="1" x14ac:dyDescent="0.3">
      <c r="B3" s="66" t="s">
        <v>316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265</v>
      </c>
      <c r="D5" s="254" t="s">
        <v>266</v>
      </c>
      <c r="E5" s="254" t="s">
        <v>267</v>
      </c>
      <c r="F5" s="255" t="str">
        <f>CONCATENATE("%/s total Tenerife ",RIGHT(E5,4))</f>
        <v>%/s total Tenerife 2022</v>
      </c>
      <c r="G5" s="254" t="s">
        <v>268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269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270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201</v>
      </c>
      <c r="C6" s="256">
        <v>3215</v>
      </c>
      <c r="D6" s="256">
        <v>4159</v>
      </c>
      <c r="E6" s="256">
        <v>9476</v>
      </c>
      <c r="F6" s="257">
        <f>E6/$E$6</f>
        <v>1</v>
      </c>
      <c r="G6" s="256">
        <v>15942</v>
      </c>
      <c r="H6" s="257">
        <f>G6/E6-1</f>
        <v>0.6823554242296328</v>
      </c>
      <c r="I6" s="256">
        <f>G6-E6</f>
        <v>6466</v>
      </c>
      <c r="J6" s="257">
        <f>G6/$G$6</f>
        <v>1</v>
      </c>
      <c r="K6" s="256">
        <v>14063</v>
      </c>
      <c r="L6" s="257">
        <f t="shared" ref="L6:L12" si="0">K6/G6-1</f>
        <v>-0.11786475975410859</v>
      </c>
      <c r="M6" s="256">
        <f t="shared" ref="M6:M12" si="1">K6-G6</f>
        <v>-1879</v>
      </c>
      <c r="N6" s="257">
        <f>K6/$K$6</f>
        <v>1</v>
      </c>
      <c r="O6" s="256">
        <v>12878</v>
      </c>
      <c r="P6" s="257">
        <f t="shared" ref="P6:P11" si="2">O6/K6-1</f>
        <v>-8.4263670625044473E-2</v>
      </c>
      <c r="Q6" s="256">
        <f t="shared" ref="Q6:Q12" si="3">O6-K6</f>
        <v>-1185</v>
      </c>
      <c r="R6" s="257">
        <f>O6/C6-1</f>
        <v>3.005598755832037</v>
      </c>
      <c r="S6" s="256">
        <f>O6-C6</f>
        <v>9663</v>
      </c>
      <c r="T6" s="257">
        <f>O6/$O$6</f>
        <v>1</v>
      </c>
      <c r="V6" s="29"/>
      <c r="W6" s="81"/>
      <c r="AE6" s="1" t="s">
        <v>179</v>
      </c>
    </row>
    <row r="7" spans="1:31" s="4" customFormat="1" x14ac:dyDescent="0.25">
      <c r="B7" s="258" t="s">
        <v>196</v>
      </c>
      <c r="C7" s="259">
        <v>3215</v>
      </c>
      <c r="D7" s="259">
        <v>4159</v>
      </c>
      <c r="E7" s="259">
        <v>9476</v>
      </c>
      <c r="F7" s="260">
        <f t="shared" ref="F7:F12" si="4">E7/$E$6</f>
        <v>1</v>
      </c>
      <c r="G7" s="259">
        <v>15942</v>
      </c>
      <c r="H7" s="261">
        <f>G7/E7-1</f>
        <v>0.6823554242296328</v>
      </c>
      <c r="I7" s="262">
        <f>G7-E7</f>
        <v>6466</v>
      </c>
      <c r="J7" s="260">
        <f>G7/$G$6</f>
        <v>1</v>
      </c>
      <c r="K7" s="259">
        <v>14063</v>
      </c>
      <c r="L7" s="263">
        <f t="shared" si="0"/>
        <v>-0.11786475975410859</v>
      </c>
      <c r="M7" s="264">
        <f t="shared" si="1"/>
        <v>-1879</v>
      </c>
      <c r="N7" s="260">
        <f>K7/$K$6</f>
        <v>1</v>
      </c>
      <c r="O7" s="259">
        <v>12878</v>
      </c>
      <c r="P7" s="261">
        <f t="shared" si="2"/>
        <v>-8.4263670625044473E-2</v>
      </c>
      <c r="Q7" s="262">
        <f t="shared" si="3"/>
        <v>-1185</v>
      </c>
      <c r="R7" s="261">
        <f t="shared" ref="R7:R10" si="5">O7/C7-1</f>
        <v>3.005598755832037</v>
      </c>
      <c r="S7" s="262">
        <f t="shared" ref="S7:S10" si="6">O7-C7</f>
        <v>9663</v>
      </c>
      <c r="T7" s="260">
        <f>O7/$O$6</f>
        <v>1</v>
      </c>
      <c r="V7" s="29"/>
      <c r="W7" s="81"/>
      <c r="AE7" s="1" t="s">
        <v>181</v>
      </c>
    </row>
    <row r="8" spans="1:31" s="4" customFormat="1" x14ac:dyDescent="0.25">
      <c r="B8" s="99" t="s">
        <v>64</v>
      </c>
      <c r="C8" s="265">
        <v>668</v>
      </c>
      <c r="D8" s="265">
        <v>0</v>
      </c>
      <c r="E8" s="265">
        <v>320</v>
      </c>
      <c r="F8" s="266">
        <f t="shared" si="4"/>
        <v>3.3769523005487551E-2</v>
      </c>
      <c r="G8" s="265">
        <v>820</v>
      </c>
      <c r="H8" s="267">
        <f>IFERROR(G8/E8-1,"-")</f>
        <v>1.5625</v>
      </c>
      <c r="I8" s="268">
        <f t="shared" ref="I8:I12" si="7">G8-E8</f>
        <v>500</v>
      </c>
      <c r="J8" s="266">
        <f t="shared" ref="J8:J12" si="8">G8/$G$6</f>
        <v>5.1436457157194831E-2</v>
      </c>
      <c r="K8" s="265">
        <v>923</v>
      </c>
      <c r="L8" s="269">
        <f>IFERROR(K8/G8-1,"-")</f>
        <v>0.12560975609756087</v>
      </c>
      <c r="M8" s="270">
        <f>IF(G8=0,"nd",K8-G8)</f>
        <v>103</v>
      </c>
      <c r="N8" s="271">
        <f t="shared" ref="N8:N12" si="9">K8/$K$6</f>
        <v>6.5633221929886937E-2</v>
      </c>
      <c r="O8" s="265">
        <v>1003</v>
      </c>
      <c r="P8" s="269">
        <f>IFERROR(O8/K8-1,"-")</f>
        <v>8.6673889490790801E-2</v>
      </c>
      <c r="Q8" s="272">
        <f t="shared" si="3"/>
        <v>80</v>
      </c>
      <c r="R8" s="269">
        <f>IFERROR(O8/C8-1,"-")</f>
        <v>0.50149700598802394</v>
      </c>
      <c r="S8" s="272">
        <f t="shared" si="6"/>
        <v>335</v>
      </c>
      <c r="T8" s="271">
        <f t="shared" ref="T8:T12" si="10">O8/$O$6</f>
        <v>7.788476471501786E-2</v>
      </c>
      <c r="V8" s="29"/>
      <c r="W8" s="81"/>
      <c r="AE8" s="1"/>
    </row>
    <row r="9" spans="1:31" s="4" customFormat="1" x14ac:dyDescent="0.25">
      <c r="B9" s="99" t="s">
        <v>63</v>
      </c>
      <c r="C9" s="265">
        <v>2547</v>
      </c>
      <c r="D9" s="265">
        <v>0</v>
      </c>
      <c r="E9" s="265">
        <v>5687</v>
      </c>
      <c r="F9" s="271">
        <f t="shared" si="4"/>
        <v>0.60014774166314899</v>
      </c>
      <c r="G9" s="265">
        <v>13145</v>
      </c>
      <c r="H9" s="267">
        <f>IFERROR(G9/E9-1,"-")</f>
        <v>1.3114119922630563</v>
      </c>
      <c r="I9" s="272">
        <f t="shared" si="7"/>
        <v>7458</v>
      </c>
      <c r="J9" s="271">
        <f t="shared" si="8"/>
        <v>0.82455149918454396</v>
      </c>
      <c r="K9" s="265">
        <v>13140</v>
      </c>
      <c r="L9" s="269">
        <f>IFERROR(K9/G9-1,"-")</f>
        <v>-3.8037276530999975E-4</v>
      </c>
      <c r="M9" s="270">
        <f>IF(G9=0,"nd",K9-G9)</f>
        <v>-5</v>
      </c>
      <c r="N9" s="271">
        <f t="shared" si="9"/>
        <v>0.93436677807011304</v>
      </c>
      <c r="O9" s="265">
        <v>11875</v>
      </c>
      <c r="P9" s="269">
        <f t="shared" si="2"/>
        <v>-9.6270928462709238E-2</v>
      </c>
      <c r="Q9" s="272">
        <f t="shared" si="3"/>
        <v>-1265</v>
      </c>
      <c r="R9" s="273">
        <f t="shared" si="5"/>
        <v>3.6623478602277189</v>
      </c>
      <c r="S9" s="272">
        <f t="shared" si="6"/>
        <v>9328</v>
      </c>
      <c r="T9" s="271">
        <f t="shared" si="10"/>
        <v>0.92211523528498218</v>
      </c>
      <c r="V9" s="29"/>
      <c r="W9" s="81"/>
      <c r="AE9" s="1"/>
    </row>
    <row r="10" spans="1:31" s="4" customFormat="1" x14ac:dyDescent="0.25">
      <c r="B10" s="258" t="s">
        <v>197</v>
      </c>
      <c r="C10" s="274" t="s">
        <v>233</v>
      </c>
      <c r="D10" s="274" t="s">
        <v>233</v>
      </c>
      <c r="E10" s="274" t="s">
        <v>233</v>
      </c>
      <c r="F10" s="275" t="str">
        <f>IFERROR(E10/$E$6,"-")</f>
        <v>-</v>
      </c>
      <c r="G10" s="274" t="s">
        <v>233</v>
      </c>
      <c r="H10" s="263" t="str">
        <f>IFERROR(G10/E10-1,"-")</f>
        <v>-</v>
      </c>
      <c r="I10" s="264" t="str">
        <f>IFERROR(G10-E10,"-")</f>
        <v>-</v>
      </c>
      <c r="J10" s="275" t="str">
        <f>IFERROR(G10/$G$6,"-")</f>
        <v>-</v>
      </c>
      <c r="K10" s="274" t="s">
        <v>233</v>
      </c>
      <c r="L10" s="263" t="str">
        <f>IFERROR(K10/G10-1,"-")</f>
        <v>-</v>
      </c>
      <c r="M10" s="264" t="str">
        <f>IFERROR(K10-G10,"-")</f>
        <v>-</v>
      </c>
      <c r="N10" s="275" t="str">
        <f>IFERROR(K10/$K$6,"-")</f>
        <v>-</v>
      </c>
      <c r="O10" s="274" t="s">
        <v>233</v>
      </c>
      <c r="P10" s="263" t="str">
        <f>IFERROR(O10/K10-1,"-")</f>
        <v>-</v>
      </c>
      <c r="Q10" s="264" t="str">
        <f>IFERROR(O10-K10,"-")</f>
        <v>-</v>
      </c>
      <c r="R10" s="263" t="e">
        <f t="shared" si="5"/>
        <v>#VALUE!</v>
      </c>
      <c r="S10" s="264" t="e">
        <f t="shared" si="6"/>
        <v>#VALUE!</v>
      </c>
      <c r="T10" s="275" t="str">
        <f>IFERROR(O10/$O$6,"-")</f>
        <v>-</v>
      </c>
      <c r="V10" s="29"/>
      <c r="W10" s="81"/>
      <c r="AE10" s="1"/>
    </row>
    <row r="11" spans="1:31" s="4" customFormat="1" hidden="1" x14ac:dyDescent="0.25">
      <c r="B11" s="99" t="s">
        <v>64</v>
      </c>
      <c r="C11" s="265" t="e">
        <v>#REF!</v>
      </c>
      <c r="D11" s="265" t="e">
        <v>#REF!</v>
      </c>
      <c r="E11" s="265" t="e">
        <v>#REF!</v>
      </c>
      <c r="F11" s="271" t="e">
        <f t="shared" si="4"/>
        <v>#REF!</v>
      </c>
      <c r="G11" s="265" t="e">
        <v>#REF!</v>
      </c>
      <c r="H11" s="273" t="e">
        <f t="shared" ref="H11:H12" si="11">G11/E11-1</f>
        <v>#REF!</v>
      </c>
      <c r="I11" s="272" t="e">
        <f t="shared" si="7"/>
        <v>#REF!</v>
      </c>
      <c r="J11" s="271" t="e">
        <f t="shared" si="8"/>
        <v>#REF!</v>
      </c>
      <c r="K11" s="265" t="e">
        <v>#REF!</v>
      </c>
      <c r="L11" s="269" t="e">
        <f>K11/G11-1</f>
        <v>#REF!</v>
      </c>
      <c r="M11" s="272" t="e">
        <f t="shared" si="1"/>
        <v>#REF!</v>
      </c>
      <c r="N11" s="271" t="e">
        <f t="shared" si="9"/>
        <v>#REF!</v>
      </c>
      <c r="O11" s="265" t="e">
        <v>#REF!</v>
      </c>
      <c r="P11" s="273" t="e">
        <f t="shared" si="2"/>
        <v>#REF!</v>
      </c>
      <c r="Q11" s="272" t="e">
        <f t="shared" si="3"/>
        <v>#REF!</v>
      </c>
      <c r="R11" s="273" t="e">
        <f t="shared" ref="R11:R12" si="12">O11/D11-1</f>
        <v>#REF!</v>
      </c>
      <c r="S11" s="272" t="e">
        <f t="shared" ref="S11:S12" si="13">O11-D11</f>
        <v>#REF!</v>
      </c>
      <c r="T11" s="271" t="e">
        <f t="shared" si="10"/>
        <v>#REF!</v>
      </c>
      <c r="V11" s="29"/>
      <c r="W11" s="81"/>
      <c r="AE11" s="1"/>
    </row>
    <row r="12" spans="1:31" s="4" customFormat="1" hidden="1" x14ac:dyDescent="0.25">
      <c r="B12" s="99" t="s">
        <v>63</v>
      </c>
      <c r="C12" s="265" t="e">
        <v>#REF!</v>
      </c>
      <c r="D12" s="265" t="e">
        <v>#REF!</v>
      </c>
      <c r="E12" s="265" t="e">
        <v>#REF!</v>
      </c>
      <c r="F12" s="271" t="e">
        <f t="shared" si="4"/>
        <v>#REF!</v>
      </c>
      <c r="G12" s="265" t="e">
        <v>#REF!</v>
      </c>
      <c r="H12" s="273" t="e">
        <f t="shared" si="11"/>
        <v>#REF!</v>
      </c>
      <c r="I12" s="272" t="e">
        <f t="shared" si="7"/>
        <v>#REF!</v>
      </c>
      <c r="J12" s="271" t="e">
        <f t="shared" si="8"/>
        <v>#REF!</v>
      </c>
      <c r="K12" s="265" t="e">
        <v>#REF!</v>
      </c>
      <c r="L12" s="269" t="e">
        <f t="shared" si="0"/>
        <v>#REF!</v>
      </c>
      <c r="M12" s="272" t="e">
        <f t="shared" si="1"/>
        <v>#REF!</v>
      </c>
      <c r="N12" s="271" t="e">
        <f t="shared" si="9"/>
        <v>#REF!</v>
      </c>
      <c r="O12" s="265" t="e">
        <v>#REF!</v>
      </c>
      <c r="P12" s="273" t="e">
        <f>O12/K12-1</f>
        <v>#REF!</v>
      </c>
      <c r="Q12" s="272" t="e">
        <f t="shared" si="3"/>
        <v>#REF!</v>
      </c>
      <c r="R12" s="273" t="e">
        <f t="shared" si="12"/>
        <v>#REF!</v>
      </c>
      <c r="S12" s="272" t="e">
        <f t="shared" si="13"/>
        <v>#REF!</v>
      </c>
      <c r="T12" s="271" t="e">
        <f t="shared" si="10"/>
        <v>#REF!</v>
      </c>
      <c r="V12" s="29"/>
      <c r="W12" s="81"/>
      <c r="AE12" s="1"/>
    </row>
    <row r="13" spans="1:31" s="4" customFormat="1" ht="7.5" customHeight="1" x14ac:dyDescent="0.25">
      <c r="B13" s="249"/>
      <c r="C13" s="249"/>
      <c r="D13" s="249"/>
      <c r="E13" s="249"/>
      <c r="F13" s="249"/>
      <c r="G13" s="249"/>
      <c r="H13" s="249"/>
      <c r="I13" s="249"/>
      <c r="J13" s="249"/>
      <c r="K13" s="249"/>
      <c r="L13" s="276"/>
      <c r="M13" s="249"/>
      <c r="N13" s="249"/>
      <c r="O13" s="249"/>
      <c r="P13" s="249"/>
      <c r="Q13" s="249"/>
      <c r="R13" s="249"/>
      <c r="S13" s="249"/>
      <c r="T13" s="249"/>
      <c r="AE13" s="1" t="s">
        <v>186</v>
      </c>
    </row>
    <row r="14" spans="1:31" s="4" customFormat="1" x14ac:dyDescent="0.25">
      <c r="B14" s="173" t="s">
        <v>187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AE14" s="1" t="s">
        <v>188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12.878 viajeros 
cuota: 100,0%</v>
      </c>
    </row>
    <row r="20" spans="27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283" t="s">
        <v>189</v>
      </c>
      <c r="C38" s="283"/>
      <c r="D38" s="283"/>
      <c r="E38" s="283"/>
      <c r="F38" s="283"/>
      <c r="G38" s="283"/>
      <c r="H38" s="283"/>
      <c r="I38" s="283"/>
      <c r="J38" s="283"/>
      <c r="K38" s="283"/>
      <c r="L38" s="283"/>
      <c r="M38" s="283"/>
      <c r="N38" s="283"/>
      <c r="O38" s="283"/>
      <c r="P38" s="283"/>
      <c r="Q38" s="283"/>
      <c r="R38" s="283"/>
      <c r="S38" s="283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190</v>
      </c>
      <c r="O40" s="14">
        <v>2021</v>
      </c>
      <c r="P40" s="14" t="s">
        <v>190</v>
      </c>
      <c r="Q40" s="14" t="s">
        <v>191</v>
      </c>
      <c r="R40" s="14" t="s">
        <v>192</v>
      </c>
      <c r="S40" s="14" t="s">
        <v>193</v>
      </c>
      <c r="T40" s="89"/>
      <c r="AE40" s="1"/>
    </row>
    <row r="41" spans="2:31" s="4" customFormat="1" ht="18.75" hidden="1" x14ac:dyDescent="0.3">
      <c r="B41" s="237" t="s">
        <v>177</v>
      </c>
      <c r="C41" s="238"/>
      <c r="D41" s="238"/>
      <c r="E41" s="238"/>
      <c r="F41" s="238"/>
      <c r="G41" s="238"/>
      <c r="H41" s="238"/>
      <c r="I41" s="238"/>
      <c r="J41" s="238"/>
      <c r="K41" s="238">
        <v>1824653</v>
      </c>
      <c r="L41" s="238"/>
      <c r="M41" s="238"/>
      <c r="N41" s="239"/>
      <c r="O41" s="238">
        <v>2354005</v>
      </c>
      <c r="P41" s="239"/>
      <c r="Q41" s="239">
        <v>1</v>
      </c>
      <c r="R41" s="239">
        <v>0.2901110512519367</v>
      </c>
      <c r="S41" s="238">
        <v>529352</v>
      </c>
      <c r="T41" s="250"/>
      <c r="AE41" s="1"/>
    </row>
    <row r="42" spans="2:31" ht="18.75" hidden="1" x14ac:dyDescent="0.3">
      <c r="B42" s="237" t="s">
        <v>178</v>
      </c>
      <c r="C42" s="238"/>
      <c r="D42" s="238"/>
      <c r="E42" s="238"/>
      <c r="F42" s="238"/>
      <c r="G42" s="238"/>
      <c r="H42" s="238"/>
      <c r="I42" s="238"/>
      <c r="J42" s="238"/>
      <c r="K42" s="238">
        <v>603938</v>
      </c>
      <c r="L42" s="238"/>
      <c r="M42" s="238"/>
      <c r="N42" s="239">
        <v>1</v>
      </c>
      <c r="O42" s="238">
        <v>936181</v>
      </c>
      <c r="P42" s="239">
        <v>1</v>
      </c>
      <c r="Q42" s="239">
        <v>0.39769711619134201</v>
      </c>
      <c r="R42" s="239">
        <v>0.55012766211101138</v>
      </c>
      <c r="S42" s="238">
        <v>332243</v>
      </c>
      <c r="T42" s="250"/>
      <c r="AE42" s="1" t="s">
        <v>179</v>
      </c>
    </row>
    <row r="43" spans="2:31" ht="15.75" hidden="1" x14ac:dyDescent="0.25">
      <c r="B43" s="240" t="s">
        <v>102</v>
      </c>
      <c r="C43" s="241"/>
      <c r="D43" s="241"/>
      <c r="E43" s="241"/>
      <c r="F43" s="241"/>
      <c r="G43" s="241"/>
      <c r="H43" s="241"/>
      <c r="I43" s="241"/>
      <c r="J43" s="241"/>
      <c r="K43" s="241">
        <v>276550.36166633503</v>
      </c>
      <c r="L43" s="241"/>
      <c r="M43" s="241"/>
      <c r="N43" s="242">
        <v>0.45791184139155844</v>
      </c>
      <c r="O43" s="241">
        <v>430252.45635520399</v>
      </c>
      <c r="P43" s="242">
        <v>0.4595825554622493</v>
      </c>
      <c r="Q43" s="242">
        <v>0.18277465695918402</v>
      </c>
      <c r="R43" s="242">
        <v>0.55578337978930015</v>
      </c>
      <c r="S43" s="241">
        <v>153702.09468886897</v>
      </c>
      <c r="T43" s="251"/>
      <c r="AE43" s="1" t="s">
        <v>180</v>
      </c>
    </row>
    <row r="44" spans="2:31" s="4" customFormat="1" hidden="1" x14ac:dyDescent="0.25">
      <c r="B44" s="243" t="s">
        <v>105</v>
      </c>
      <c r="C44" s="244"/>
      <c r="D44" s="244"/>
      <c r="E44" s="244"/>
      <c r="F44" s="244"/>
      <c r="G44" s="244"/>
      <c r="H44" s="244"/>
      <c r="I44" s="244"/>
      <c r="J44" s="244"/>
      <c r="K44" s="244">
        <v>327387.63833385095</v>
      </c>
      <c r="L44" s="244"/>
      <c r="M44" s="244"/>
      <c r="N44" s="247">
        <v>0.54208815860874948</v>
      </c>
      <c r="O44" s="244">
        <v>505927.5436448183</v>
      </c>
      <c r="P44" s="247">
        <v>0.54041637636826456</v>
      </c>
      <c r="Q44" s="247">
        <v>0.21492203442423372</v>
      </c>
      <c r="R44" s="245">
        <v>0.54534711884540576</v>
      </c>
      <c r="S44" s="246">
        <v>178539.90531096736</v>
      </c>
      <c r="T44" s="253"/>
      <c r="AE44" s="1" t="s">
        <v>181</v>
      </c>
    </row>
    <row r="45" spans="2:31" s="4" customFormat="1" hidden="1" x14ac:dyDescent="0.25">
      <c r="B45" s="248" t="s">
        <v>182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183</v>
      </c>
    </row>
    <row r="46" spans="2:31" s="4" customFormat="1" hidden="1" x14ac:dyDescent="0.25">
      <c r="B46" s="248" t="s">
        <v>184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185</v>
      </c>
    </row>
    <row r="47" spans="2:31" s="4" customFormat="1" ht="7.5" hidden="1" customHeight="1" x14ac:dyDescent="0.25"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  <c r="R47" s="249"/>
      <c r="S47" s="249"/>
      <c r="AE47" s="1" t="s">
        <v>186</v>
      </c>
    </row>
    <row r="48" spans="2:31" s="4" customFormat="1" hidden="1" x14ac:dyDescent="0.25">
      <c r="B48" s="282" t="s">
        <v>187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49"/>
      <c r="AE48" s="1" t="s">
        <v>188</v>
      </c>
    </row>
    <row r="49" spans="3:31" s="4" customFormat="1" hidden="1" x14ac:dyDescent="0.25">
      <c r="AE49" s="1"/>
    </row>
    <row r="50" spans="3:31" hidden="1" x14ac:dyDescent="0.25">
      <c r="C50" s="127"/>
      <c r="D50" s="127"/>
      <c r="E50" s="127"/>
      <c r="F50" s="127"/>
      <c r="G50" s="127"/>
      <c r="H50" s="127"/>
      <c r="I50" s="127"/>
      <c r="J50" s="127"/>
      <c r="K50" s="127">
        <v>0.54208815860874948</v>
      </c>
      <c r="L50" s="127"/>
      <c r="M50" s="127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202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45" x14ac:dyDescent="0.25">
      <c r="C133" s="187">
        <v>2020</v>
      </c>
      <c r="D133" s="187">
        <v>2021</v>
      </c>
      <c r="E133" s="187">
        <v>2022</v>
      </c>
      <c r="F133" s="187">
        <v>2023</v>
      </c>
      <c r="G133" s="175" t="str">
        <f>CONCATENATE("var. ",RIGHT(F133,2),"/",RIGHT(E133,2))</f>
        <v>var. 23/22</v>
      </c>
      <c r="H133" s="175" t="str">
        <f>CONCATENATE("dif. ",RIGHT(F133,2),"/",RIGHT(E133,2))</f>
        <v>dif. 23/22</v>
      </c>
      <c r="I133" s="255" t="str">
        <f>CONCATENATE("%/s total Tenerife ",RIGHT(F133,4))</f>
        <v>%/s total Tenerife 2023</v>
      </c>
      <c r="J133" s="187">
        <v>2024</v>
      </c>
      <c r="K133" s="255" t="str">
        <f>CONCATENATE("%/s total Tenerife ",RIGHT(J133,4))</f>
        <v>%/s total Tenerife 2024</v>
      </c>
      <c r="L133" s="175" t="str">
        <f>CONCATENATE("var. ",RIGHT(J133,2),"/",RIGHT(F133,2))</f>
        <v>var. 24/23</v>
      </c>
      <c r="M133" s="175" t="str">
        <f>CONCATENATE("dif. ",RIGHT(J133,2),"/",RIGHT(F133,2))</f>
        <v>dif. 24/23</v>
      </c>
      <c r="N133" s="175" t="str">
        <f>CONCATENATE("var. ",RIGHT(J133,2),"/",RIGHT(D133,2))</f>
        <v>var. 24/21</v>
      </c>
      <c r="O133" s="175" t="str">
        <f>CONCATENATE("dif. ",RIGHT(J133,2),"/",RIGHT(D133,2))</f>
        <v>dif. 24/21</v>
      </c>
      <c r="Z133" s="1"/>
    </row>
    <row r="134" spans="1:31" ht="18.75" x14ac:dyDescent="0.3">
      <c r="A134" s="4"/>
      <c r="B134" s="237" t="s">
        <v>201</v>
      </c>
      <c r="C134" s="241">
        <v>7339</v>
      </c>
      <c r="D134" s="241">
        <v>10731</v>
      </c>
      <c r="E134" s="241">
        <v>17520</v>
      </c>
      <c r="F134" s="241">
        <v>25698</v>
      </c>
      <c r="G134" s="242">
        <f>F134/E134-1</f>
        <v>0.46678082191780823</v>
      </c>
      <c r="H134" s="241">
        <f>F134-E134</f>
        <v>8178</v>
      </c>
      <c r="I134" s="242">
        <f>F134/F$134</f>
        <v>1</v>
      </c>
      <c r="J134" s="241">
        <v>23944</v>
      </c>
      <c r="K134" s="242">
        <f>J134/J$134</f>
        <v>1</v>
      </c>
      <c r="L134" s="242">
        <f>J134/F134-1</f>
        <v>-6.8254338859055186E-2</v>
      </c>
      <c r="M134" s="241">
        <f>J134-F134</f>
        <v>-1754</v>
      </c>
      <c r="N134" s="242">
        <f>J134/D134-1</f>
        <v>1.2312925170068025</v>
      </c>
      <c r="O134" s="241">
        <f>J134-D134</f>
        <v>13213</v>
      </c>
      <c r="Q134" s="29"/>
      <c r="R134" s="81"/>
      <c r="Z134" s="1" t="s">
        <v>179</v>
      </c>
      <c r="AE134"/>
    </row>
    <row r="135" spans="1:31" s="4" customFormat="1" x14ac:dyDescent="0.25">
      <c r="B135" s="258" t="s">
        <v>196</v>
      </c>
      <c r="C135" s="259">
        <v>7339</v>
      </c>
      <c r="D135" s="259">
        <v>10731</v>
      </c>
      <c r="E135" s="259">
        <v>17520</v>
      </c>
      <c r="F135" s="259">
        <v>25698</v>
      </c>
      <c r="G135" s="263">
        <f>IFERROR(F135/E135-1,"-")</f>
        <v>0.46678082191780823</v>
      </c>
      <c r="H135" s="259">
        <f t="shared" ref="H135:H138" si="14">F135-E135</f>
        <v>8178</v>
      </c>
      <c r="I135" s="261">
        <f>F135/F$134</f>
        <v>1</v>
      </c>
      <c r="J135" s="259">
        <v>23944</v>
      </c>
      <c r="K135" s="260">
        <f t="shared" ref="K135:K138" si="15">J135/J$134</f>
        <v>1</v>
      </c>
      <c r="L135" s="261">
        <f t="shared" ref="L135:L138" si="16">J135/F135-1</f>
        <v>-6.8254338859055186E-2</v>
      </c>
      <c r="M135" s="262">
        <f t="shared" ref="M135:M138" si="17">J135-F135</f>
        <v>-1754</v>
      </c>
      <c r="N135" s="260">
        <f t="shared" ref="N135:N138" si="18">J135/D135-1</f>
        <v>1.2312925170068025</v>
      </c>
      <c r="O135" s="259">
        <f t="shared" ref="O135:O138" si="19">J135-D135</f>
        <v>13213</v>
      </c>
      <c r="Q135" s="29"/>
      <c r="R135" s="81"/>
      <c r="Z135" s="1" t="s">
        <v>181</v>
      </c>
    </row>
    <row r="136" spans="1:31" s="4" customFormat="1" x14ac:dyDescent="0.25">
      <c r="B136" s="99" t="s">
        <v>64</v>
      </c>
      <c r="C136" s="265">
        <v>0</v>
      </c>
      <c r="D136" s="265">
        <v>0</v>
      </c>
      <c r="E136" s="265">
        <v>1009</v>
      </c>
      <c r="F136" s="265">
        <v>1532</v>
      </c>
      <c r="G136" s="269">
        <f t="shared" ref="G136:G138" si="20">IFERROR(F136/E136-1,"-")</f>
        <v>0.51833498513379594</v>
      </c>
      <c r="H136" s="265">
        <f t="shared" si="14"/>
        <v>523</v>
      </c>
      <c r="I136" s="273">
        <f t="shared" ref="I136:I138" si="21">F136/F$134</f>
        <v>5.9615534282823568E-2</v>
      </c>
      <c r="J136" s="265">
        <v>1540</v>
      </c>
      <c r="K136" s="271">
        <f t="shared" si="15"/>
        <v>6.4316739057801539E-2</v>
      </c>
      <c r="L136" s="273">
        <f t="shared" si="16"/>
        <v>5.2219321148825326E-3</v>
      </c>
      <c r="M136" s="272">
        <f t="shared" si="17"/>
        <v>8</v>
      </c>
      <c r="N136" s="271" t="e">
        <f t="shared" si="18"/>
        <v>#DIV/0!</v>
      </c>
      <c r="O136" s="265">
        <f t="shared" si="19"/>
        <v>1540</v>
      </c>
      <c r="Q136" s="29"/>
      <c r="R136" s="81"/>
      <c r="Z136" s="1"/>
    </row>
    <row r="137" spans="1:31" s="4" customFormat="1" x14ac:dyDescent="0.25">
      <c r="B137" s="99" t="s">
        <v>63</v>
      </c>
      <c r="C137" s="265">
        <v>0</v>
      </c>
      <c r="D137" s="265">
        <v>0</v>
      </c>
      <c r="E137" s="265">
        <v>16511</v>
      </c>
      <c r="F137" s="265">
        <v>24166</v>
      </c>
      <c r="G137" s="267">
        <f t="shared" si="20"/>
        <v>0.46363030706801522</v>
      </c>
      <c r="H137" s="265">
        <f t="shared" si="14"/>
        <v>7655</v>
      </c>
      <c r="I137" s="277">
        <f t="shared" si="21"/>
        <v>0.94038446571717649</v>
      </c>
      <c r="J137" s="265">
        <v>22404</v>
      </c>
      <c r="K137" s="271">
        <f t="shared" si="15"/>
        <v>0.93568326094219845</v>
      </c>
      <c r="L137" s="273">
        <f t="shared" si="16"/>
        <v>-7.2912356202929685E-2</v>
      </c>
      <c r="M137" s="272">
        <f t="shared" si="17"/>
        <v>-1762</v>
      </c>
      <c r="N137" s="271" t="e">
        <f t="shared" si="18"/>
        <v>#DIV/0!</v>
      </c>
      <c r="O137" s="265">
        <f t="shared" si="19"/>
        <v>22404</v>
      </c>
      <c r="Q137" s="29"/>
      <c r="R137" s="81"/>
      <c r="Z137" s="1"/>
    </row>
    <row r="138" spans="1:31" s="4" customFormat="1" x14ac:dyDescent="0.25">
      <c r="B138" s="258" t="s">
        <v>197</v>
      </c>
      <c r="C138" s="259" t="e">
        <v>#REF!</v>
      </c>
      <c r="D138" s="259" t="e">
        <v>#REF!</v>
      </c>
      <c r="E138" s="259" t="e">
        <v>#REF!</v>
      </c>
      <c r="F138" s="259" t="e">
        <v>#REF!</v>
      </c>
      <c r="G138" s="263" t="str">
        <f t="shared" si="20"/>
        <v>-</v>
      </c>
      <c r="H138" s="259" t="e">
        <f t="shared" si="14"/>
        <v>#REF!</v>
      </c>
      <c r="I138" s="261" t="e">
        <f t="shared" si="21"/>
        <v>#REF!</v>
      </c>
      <c r="J138" s="259" t="e">
        <v>#REF!</v>
      </c>
      <c r="K138" s="260" t="e">
        <f t="shared" si="15"/>
        <v>#REF!</v>
      </c>
      <c r="L138" s="261" t="e">
        <f t="shared" si="16"/>
        <v>#REF!</v>
      </c>
      <c r="M138" s="262" t="e">
        <f t="shared" si="17"/>
        <v>#REF!</v>
      </c>
      <c r="N138" s="260" t="e">
        <f t="shared" si="18"/>
        <v>#REF!</v>
      </c>
      <c r="O138" s="259" t="e">
        <f t="shared" si="19"/>
        <v>#REF!</v>
      </c>
      <c r="Q138" s="29"/>
      <c r="R138" s="81"/>
      <c r="Z138" s="1"/>
    </row>
    <row r="139" spans="1:31" s="4" customFormat="1" ht="7.5" customHeight="1" x14ac:dyDescent="0.25"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Z139" s="1" t="s">
        <v>186</v>
      </c>
    </row>
    <row r="140" spans="1:31" s="4" customFormat="1" ht="32.25" customHeight="1" x14ac:dyDescent="0.25">
      <c r="B140" s="321" t="s">
        <v>200</v>
      </c>
      <c r="C140" s="321"/>
      <c r="D140" s="321"/>
      <c r="E140" s="321"/>
      <c r="F140" s="321"/>
      <c r="G140" s="321"/>
      <c r="H140" s="321"/>
      <c r="I140" s="321"/>
      <c r="J140" s="321"/>
      <c r="K140" s="321"/>
      <c r="L140" s="321"/>
      <c r="M140" s="321"/>
      <c r="N140" s="321"/>
      <c r="O140" s="321"/>
      <c r="Z140" s="1" t="s">
        <v>188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17667C-02D9-4589-AF39-A08C09DD116D}">
  <sheetPr>
    <tabColor theme="4" tint="0.39997558519241921"/>
  </sheetPr>
  <dimension ref="A1:AE142"/>
  <sheetViews>
    <sheetView showGridLines="0" zoomScaleNormal="100" workbookViewId="0">
      <selection activeCell="G18" sqref="G18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194</v>
      </c>
      <c r="G1" s="236"/>
      <c r="H1" s="236"/>
      <c r="I1" s="236"/>
      <c r="K1" s="236"/>
    </row>
    <row r="3" spans="1:31" s="4" customFormat="1" ht="25.5" customHeight="1" thickBot="1" x14ac:dyDescent="0.3">
      <c r="B3" s="66" t="s">
        <v>317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265</v>
      </c>
      <c r="D5" s="254" t="s">
        <v>266</v>
      </c>
      <c r="E5" s="254" t="s">
        <v>267</v>
      </c>
      <c r="F5" s="255" t="str">
        <f>CONCATENATE("%/s total Tenerife ",RIGHT(E5,4))</f>
        <v>%/s total Tenerife 2022</v>
      </c>
      <c r="G5" s="254" t="s">
        <v>268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269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270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203</v>
      </c>
      <c r="C6" s="256">
        <v>4239</v>
      </c>
      <c r="D6" s="256">
        <v>4883</v>
      </c>
      <c r="E6" s="256">
        <v>9207</v>
      </c>
      <c r="F6" s="257">
        <f>E6/$E$6</f>
        <v>1</v>
      </c>
      <c r="G6" s="256">
        <v>7164</v>
      </c>
      <c r="H6" s="257">
        <f>G6/E6-1</f>
        <v>-0.22189638318670579</v>
      </c>
      <c r="I6" s="256">
        <f>G6-E6</f>
        <v>-2043</v>
      </c>
      <c r="J6" s="257">
        <f>G6/$G$6</f>
        <v>1</v>
      </c>
      <c r="K6" s="256">
        <v>6280</v>
      </c>
      <c r="L6" s="257">
        <f t="shared" ref="L6:L12" si="0">K6/G6-1</f>
        <v>-0.12339475153545509</v>
      </c>
      <c r="M6" s="256">
        <f t="shared" ref="M6:M12" si="1">K6-G6</f>
        <v>-884</v>
      </c>
      <c r="N6" s="257">
        <f>K6/$K$6</f>
        <v>1</v>
      </c>
      <c r="O6" s="256">
        <v>6212</v>
      </c>
      <c r="P6" s="257">
        <f t="shared" ref="P6:P11" si="2">O6/K6-1</f>
        <v>-1.0828025477707004E-2</v>
      </c>
      <c r="Q6" s="256">
        <f t="shared" ref="Q6:Q12" si="3">O6-K6</f>
        <v>-68</v>
      </c>
      <c r="R6" s="257">
        <f>O6/C6-1</f>
        <v>0.46543996225524897</v>
      </c>
      <c r="S6" s="256">
        <f>O6-C6</f>
        <v>1973</v>
      </c>
      <c r="T6" s="257">
        <f>O6/$O$6</f>
        <v>1</v>
      </c>
      <c r="V6" s="29"/>
      <c r="W6" s="81"/>
      <c r="AE6" s="1" t="s">
        <v>179</v>
      </c>
    </row>
    <row r="7" spans="1:31" s="4" customFormat="1" x14ac:dyDescent="0.25">
      <c r="B7" s="258" t="s">
        <v>196</v>
      </c>
      <c r="C7" s="259">
        <v>4239</v>
      </c>
      <c r="D7" s="259">
        <v>4883</v>
      </c>
      <c r="E7" s="259">
        <v>9207</v>
      </c>
      <c r="F7" s="260">
        <f t="shared" ref="F7:F12" si="4">E7/$E$6</f>
        <v>1</v>
      </c>
      <c r="G7" s="259">
        <v>7164</v>
      </c>
      <c r="H7" s="261">
        <f>G7/E7-1</f>
        <v>-0.22189638318670579</v>
      </c>
      <c r="I7" s="262">
        <f>G7-E7</f>
        <v>-2043</v>
      </c>
      <c r="J7" s="260">
        <f>G7/$G$6</f>
        <v>1</v>
      </c>
      <c r="K7" s="259">
        <v>6280</v>
      </c>
      <c r="L7" s="263">
        <f t="shared" si="0"/>
        <v>-0.12339475153545509</v>
      </c>
      <c r="M7" s="264">
        <f t="shared" si="1"/>
        <v>-884</v>
      </c>
      <c r="N7" s="260">
        <f>K7/$K$6</f>
        <v>1</v>
      </c>
      <c r="O7" s="259">
        <v>6212</v>
      </c>
      <c r="P7" s="261">
        <f t="shared" si="2"/>
        <v>-1.0828025477707004E-2</v>
      </c>
      <c r="Q7" s="262">
        <f t="shared" si="3"/>
        <v>-68</v>
      </c>
      <c r="R7" s="261">
        <f t="shared" ref="R7:R10" si="5">O7/C7-1</f>
        <v>0.46543996225524897</v>
      </c>
      <c r="S7" s="262">
        <f t="shared" ref="S7:S10" si="6">O7-C7</f>
        <v>1973</v>
      </c>
      <c r="T7" s="260">
        <f>O7/$O$6</f>
        <v>1</v>
      </c>
      <c r="V7" s="29"/>
      <c r="W7" s="81"/>
      <c r="AE7" s="1" t="s">
        <v>181</v>
      </c>
    </row>
    <row r="8" spans="1:31" s="4" customFormat="1" x14ac:dyDescent="0.25">
      <c r="B8" s="99" t="s">
        <v>64</v>
      </c>
      <c r="C8" s="265">
        <v>2063</v>
      </c>
      <c r="D8" s="265">
        <v>0</v>
      </c>
      <c r="E8" s="265">
        <v>1120</v>
      </c>
      <c r="F8" s="266">
        <f t="shared" si="4"/>
        <v>0.12164657325947649</v>
      </c>
      <c r="G8" s="265">
        <v>1913</v>
      </c>
      <c r="H8" s="267">
        <f>IFERROR(G8/E8-1,"-")</f>
        <v>0.70803571428571432</v>
      </c>
      <c r="I8" s="268">
        <f t="shared" ref="I8:I12" si="7">G8-E8</f>
        <v>793</v>
      </c>
      <c r="J8" s="266">
        <f t="shared" ref="J8:J12" si="8">G8/$G$6</f>
        <v>0.26702959240647683</v>
      </c>
      <c r="K8" s="265">
        <v>2322</v>
      </c>
      <c r="L8" s="269">
        <f>IFERROR(K8/G8-1,"-")</f>
        <v>0.21380031364349183</v>
      </c>
      <c r="M8" s="270">
        <f>IF(G8=0,"nd",K8-G8)</f>
        <v>409</v>
      </c>
      <c r="N8" s="271">
        <f t="shared" ref="N8:N12" si="9">K8/$K$6</f>
        <v>0.36974522292993628</v>
      </c>
      <c r="O8" s="265">
        <v>2560</v>
      </c>
      <c r="P8" s="269">
        <f>IFERROR(O8/K8-1,"-")</f>
        <v>0.10249784668389328</v>
      </c>
      <c r="Q8" s="272">
        <f t="shared" si="3"/>
        <v>238</v>
      </c>
      <c r="R8" s="269">
        <f>IFERROR(O8/C8-1,"-")</f>
        <v>0.24091129423170132</v>
      </c>
      <c r="S8" s="272">
        <f t="shared" si="6"/>
        <v>497</v>
      </c>
      <c r="T8" s="271">
        <f t="shared" ref="T8:T12" si="10">O8/$O$6</f>
        <v>0.41210560206052799</v>
      </c>
      <c r="V8" s="29"/>
      <c r="W8" s="81"/>
      <c r="AE8" s="1"/>
    </row>
    <row r="9" spans="1:31" s="4" customFormat="1" x14ac:dyDescent="0.25">
      <c r="B9" s="99" t="s">
        <v>63</v>
      </c>
      <c r="C9" s="265">
        <v>2176</v>
      </c>
      <c r="D9" s="265">
        <v>0</v>
      </c>
      <c r="E9" s="265">
        <v>4853</v>
      </c>
      <c r="F9" s="271">
        <f t="shared" si="4"/>
        <v>0.52709894645378519</v>
      </c>
      <c r="G9" s="265">
        <v>4042</v>
      </c>
      <c r="H9" s="267">
        <f>IFERROR(G9/E9-1,"-")</f>
        <v>-0.16711312590150418</v>
      </c>
      <c r="I9" s="272">
        <f t="shared" si="7"/>
        <v>-811</v>
      </c>
      <c r="J9" s="271">
        <f t="shared" si="8"/>
        <v>0.56420993858179791</v>
      </c>
      <c r="K9" s="265">
        <v>3958</v>
      </c>
      <c r="L9" s="269">
        <f>IFERROR(K9/G9-1,"-")</f>
        <v>-2.0781791192478916E-2</v>
      </c>
      <c r="M9" s="270">
        <f>IF(G9=0,"nd",K9-G9)</f>
        <v>-84</v>
      </c>
      <c r="N9" s="271">
        <f t="shared" si="9"/>
        <v>0.63025477707006372</v>
      </c>
      <c r="O9" s="265">
        <v>3652</v>
      </c>
      <c r="P9" s="269">
        <f t="shared" si="2"/>
        <v>-7.7311773623041979E-2</v>
      </c>
      <c r="Q9" s="272">
        <f t="shared" si="3"/>
        <v>-306</v>
      </c>
      <c r="R9" s="273">
        <f t="shared" si="5"/>
        <v>0.67830882352941169</v>
      </c>
      <c r="S9" s="272">
        <f t="shared" si="6"/>
        <v>1476</v>
      </c>
      <c r="T9" s="271">
        <f t="shared" si="10"/>
        <v>0.58789439793947196</v>
      </c>
      <c r="V9" s="29"/>
      <c r="W9" s="81"/>
      <c r="AE9" s="1"/>
    </row>
    <row r="10" spans="1:31" s="4" customFormat="1" x14ac:dyDescent="0.25">
      <c r="B10" s="258" t="s">
        <v>197</v>
      </c>
      <c r="C10" s="274" t="s">
        <v>233</v>
      </c>
      <c r="D10" s="274" t="s">
        <v>233</v>
      </c>
      <c r="E10" s="274" t="s">
        <v>233</v>
      </c>
      <c r="F10" s="275" t="str">
        <f>IFERROR(E10/$E$6,"-")</f>
        <v>-</v>
      </c>
      <c r="G10" s="274" t="s">
        <v>233</v>
      </c>
      <c r="H10" s="263" t="str">
        <f>IFERROR(G10/E10-1,"-")</f>
        <v>-</v>
      </c>
      <c r="I10" s="264" t="str">
        <f>IFERROR(G10-E10,"-")</f>
        <v>-</v>
      </c>
      <c r="J10" s="275" t="str">
        <f>IFERROR(G10/$G$6,"-")</f>
        <v>-</v>
      </c>
      <c r="K10" s="274" t="s">
        <v>233</v>
      </c>
      <c r="L10" s="263" t="str">
        <f>IFERROR(K10/G10-1,"-")</f>
        <v>-</v>
      </c>
      <c r="M10" s="264" t="str">
        <f>IFERROR(K10-G10,"-")</f>
        <v>-</v>
      </c>
      <c r="N10" s="275" t="str">
        <f>IFERROR(K10/$K$6,"-")</f>
        <v>-</v>
      </c>
      <c r="O10" s="274" t="s">
        <v>233</v>
      </c>
      <c r="P10" s="263" t="str">
        <f>IFERROR(O10/K10-1,"-")</f>
        <v>-</v>
      </c>
      <c r="Q10" s="264" t="str">
        <f>IFERROR(O10-K10,"-")</f>
        <v>-</v>
      </c>
      <c r="R10" s="263" t="e">
        <f t="shared" si="5"/>
        <v>#VALUE!</v>
      </c>
      <c r="S10" s="264" t="e">
        <f t="shared" si="6"/>
        <v>#VALUE!</v>
      </c>
      <c r="T10" s="275" t="str">
        <f>IFERROR(O10/$O$6,"-")</f>
        <v>-</v>
      </c>
      <c r="V10" s="29"/>
      <c r="W10" s="81"/>
      <c r="AE10" s="1"/>
    </row>
    <row r="11" spans="1:31" s="4" customFormat="1" hidden="1" x14ac:dyDescent="0.25">
      <c r="B11" s="99" t="s">
        <v>64</v>
      </c>
      <c r="C11" s="265" t="e">
        <v>#REF!</v>
      </c>
      <c r="D11" s="265" t="e">
        <v>#REF!</v>
      </c>
      <c r="E11" s="265" t="e">
        <v>#REF!</v>
      </c>
      <c r="F11" s="271" t="e">
        <f t="shared" si="4"/>
        <v>#REF!</v>
      </c>
      <c r="G11" s="265" t="e">
        <v>#REF!</v>
      </c>
      <c r="H11" s="273" t="e">
        <f t="shared" ref="H11:H12" si="11">G11/E11-1</f>
        <v>#REF!</v>
      </c>
      <c r="I11" s="272" t="e">
        <f t="shared" si="7"/>
        <v>#REF!</v>
      </c>
      <c r="J11" s="271" t="e">
        <f t="shared" si="8"/>
        <v>#REF!</v>
      </c>
      <c r="K11" s="265" t="e">
        <v>#REF!</v>
      </c>
      <c r="L11" s="269" t="e">
        <f>K11/G11-1</f>
        <v>#REF!</v>
      </c>
      <c r="M11" s="272" t="e">
        <f t="shared" si="1"/>
        <v>#REF!</v>
      </c>
      <c r="N11" s="271" t="e">
        <f t="shared" si="9"/>
        <v>#REF!</v>
      </c>
      <c r="O11" s="265" t="e">
        <v>#REF!</v>
      </c>
      <c r="P11" s="273" t="e">
        <f t="shared" si="2"/>
        <v>#REF!</v>
      </c>
      <c r="Q11" s="272" t="e">
        <f t="shared" si="3"/>
        <v>#REF!</v>
      </c>
      <c r="R11" s="273" t="e">
        <f t="shared" ref="R11:R12" si="12">O11/D11-1</f>
        <v>#REF!</v>
      </c>
      <c r="S11" s="272" t="e">
        <f t="shared" ref="S11:S12" si="13">O11-D11</f>
        <v>#REF!</v>
      </c>
      <c r="T11" s="271" t="e">
        <f t="shared" si="10"/>
        <v>#REF!</v>
      </c>
      <c r="V11" s="29"/>
      <c r="W11" s="81"/>
      <c r="AE11" s="1"/>
    </row>
    <row r="12" spans="1:31" s="4" customFormat="1" hidden="1" x14ac:dyDescent="0.25">
      <c r="B12" s="99" t="s">
        <v>63</v>
      </c>
      <c r="C12" s="265" t="e">
        <v>#REF!</v>
      </c>
      <c r="D12" s="265" t="e">
        <v>#REF!</v>
      </c>
      <c r="E12" s="265" t="e">
        <v>#REF!</v>
      </c>
      <c r="F12" s="271" t="e">
        <f t="shared" si="4"/>
        <v>#REF!</v>
      </c>
      <c r="G12" s="265" t="e">
        <v>#REF!</v>
      </c>
      <c r="H12" s="273" t="e">
        <f t="shared" si="11"/>
        <v>#REF!</v>
      </c>
      <c r="I12" s="272" t="e">
        <f t="shared" si="7"/>
        <v>#REF!</v>
      </c>
      <c r="J12" s="271" t="e">
        <f t="shared" si="8"/>
        <v>#REF!</v>
      </c>
      <c r="K12" s="265" t="e">
        <v>#REF!</v>
      </c>
      <c r="L12" s="269" t="e">
        <f t="shared" si="0"/>
        <v>#REF!</v>
      </c>
      <c r="M12" s="272" t="e">
        <f t="shared" si="1"/>
        <v>#REF!</v>
      </c>
      <c r="N12" s="271" t="e">
        <f t="shared" si="9"/>
        <v>#REF!</v>
      </c>
      <c r="O12" s="265" t="e">
        <v>#REF!</v>
      </c>
      <c r="P12" s="273" t="e">
        <f>O12/K12-1</f>
        <v>#REF!</v>
      </c>
      <c r="Q12" s="272" t="e">
        <f t="shared" si="3"/>
        <v>#REF!</v>
      </c>
      <c r="R12" s="273" t="e">
        <f t="shared" si="12"/>
        <v>#REF!</v>
      </c>
      <c r="S12" s="272" t="e">
        <f t="shared" si="13"/>
        <v>#REF!</v>
      </c>
      <c r="T12" s="271" t="e">
        <f t="shared" si="10"/>
        <v>#REF!</v>
      </c>
      <c r="V12" s="29"/>
      <c r="W12" s="81"/>
      <c r="AE12" s="1"/>
    </row>
    <row r="13" spans="1:31" s="4" customFormat="1" ht="7.5" customHeight="1" x14ac:dyDescent="0.25">
      <c r="B13" s="249"/>
      <c r="C13" s="249"/>
      <c r="D13" s="249"/>
      <c r="E13" s="249"/>
      <c r="F13" s="249"/>
      <c r="G13" s="249"/>
      <c r="H13" s="249"/>
      <c r="I13" s="249"/>
      <c r="J13" s="249"/>
      <c r="K13" s="249"/>
      <c r="L13" s="276"/>
      <c r="M13" s="249"/>
      <c r="N13" s="249"/>
      <c r="O13" s="249"/>
      <c r="P13" s="249"/>
      <c r="Q13" s="249"/>
      <c r="R13" s="249"/>
      <c r="S13" s="249"/>
      <c r="T13" s="249"/>
      <c r="AE13" s="1" t="s">
        <v>186</v>
      </c>
    </row>
    <row r="14" spans="1:31" s="4" customFormat="1" x14ac:dyDescent="0.25">
      <c r="B14" s="173" t="s">
        <v>187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AE14" s="1" t="s">
        <v>188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6.212 viajeros 
cuota: 100,0%</v>
      </c>
    </row>
    <row r="20" spans="27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283" t="s">
        <v>189</v>
      </c>
      <c r="C38" s="283"/>
      <c r="D38" s="283"/>
      <c r="E38" s="283"/>
      <c r="F38" s="283"/>
      <c r="G38" s="283"/>
      <c r="H38" s="283"/>
      <c r="I38" s="283"/>
      <c r="J38" s="283"/>
      <c r="K38" s="283"/>
      <c r="L38" s="283"/>
      <c r="M38" s="283"/>
      <c r="N38" s="283"/>
      <c r="O38" s="283"/>
      <c r="P38" s="283"/>
      <c r="Q38" s="283"/>
      <c r="R38" s="283"/>
      <c r="S38" s="283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190</v>
      </c>
      <c r="O40" s="14">
        <v>2021</v>
      </c>
      <c r="P40" s="14" t="s">
        <v>190</v>
      </c>
      <c r="Q40" s="14" t="s">
        <v>191</v>
      </c>
      <c r="R40" s="14" t="s">
        <v>192</v>
      </c>
      <c r="S40" s="14" t="s">
        <v>193</v>
      </c>
      <c r="T40" s="89"/>
      <c r="AE40" s="1"/>
    </row>
    <row r="41" spans="2:31" s="4" customFormat="1" ht="18.75" hidden="1" x14ac:dyDescent="0.3">
      <c r="B41" s="237" t="s">
        <v>177</v>
      </c>
      <c r="C41" s="238"/>
      <c r="D41" s="238"/>
      <c r="E41" s="238"/>
      <c r="F41" s="238"/>
      <c r="G41" s="238"/>
      <c r="H41" s="238"/>
      <c r="I41" s="238"/>
      <c r="J41" s="238"/>
      <c r="K41" s="238">
        <v>1824653</v>
      </c>
      <c r="L41" s="238"/>
      <c r="M41" s="238"/>
      <c r="N41" s="239"/>
      <c r="O41" s="238">
        <v>2354005</v>
      </c>
      <c r="P41" s="239"/>
      <c r="Q41" s="239">
        <v>1</v>
      </c>
      <c r="R41" s="239">
        <v>0.2901110512519367</v>
      </c>
      <c r="S41" s="238">
        <v>529352</v>
      </c>
      <c r="T41" s="250"/>
      <c r="AE41" s="1"/>
    </row>
    <row r="42" spans="2:31" ht="18.75" hidden="1" x14ac:dyDescent="0.3">
      <c r="B42" s="237" t="s">
        <v>178</v>
      </c>
      <c r="C42" s="238"/>
      <c r="D42" s="238"/>
      <c r="E42" s="238"/>
      <c r="F42" s="238"/>
      <c r="G42" s="238"/>
      <c r="H42" s="238"/>
      <c r="I42" s="238"/>
      <c r="J42" s="238"/>
      <c r="K42" s="238">
        <v>603938</v>
      </c>
      <c r="L42" s="238"/>
      <c r="M42" s="238"/>
      <c r="N42" s="239">
        <v>1</v>
      </c>
      <c r="O42" s="238">
        <v>936181</v>
      </c>
      <c r="P42" s="239">
        <v>1</v>
      </c>
      <c r="Q42" s="239">
        <v>0.39769711619134201</v>
      </c>
      <c r="R42" s="239">
        <v>0.55012766211101138</v>
      </c>
      <c r="S42" s="238">
        <v>332243</v>
      </c>
      <c r="T42" s="250"/>
      <c r="AE42" s="1" t="s">
        <v>179</v>
      </c>
    </row>
    <row r="43" spans="2:31" ht="15.75" hidden="1" x14ac:dyDescent="0.25">
      <c r="B43" s="240" t="s">
        <v>102</v>
      </c>
      <c r="C43" s="241"/>
      <c r="D43" s="241"/>
      <c r="E43" s="241"/>
      <c r="F43" s="241"/>
      <c r="G43" s="241"/>
      <c r="H43" s="241"/>
      <c r="I43" s="241"/>
      <c r="J43" s="241"/>
      <c r="K43" s="241">
        <v>276550.36166633503</v>
      </c>
      <c r="L43" s="241"/>
      <c r="M43" s="241"/>
      <c r="N43" s="242">
        <v>0.45791184139155844</v>
      </c>
      <c r="O43" s="241">
        <v>430252.45635520399</v>
      </c>
      <c r="P43" s="242">
        <v>0.4595825554622493</v>
      </c>
      <c r="Q43" s="242">
        <v>0.18277465695918402</v>
      </c>
      <c r="R43" s="242">
        <v>0.55578337978930015</v>
      </c>
      <c r="S43" s="241">
        <v>153702.09468886897</v>
      </c>
      <c r="T43" s="251"/>
      <c r="AE43" s="1" t="s">
        <v>180</v>
      </c>
    </row>
    <row r="44" spans="2:31" s="4" customFormat="1" hidden="1" x14ac:dyDescent="0.25">
      <c r="B44" s="243" t="s">
        <v>105</v>
      </c>
      <c r="C44" s="244"/>
      <c r="D44" s="244"/>
      <c r="E44" s="244"/>
      <c r="F44" s="244"/>
      <c r="G44" s="244"/>
      <c r="H44" s="244"/>
      <c r="I44" s="244"/>
      <c r="J44" s="244"/>
      <c r="K44" s="244">
        <v>327387.63833385095</v>
      </c>
      <c r="L44" s="244"/>
      <c r="M44" s="244"/>
      <c r="N44" s="247">
        <v>0.54208815860874948</v>
      </c>
      <c r="O44" s="244">
        <v>505927.5436448183</v>
      </c>
      <c r="P44" s="247">
        <v>0.54041637636826456</v>
      </c>
      <c r="Q44" s="247">
        <v>0.21492203442423372</v>
      </c>
      <c r="R44" s="245">
        <v>0.54534711884540576</v>
      </c>
      <c r="S44" s="246">
        <v>178539.90531096736</v>
      </c>
      <c r="T44" s="253"/>
      <c r="AE44" s="1" t="s">
        <v>181</v>
      </c>
    </row>
    <row r="45" spans="2:31" s="4" customFormat="1" hidden="1" x14ac:dyDescent="0.25">
      <c r="B45" s="248" t="s">
        <v>182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183</v>
      </c>
    </row>
    <row r="46" spans="2:31" s="4" customFormat="1" hidden="1" x14ac:dyDescent="0.25">
      <c r="B46" s="248" t="s">
        <v>184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185</v>
      </c>
    </row>
    <row r="47" spans="2:31" s="4" customFormat="1" ht="7.5" hidden="1" customHeight="1" x14ac:dyDescent="0.25"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  <c r="R47" s="249"/>
      <c r="S47" s="249"/>
      <c r="AE47" s="1" t="s">
        <v>186</v>
      </c>
    </row>
    <row r="48" spans="2:31" s="4" customFormat="1" hidden="1" x14ac:dyDescent="0.25">
      <c r="B48" s="282" t="s">
        <v>187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49"/>
      <c r="AE48" s="1" t="s">
        <v>188</v>
      </c>
    </row>
    <row r="49" spans="3:31" s="4" customFormat="1" hidden="1" x14ac:dyDescent="0.25">
      <c r="AE49" s="1"/>
    </row>
    <row r="50" spans="3:31" hidden="1" x14ac:dyDescent="0.25">
      <c r="C50" s="127"/>
      <c r="D50" s="127"/>
      <c r="E50" s="127"/>
      <c r="F50" s="127"/>
      <c r="G50" s="127"/>
      <c r="H50" s="127"/>
      <c r="I50" s="127"/>
      <c r="J50" s="127"/>
      <c r="K50" s="127">
        <v>0.54208815860874948</v>
      </c>
      <c r="L50" s="127"/>
      <c r="M50" s="127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204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45" x14ac:dyDescent="0.25">
      <c r="C133" s="187">
        <v>2020</v>
      </c>
      <c r="D133" s="187">
        <v>2021</v>
      </c>
      <c r="E133" s="187">
        <v>2022</v>
      </c>
      <c r="F133" s="187">
        <v>2023</v>
      </c>
      <c r="G133" s="175" t="str">
        <f>CONCATENATE("var. ",RIGHT(F133,2),"/",RIGHT(E133,2))</f>
        <v>var. 23/22</v>
      </c>
      <c r="H133" s="175" t="str">
        <f>CONCATENATE("dif. ",RIGHT(F133,2),"/",RIGHT(E133,2))</f>
        <v>dif. 23/22</v>
      </c>
      <c r="I133" s="255" t="str">
        <f>CONCATENATE("%/s total Tenerife ",RIGHT(F133,4))</f>
        <v>%/s total Tenerife 2023</v>
      </c>
      <c r="J133" s="187">
        <v>2024</v>
      </c>
      <c r="K133" s="255" t="str">
        <f>CONCATENATE("%/s total Tenerife ",RIGHT(J133,4))</f>
        <v>%/s total Tenerife 2024</v>
      </c>
      <c r="L133" s="175" t="str">
        <f>CONCATENATE("var. ",RIGHT(J133,2),"/",RIGHT(F133,2))</f>
        <v>var. 24/23</v>
      </c>
      <c r="M133" s="175" t="str">
        <f>CONCATENATE("dif. ",RIGHT(J133,2),"/",RIGHT(F133,2))</f>
        <v>dif. 24/23</v>
      </c>
      <c r="N133" s="175" t="str">
        <f>CONCATENATE("var. ",RIGHT(J133,2),"/",RIGHT(D133,2))</f>
        <v>var. 24/21</v>
      </c>
      <c r="O133" s="175" t="str">
        <f>CONCATENATE("dif. ",RIGHT(J133,2),"/",RIGHT(D133,2))</f>
        <v>dif. 24/21</v>
      </c>
      <c r="Z133" s="1"/>
    </row>
    <row r="134" spans="1:31" ht="18.75" x14ac:dyDescent="0.3">
      <c r="A134" s="4"/>
      <c r="B134" s="237" t="s">
        <v>203</v>
      </c>
      <c r="C134" s="241">
        <v>8684</v>
      </c>
      <c r="D134" s="241">
        <v>11001</v>
      </c>
      <c r="E134" s="241">
        <v>16289</v>
      </c>
      <c r="F134" s="241">
        <v>12024</v>
      </c>
      <c r="G134" s="242">
        <f>F134/E134-1</f>
        <v>-0.261833138928111</v>
      </c>
      <c r="H134" s="241">
        <f>F134-E134</f>
        <v>-4265</v>
      </c>
      <c r="I134" s="242">
        <f>F134/F$134</f>
        <v>1</v>
      </c>
      <c r="J134" s="241">
        <v>11877</v>
      </c>
      <c r="K134" s="242">
        <f>J134/J$134</f>
        <v>1</v>
      </c>
      <c r="L134" s="242">
        <f>J134/F134-1</f>
        <v>-1.2225548902195627E-2</v>
      </c>
      <c r="M134" s="241">
        <f>J134-F134</f>
        <v>-147</v>
      </c>
      <c r="N134" s="242">
        <f>J134/D134-1</f>
        <v>7.962912462503402E-2</v>
      </c>
      <c r="O134" s="241">
        <f>J134-D134</f>
        <v>876</v>
      </c>
      <c r="Q134" s="29"/>
      <c r="R134" s="81"/>
      <c r="Z134" s="1" t="s">
        <v>179</v>
      </c>
      <c r="AE134"/>
    </row>
    <row r="135" spans="1:31" s="4" customFormat="1" x14ac:dyDescent="0.25">
      <c r="B135" s="258" t="s">
        <v>196</v>
      </c>
      <c r="C135" s="259">
        <v>8684</v>
      </c>
      <c r="D135" s="259">
        <v>11001</v>
      </c>
      <c r="E135" s="259">
        <v>16289</v>
      </c>
      <c r="F135" s="259">
        <v>12024</v>
      </c>
      <c r="G135" s="263">
        <f>IFERROR(F135/E135-1,"-")</f>
        <v>-0.261833138928111</v>
      </c>
      <c r="H135" s="259">
        <f t="shared" ref="H135:H138" si="14">F135-E135</f>
        <v>-4265</v>
      </c>
      <c r="I135" s="261">
        <f>F135/F$134</f>
        <v>1</v>
      </c>
      <c r="J135" s="259">
        <v>11877</v>
      </c>
      <c r="K135" s="260">
        <f t="shared" ref="K135:K138" si="15">J135/J$134</f>
        <v>1</v>
      </c>
      <c r="L135" s="261">
        <f t="shared" ref="L135:L138" si="16">J135/F135-1</f>
        <v>-1.2225548902195627E-2</v>
      </c>
      <c r="M135" s="262">
        <f t="shared" ref="M135:M138" si="17">J135-F135</f>
        <v>-147</v>
      </c>
      <c r="N135" s="260">
        <f t="shared" ref="N135:N138" si="18">J135/D135-1</f>
        <v>7.962912462503402E-2</v>
      </c>
      <c r="O135" s="259">
        <f t="shared" ref="O135:O138" si="19">J135-D135</f>
        <v>876</v>
      </c>
      <c r="Q135" s="29"/>
      <c r="R135" s="81"/>
      <c r="Z135" s="1" t="s">
        <v>181</v>
      </c>
    </row>
    <row r="136" spans="1:31" s="4" customFormat="1" x14ac:dyDescent="0.25">
      <c r="B136" s="99" t="s">
        <v>64</v>
      </c>
      <c r="C136" s="265">
        <v>0</v>
      </c>
      <c r="D136" s="265">
        <v>0</v>
      </c>
      <c r="E136" s="265">
        <v>2928</v>
      </c>
      <c r="F136" s="265">
        <v>3814</v>
      </c>
      <c r="G136" s="269">
        <f t="shared" ref="G136:G138" si="20">IFERROR(F136/E136-1,"-")</f>
        <v>0.30259562841530063</v>
      </c>
      <c r="H136" s="265">
        <f t="shared" si="14"/>
        <v>886</v>
      </c>
      <c r="I136" s="273">
        <f t="shared" ref="I136:I138" si="21">F136/F$134</f>
        <v>0.31719893546240852</v>
      </c>
      <c r="J136" s="265">
        <v>4202</v>
      </c>
      <c r="K136" s="271">
        <f t="shared" si="15"/>
        <v>0.35379304538183043</v>
      </c>
      <c r="L136" s="273">
        <f t="shared" si="16"/>
        <v>0.10173046670162567</v>
      </c>
      <c r="M136" s="272">
        <f t="shared" si="17"/>
        <v>388</v>
      </c>
      <c r="N136" s="271" t="e">
        <f t="shared" si="18"/>
        <v>#DIV/0!</v>
      </c>
      <c r="O136" s="265">
        <f t="shared" si="19"/>
        <v>4202</v>
      </c>
      <c r="Q136" s="29"/>
      <c r="R136" s="81"/>
      <c r="Z136" s="1"/>
    </row>
    <row r="137" spans="1:31" s="4" customFormat="1" x14ac:dyDescent="0.25">
      <c r="B137" s="99" t="s">
        <v>63</v>
      </c>
      <c r="C137" s="265">
        <v>0</v>
      </c>
      <c r="D137" s="265">
        <v>0</v>
      </c>
      <c r="E137" s="265">
        <v>13361</v>
      </c>
      <c r="F137" s="265">
        <v>8210</v>
      </c>
      <c r="G137" s="267">
        <f t="shared" si="20"/>
        <v>-0.38552503555123119</v>
      </c>
      <c r="H137" s="265">
        <f t="shared" si="14"/>
        <v>-5151</v>
      </c>
      <c r="I137" s="277">
        <f t="shared" si="21"/>
        <v>0.68280106453759148</v>
      </c>
      <c r="J137" s="265">
        <v>7675</v>
      </c>
      <c r="K137" s="271">
        <f t="shared" si="15"/>
        <v>0.64620695461816957</v>
      </c>
      <c r="L137" s="273">
        <f t="shared" si="16"/>
        <v>-6.5164433617539541E-2</v>
      </c>
      <c r="M137" s="272">
        <f t="shared" si="17"/>
        <v>-535</v>
      </c>
      <c r="N137" s="271" t="e">
        <f t="shared" si="18"/>
        <v>#DIV/0!</v>
      </c>
      <c r="O137" s="265">
        <f t="shared" si="19"/>
        <v>7675</v>
      </c>
      <c r="Q137" s="29"/>
      <c r="R137" s="81"/>
      <c r="Z137" s="1"/>
    </row>
    <row r="138" spans="1:31" s="4" customFormat="1" x14ac:dyDescent="0.25">
      <c r="B138" s="258" t="s">
        <v>197</v>
      </c>
      <c r="C138" s="259" t="e">
        <v>#REF!</v>
      </c>
      <c r="D138" s="259" t="e">
        <v>#REF!</v>
      </c>
      <c r="E138" s="259" t="e">
        <v>#REF!</v>
      </c>
      <c r="F138" s="259" t="e">
        <v>#REF!</v>
      </c>
      <c r="G138" s="263" t="str">
        <f t="shared" si="20"/>
        <v>-</v>
      </c>
      <c r="H138" s="259" t="e">
        <f t="shared" si="14"/>
        <v>#REF!</v>
      </c>
      <c r="I138" s="261" t="e">
        <f t="shared" si="21"/>
        <v>#REF!</v>
      </c>
      <c r="J138" s="259" t="e">
        <v>#REF!</v>
      </c>
      <c r="K138" s="260" t="e">
        <f t="shared" si="15"/>
        <v>#REF!</v>
      </c>
      <c r="L138" s="261" t="e">
        <f t="shared" si="16"/>
        <v>#REF!</v>
      </c>
      <c r="M138" s="262" t="e">
        <f t="shared" si="17"/>
        <v>#REF!</v>
      </c>
      <c r="N138" s="260" t="e">
        <f t="shared" si="18"/>
        <v>#REF!</v>
      </c>
      <c r="O138" s="259" t="e">
        <f t="shared" si="19"/>
        <v>#REF!</v>
      </c>
      <c r="Q138" s="29"/>
      <c r="R138" s="81"/>
      <c r="Z138" s="1"/>
    </row>
    <row r="139" spans="1:31" s="4" customFormat="1" ht="7.5" customHeight="1" x14ac:dyDescent="0.25"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Z139" s="1" t="s">
        <v>186</v>
      </c>
    </row>
    <row r="140" spans="1:31" s="4" customFormat="1" ht="32.25" customHeight="1" x14ac:dyDescent="0.25">
      <c r="B140" s="321" t="s">
        <v>200</v>
      </c>
      <c r="C140" s="321"/>
      <c r="D140" s="321"/>
      <c r="E140" s="321"/>
      <c r="F140" s="321"/>
      <c r="G140" s="321"/>
      <c r="H140" s="321"/>
      <c r="I140" s="321"/>
      <c r="J140" s="321"/>
      <c r="K140" s="321"/>
      <c r="L140" s="321"/>
      <c r="M140" s="321"/>
      <c r="N140" s="321"/>
      <c r="O140" s="321"/>
      <c r="Z140" s="1" t="s">
        <v>188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3E396A-A430-485D-861C-5665E48CCC06}">
  <sheetPr>
    <tabColor theme="4" tint="0.39997558519241921"/>
  </sheetPr>
  <dimension ref="A1:AE149"/>
  <sheetViews>
    <sheetView showGridLines="0" zoomScaleNormal="100" workbookViewId="0">
      <selection activeCell="G18" sqref="G18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205</v>
      </c>
      <c r="G1" s="236"/>
      <c r="H1" s="236"/>
      <c r="I1" s="236"/>
      <c r="K1" s="236"/>
    </row>
    <row r="3" spans="1:31" s="4" customFormat="1" ht="25.5" customHeight="1" thickBot="1" x14ac:dyDescent="0.3">
      <c r="B3" s="66" t="s">
        <v>29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265</v>
      </c>
      <c r="D5" s="254" t="s">
        <v>266</v>
      </c>
      <c r="E5" s="254" t="s">
        <v>267</v>
      </c>
      <c r="F5" s="255" t="str">
        <f>CONCATENATE("%/s total Tenerife ",RIGHT(E5,4))</f>
        <v>%/s total Tenerife 2022</v>
      </c>
      <c r="G5" s="254" t="s">
        <v>268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269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270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206</v>
      </c>
      <c r="C6" s="256">
        <v>190562</v>
      </c>
      <c r="D6" s="256">
        <v>384545</v>
      </c>
      <c r="E6" s="256">
        <v>582661</v>
      </c>
      <c r="F6" s="257">
        <f>E6/$E$6</f>
        <v>1</v>
      </c>
      <c r="G6" s="256">
        <v>610630</v>
      </c>
      <c r="H6" s="257">
        <f>G6/E6-1</f>
        <v>4.8002183087592964E-2</v>
      </c>
      <c r="I6" s="256">
        <f>G6-E6</f>
        <v>27969</v>
      </c>
      <c r="J6" s="257">
        <f>G6/$G$6</f>
        <v>1</v>
      </c>
      <c r="K6" s="256">
        <v>602747</v>
      </c>
      <c r="L6" s="257">
        <f>K6/G6-1</f>
        <v>-1.2909617935574769E-2</v>
      </c>
      <c r="M6" s="256">
        <f>K6-G6</f>
        <v>-7883</v>
      </c>
      <c r="N6" s="257">
        <f>K6/$K$6</f>
        <v>1</v>
      </c>
      <c r="O6" s="256">
        <v>610314</v>
      </c>
      <c r="P6" s="257">
        <f>O6/K6-1</f>
        <v>1.2554189402850691E-2</v>
      </c>
      <c r="Q6" s="256">
        <f>O6-K6</f>
        <v>7567</v>
      </c>
      <c r="R6" s="257">
        <f>IFERROR(O6/C6-1,"-")</f>
        <v>2.2027056810906687</v>
      </c>
      <c r="S6" s="256">
        <f>O6-C6</f>
        <v>419752</v>
      </c>
      <c r="T6" s="257">
        <f>O6/$O$6</f>
        <v>1</v>
      </c>
      <c r="V6" s="29"/>
      <c r="W6" s="81"/>
      <c r="AE6" s="1" t="s">
        <v>179</v>
      </c>
    </row>
    <row r="7" spans="1:31" s="4" customFormat="1" x14ac:dyDescent="0.25">
      <c r="B7" s="248" t="s">
        <v>46</v>
      </c>
      <c r="C7" s="265">
        <v>20277</v>
      </c>
      <c r="D7" s="265">
        <v>137416</v>
      </c>
      <c r="E7" s="265">
        <v>118869</v>
      </c>
      <c r="F7" s="271">
        <f t="shared" ref="F7:F16" si="0">E7/$E$6</f>
        <v>0.20401056532014328</v>
      </c>
      <c r="G7" s="265">
        <v>103873</v>
      </c>
      <c r="H7" s="273">
        <f>G7/E7-1</f>
        <v>-0.12615568398825594</v>
      </c>
      <c r="I7" s="272">
        <f>G7-E7</f>
        <v>-14996</v>
      </c>
      <c r="J7" s="271">
        <f>G7/$G$6</f>
        <v>0.17010792132715391</v>
      </c>
      <c r="K7" s="265">
        <v>88842</v>
      </c>
      <c r="L7" s="273">
        <f>K7/G7-1</f>
        <v>-0.14470555389754802</v>
      </c>
      <c r="M7" s="272">
        <f>K7-G7</f>
        <v>-15031</v>
      </c>
      <c r="N7" s="271">
        <f>K7/$K$6</f>
        <v>0.14739517575367442</v>
      </c>
      <c r="O7" s="265">
        <v>80599</v>
      </c>
      <c r="P7" s="273">
        <f>O7/K7-1</f>
        <v>-9.2782692870489236E-2</v>
      </c>
      <c r="Q7" s="272">
        <f>O7-K7</f>
        <v>-8243</v>
      </c>
      <c r="R7" s="273">
        <f t="shared" ref="R7:R16" si="1">IFERROR(O7/C7-1,"-")</f>
        <v>2.9748976673077872</v>
      </c>
      <c r="S7" s="272">
        <f t="shared" ref="S7:S16" si="2">O7-C7</f>
        <v>60322</v>
      </c>
      <c r="T7" s="271">
        <f>O7/$O$6</f>
        <v>0.13206152898344131</v>
      </c>
      <c r="V7" s="29"/>
      <c r="W7" s="81"/>
      <c r="AE7" s="1" t="s">
        <v>181</v>
      </c>
    </row>
    <row r="8" spans="1:31" s="4" customFormat="1" x14ac:dyDescent="0.25">
      <c r="B8" s="248" t="s">
        <v>47</v>
      </c>
      <c r="C8" s="265">
        <v>13953</v>
      </c>
      <c r="D8" s="265">
        <v>41134</v>
      </c>
      <c r="E8" s="265">
        <v>69906</v>
      </c>
      <c r="F8" s="271">
        <f t="shared" si="0"/>
        <v>0.11997713936577187</v>
      </c>
      <c r="G8" s="265">
        <v>63702</v>
      </c>
      <c r="H8" s="273">
        <f t="shared" ref="H8:H16" si="3">G8/E8-1</f>
        <v>-8.8747746974508601E-2</v>
      </c>
      <c r="I8" s="272">
        <f t="shared" ref="I8:I16" si="4">G8-E8</f>
        <v>-6204</v>
      </c>
      <c r="J8" s="271">
        <f t="shared" ref="J8:J16" si="5">G8/$G$6</f>
        <v>0.10432176604490444</v>
      </c>
      <c r="K8" s="265">
        <v>61151</v>
      </c>
      <c r="L8" s="273">
        <f t="shared" ref="L8:L16" si="6">K8/G8-1</f>
        <v>-4.0045838435213921E-2</v>
      </c>
      <c r="M8" s="272">
        <f t="shared" ref="M8:M16" si="7">K8-G8</f>
        <v>-2551</v>
      </c>
      <c r="N8" s="271">
        <f t="shared" ref="N8:N16" si="8">K8/$K$6</f>
        <v>0.10145384381838483</v>
      </c>
      <c r="O8" s="265">
        <v>63846</v>
      </c>
      <c r="P8" s="273">
        <f t="shared" ref="P8:P16" si="9">O8/K8-1</f>
        <v>4.4071233503949259E-2</v>
      </c>
      <c r="Q8" s="272">
        <f t="shared" ref="Q8:Q16" si="10">O8-K8</f>
        <v>2695</v>
      </c>
      <c r="R8" s="273">
        <f t="shared" si="1"/>
        <v>3.5757901526553431</v>
      </c>
      <c r="S8" s="272">
        <f t="shared" si="2"/>
        <v>49893</v>
      </c>
      <c r="T8" s="271">
        <f t="shared" ref="T8:T16" si="11">O8/$O$6</f>
        <v>0.1046117244565912</v>
      </c>
      <c r="V8" s="29"/>
      <c r="W8" s="81"/>
      <c r="AE8" s="1"/>
    </row>
    <row r="9" spans="1:31" s="4" customFormat="1" x14ac:dyDescent="0.25">
      <c r="B9" s="248" t="s">
        <v>48</v>
      </c>
      <c r="C9" s="265">
        <v>1123</v>
      </c>
      <c r="D9" s="265">
        <v>2321</v>
      </c>
      <c r="E9" s="265">
        <v>2543</v>
      </c>
      <c r="F9" s="266">
        <f t="shared" si="0"/>
        <v>4.3644589220833384E-3</v>
      </c>
      <c r="G9" s="265">
        <v>13397</v>
      </c>
      <c r="H9" s="277">
        <f t="shared" si="3"/>
        <v>4.2681871804954774</v>
      </c>
      <c r="I9" s="268">
        <f t="shared" si="4"/>
        <v>10854</v>
      </c>
      <c r="J9" s="266">
        <f t="shared" si="5"/>
        <v>2.19396361135221E-2</v>
      </c>
      <c r="K9" s="265">
        <v>7210</v>
      </c>
      <c r="L9" s="273">
        <f t="shared" si="6"/>
        <v>-0.46181981040531461</v>
      </c>
      <c r="M9" s="272">
        <f t="shared" si="7"/>
        <v>-6187</v>
      </c>
      <c r="N9" s="271">
        <f t="shared" si="8"/>
        <v>1.1961901096148135E-2</v>
      </c>
      <c r="O9" s="265">
        <v>4833</v>
      </c>
      <c r="P9" s="273">
        <f t="shared" si="9"/>
        <v>-0.32968099861303746</v>
      </c>
      <c r="Q9" s="272">
        <f t="shared" si="10"/>
        <v>-2377</v>
      </c>
      <c r="R9" s="273">
        <f t="shared" si="1"/>
        <v>3.3036509349955478</v>
      </c>
      <c r="S9" s="272">
        <f t="shared" si="2"/>
        <v>3710</v>
      </c>
      <c r="T9" s="271">
        <f t="shared" si="11"/>
        <v>7.9188745465448938E-3</v>
      </c>
      <c r="V9" s="29"/>
      <c r="W9" s="81"/>
      <c r="AE9" s="1"/>
    </row>
    <row r="10" spans="1:31" s="4" customFormat="1" x14ac:dyDescent="0.25">
      <c r="B10" s="248" t="s">
        <v>50</v>
      </c>
      <c r="C10" s="265">
        <v>47060</v>
      </c>
      <c r="D10" s="265">
        <v>66876</v>
      </c>
      <c r="E10" s="265">
        <v>197068</v>
      </c>
      <c r="F10" s="271">
        <f t="shared" si="0"/>
        <v>0.3382206806359101</v>
      </c>
      <c r="G10" s="265">
        <v>205761</v>
      </c>
      <c r="H10" s="273">
        <f t="shared" si="3"/>
        <v>4.4111677187569809E-2</v>
      </c>
      <c r="I10" s="272">
        <f t="shared" si="4"/>
        <v>8693</v>
      </c>
      <c r="J10" s="271">
        <f t="shared" si="5"/>
        <v>0.33696510161636345</v>
      </c>
      <c r="K10" s="265">
        <v>223593</v>
      </c>
      <c r="L10" s="273">
        <f t="shared" si="6"/>
        <v>8.6663653462026424E-2</v>
      </c>
      <c r="M10" s="272">
        <f t="shared" si="7"/>
        <v>17832</v>
      </c>
      <c r="N10" s="271">
        <f t="shared" si="8"/>
        <v>0.37095663686422331</v>
      </c>
      <c r="O10" s="265">
        <v>232483</v>
      </c>
      <c r="P10" s="273">
        <f t="shared" si="9"/>
        <v>3.9759742031280076E-2</v>
      </c>
      <c r="Q10" s="272">
        <f t="shared" si="10"/>
        <v>8890</v>
      </c>
      <c r="R10" s="273">
        <f t="shared" si="1"/>
        <v>3.9401402464938373</v>
      </c>
      <c r="S10" s="272">
        <f t="shared" si="2"/>
        <v>185423</v>
      </c>
      <c r="T10" s="271">
        <f>O10/$O$6</f>
        <v>0.38092359015195459</v>
      </c>
      <c r="V10" s="29"/>
      <c r="W10" s="81"/>
      <c r="AE10" s="1"/>
    </row>
    <row r="11" spans="1:31" s="4" customFormat="1" x14ac:dyDescent="0.25">
      <c r="B11" s="248" t="s">
        <v>52</v>
      </c>
      <c r="C11" s="265">
        <v>7208</v>
      </c>
      <c r="D11" s="265">
        <v>25544</v>
      </c>
      <c r="E11" s="265">
        <v>24458</v>
      </c>
      <c r="F11" s="266">
        <f t="shared" si="0"/>
        <v>4.1976380777158588E-2</v>
      </c>
      <c r="G11" s="265">
        <v>31500</v>
      </c>
      <c r="H11" s="277">
        <f t="shared" si="3"/>
        <v>0.28792215226101892</v>
      </c>
      <c r="I11" s="268">
        <f t="shared" si="4"/>
        <v>7042</v>
      </c>
      <c r="J11" s="266">
        <f t="shared" si="5"/>
        <v>5.1586066848992022E-2</v>
      </c>
      <c r="K11" s="265">
        <v>28196</v>
      </c>
      <c r="L11" s="273">
        <f t="shared" si="6"/>
        <v>-0.10488888888888892</v>
      </c>
      <c r="M11" s="272">
        <f t="shared" si="7"/>
        <v>-3304</v>
      </c>
      <c r="N11" s="271">
        <f t="shared" si="8"/>
        <v>4.6779162733286105E-2</v>
      </c>
      <c r="O11" s="265">
        <v>33627</v>
      </c>
      <c r="P11" s="273">
        <f t="shared" si="9"/>
        <v>0.19261597389700658</v>
      </c>
      <c r="Q11" s="272">
        <f t="shared" si="10"/>
        <v>5431</v>
      </c>
      <c r="R11" s="273">
        <f t="shared" si="1"/>
        <v>3.6652330743618204</v>
      </c>
      <c r="S11" s="272">
        <f t="shared" si="2"/>
        <v>26419</v>
      </c>
      <c r="T11" s="271">
        <f t="shared" si="11"/>
        <v>5.5097867655010374E-2</v>
      </c>
      <c r="V11" s="29"/>
      <c r="W11" s="81"/>
      <c r="AE11" s="1"/>
    </row>
    <row r="12" spans="1:31" s="4" customFormat="1" x14ac:dyDescent="0.25">
      <c r="B12" s="248" t="s">
        <v>53</v>
      </c>
      <c r="C12" s="265">
        <v>26940</v>
      </c>
      <c r="D12" s="265">
        <v>48582</v>
      </c>
      <c r="E12" s="265">
        <v>75501</v>
      </c>
      <c r="F12" s="271">
        <f t="shared" si="0"/>
        <v>0.12957963549988757</v>
      </c>
      <c r="G12" s="265">
        <v>88192</v>
      </c>
      <c r="H12" s="273">
        <f t="shared" si="3"/>
        <v>0.16809048886769706</v>
      </c>
      <c r="I12" s="272">
        <f t="shared" si="4"/>
        <v>12691</v>
      </c>
      <c r="J12" s="271">
        <f t="shared" si="5"/>
        <v>0.14442788595385095</v>
      </c>
      <c r="K12" s="265">
        <v>92234</v>
      </c>
      <c r="L12" s="273">
        <f t="shared" si="6"/>
        <v>4.5831821480406321E-2</v>
      </c>
      <c r="M12" s="272">
        <f t="shared" si="7"/>
        <v>4042</v>
      </c>
      <c r="N12" s="271">
        <f t="shared" si="8"/>
        <v>0.15302274420279155</v>
      </c>
      <c r="O12" s="265">
        <v>105634</v>
      </c>
      <c r="P12" s="273">
        <f t="shared" si="9"/>
        <v>0.14528265064943513</v>
      </c>
      <c r="Q12" s="272">
        <f t="shared" si="10"/>
        <v>13400</v>
      </c>
      <c r="R12" s="273">
        <f t="shared" si="1"/>
        <v>2.9210838901262064</v>
      </c>
      <c r="S12" s="272">
        <f t="shared" si="2"/>
        <v>78694</v>
      </c>
      <c r="T12" s="271">
        <f t="shared" si="11"/>
        <v>0.17308139744459408</v>
      </c>
      <c r="V12" s="29"/>
      <c r="W12" s="81"/>
      <c r="AE12" s="1"/>
    </row>
    <row r="13" spans="1:31" s="4" customFormat="1" x14ac:dyDescent="0.25">
      <c r="B13" s="248" t="s">
        <v>51</v>
      </c>
      <c r="C13" s="265">
        <v>7454</v>
      </c>
      <c r="D13" s="265">
        <v>9042</v>
      </c>
      <c r="E13" s="265">
        <v>18683</v>
      </c>
      <c r="F13" s="266">
        <f t="shared" si="0"/>
        <v>3.2064957153473461E-2</v>
      </c>
      <c r="G13" s="265">
        <v>23106</v>
      </c>
      <c r="H13" s="277">
        <f t="shared" si="3"/>
        <v>0.23673928169994118</v>
      </c>
      <c r="I13" s="268">
        <f t="shared" si="4"/>
        <v>4423</v>
      </c>
      <c r="J13" s="266">
        <f t="shared" si="5"/>
        <v>3.7839608273422531E-2</v>
      </c>
      <c r="K13" s="265">
        <v>20343</v>
      </c>
      <c r="L13" s="273">
        <f t="shared" si="6"/>
        <v>-0.11957933004414434</v>
      </c>
      <c r="M13" s="272">
        <f t="shared" si="7"/>
        <v>-2763</v>
      </c>
      <c r="N13" s="271">
        <f t="shared" si="8"/>
        <v>3.3750479056718657E-2</v>
      </c>
      <c r="O13" s="265">
        <v>19090</v>
      </c>
      <c r="P13" s="273">
        <f t="shared" si="9"/>
        <v>-6.1593668583788008E-2</v>
      </c>
      <c r="Q13" s="272">
        <f t="shared" si="10"/>
        <v>-1253</v>
      </c>
      <c r="R13" s="273">
        <f t="shared" si="1"/>
        <v>1.5610410517842768</v>
      </c>
      <c r="S13" s="272">
        <f t="shared" si="2"/>
        <v>11636</v>
      </c>
      <c r="T13" s="271">
        <f t="shared" si="11"/>
        <v>3.1278980983559281E-2</v>
      </c>
      <c r="V13" s="29"/>
      <c r="W13" s="81"/>
      <c r="AE13" s="1"/>
    </row>
    <row r="14" spans="1:31" s="4" customFormat="1" x14ac:dyDescent="0.25">
      <c r="B14" s="248" t="s">
        <v>54</v>
      </c>
      <c r="C14" s="265">
        <v>2629</v>
      </c>
      <c r="D14" s="265">
        <v>23814</v>
      </c>
      <c r="E14" s="265">
        <v>15534</v>
      </c>
      <c r="F14" s="271">
        <f t="shared" si="0"/>
        <v>2.6660442349839785E-2</v>
      </c>
      <c r="G14" s="265">
        <v>18834</v>
      </c>
      <c r="H14" s="273">
        <f t="shared" si="3"/>
        <v>0.21243723445345686</v>
      </c>
      <c r="I14" s="272">
        <f t="shared" si="4"/>
        <v>3300</v>
      </c>
      <c r="J14" s="271">
        <f t="shared" si="5"/>
        <v>3.0843555016949707E-2</v>
      </c>
      <c r="K14" s="265">
        <v>15150</v>
      </c>
      <c r="L14" s="273">
        <f t="shared" si="6"/>
        <v>-0.19560369544440903</v>
      </c>
      <c r="M14" s="272">
        <f t="shared" si="7"/>
        <v>-3684</v>
      </c>
      <c r="N14" s="271">
        <f t="shared" si="8"/>
        <v>2.5134923939895179E-2</v>
      </c>
      <c r="O14" s="265">
        <v>14655</v>
      </c>
      <c r="P14" s="273">
        <f t="shared" si="9"/>
        <v>-3.2673267326732702E-2</v>
      </c>
      <c r="Q14" s="272">
        <f t="shared" si="10"/>
        <v>-495</v>
      </c>
      <c r="R14" s="273">
        <f t="shared" si="1"/>
        <v>4.5743628756181058</v>
      </c>
      <c r="S14" s="272">
        <f t="shared" si="2"/>
        <v>12026</v>
      </c>
      <c r="T14" s="271">
        <f t="shared" si="11"/>
        <v>2.4012229770249412E-2</v>
      </c>
      <c r="V14" s="29"/>
      <c r="W14" s="81"/>
      <c r="AE14" s="1"/>
    </row>
    <row r="15" spans="1:31" s="4" customFormat="1" x14ac:dyDescent="0.25">
      <c r="B15" s="248" t="s">
        <v>49</v>
      </c>
      <c r="C15" s="265">
        <v>5545</v>
      </c>
      <c r="D15" s="265">
        <v>11048</v>
      </c>
      <c r="E15" s="265">
        <v>27158</v>
      </c>
      <c r="F15" s="266">
        <f t="shared" si="0"/>
        <v>4.6610293120699683E-2</v>
      </c>
      <c r="G15" s="265">
        <v>27541</v>
      </c>
      <c r="H15" s="277">
        <f t="shared" si="3"/>
        <v>1.4102658516827349E-2</v>
      </c>
      <c r="I15" s="268">
        <f t="shared" si="4"/>
        <v>383</v>
      </c>
      <c r="J15" s="266">
        <f t="shared" si="5"/>
        <v>4.5102598955177438E-2</v>
      </c>
      <c r="K15" s="265">
        <v>32909</v>
      </c>
      <c r="L15" s="273">
        <f t="shared" si="6"/>
        <v>0.19490940779201926</v>
      </c>
      <c r="M15" s="272">
        <f t="shared" si="7"/>
        <v>5368</v>
      </c>
      <c r="N15" s="271">
        <f t="shared" si="8"/>
        <v>5.4598363824291118E-2</v>
      </c>
      <c r="O15" s="265">
        <v>25581</v>
      </c>
      <c r="P15" s="273">
        <f t="shared" si="9"/>
        <v>-0.22267464827250905</v>
      </c>
      <c r="Q15" s="272">
        <f t="shared" si="10"/>
        <v>-7328</v>
      </c>
      <c r="R15" s="273">
        <f t="shared" si="1"/>
        <v>3.6133453561767359</v>
      </c>
      <c r="S15" s="272">
        <f t="shared" si="2"/>
        <v>20036</v>
      </c>
      <c r="T15" s="271">
        <f t="shared" si="11"/>
        <v>4.1914489918304348E-2</v>
      </c>
      <c r="V15" s="29"/>
      <c r="W15" s="81"/>
      <c r="AE15" s="1"/>
    </row>
    <row r="16" spans="1:31" s="4" customFormat="1" x14ac:dyDescent="0.25">
      <c r="B16" s="248" t="s">
        <v>207</v>
      </c>
      <c r="C16" s="265">
        <f>C6-SUM(C7:C15)</f>
        <v>58373</v>
      </c>
      <c r="D16" s="265">
        <f>D6-SUM(D7:D15)</f>
        <v>18768</v>
      </c>
      <c r="E16" s="265">
        <f>E6-SUM(E7:E15)</f>
        <v>32941</v>
      </c>
      <c r="F16" s="271">
        <f t="shared" si="0"/>
        <v>5.653544685503234E-2</v>
      </c>
      <c r="G16" s="265">
        <f>G6-SUM(G7:G15)</f>
        <v>34724</v>
      </c>
      <c r="H16" s="273">
        <f t="shared" si="3"/>
        <v>5.4127075680762582E-2</v>
      </c>
      <c r="I16" s="272">
        <f t="shared" si="4"/>
        <v>1783</v>
      </c>
      <c r="J16" s="271">
        <f t="shared" si="5"/>
        <v>5.6865859849663462E-2</v>
      </c>
      <c r="K16" s="265">
        <f>K6-SUM(K7:K15)</f>
        <v>33119</v>
      </c>
      <c r="L16" s="273">
        <f t="shared" si="6"/>
        <v>-4.6221633452367183E-2</v>
      </c>
      <c r="M16" s="272">
        <f t="shared" si="7"/>
        <v>-1605</v>
      </c>
      <c r="N16" s="271">
        <f t="shared" si="8"/>
        <v>5.4946768710586701E-2</v>
      </c>
      <c r="O16" s="265">
        <f>O6-SUM(O7:O15)</f>
        <v>29966</v>
      </c>
      <c r="P16" s="273">
        <f t="shared" si="9"/>
        <v>-9.5202149823364279E-2</v>
      </c>
      <c r="Q16" s="272">
        <f t="shared" si="10"/>
        <v>-3153</v>
      </c>
      <c r="R16" s="273">
        <f t="shared" si="1"/>
        <v>-0.48664622342521369</v>
      </c>
      <c r="S16" s="272">
        <f t="shared" si="2"/>
        <v>-28407</v>
      </c>
      <c r="T16" s="271">
        <f t="shared" si="11"/>
        <v>4.9099316089750523E-2</v>
      </c>
      <c r="V16" s="29"/>
      <c r="W16" s="81"/>
      <c r="AE16" s="1"/>
    </row>
    <row r="17" spans="2:31" s="4" customFormat="1" ht="7.5" customHeight="1" x14ac:dyDescent="0.25">
      <c r="B17" s="249"/>
      <c r="C17" s="249"/>
      <c r="D17" s="249"/>
      <c r="E17" s="249"/>
      <c r="F17" s="249"/>
      <c r="G17" s="249"/>
      <c r="H17" s="249"/>
      <c r="I17" s="249"/>
      <c r="J17" s="249"/>
      <c r="K17" s="249"/>
      <c r="L17" s="249"/>
      <c r="M17" s="249"/>
      <c r="N17" s="249"/>
      <c r="O17" s="249"/>
      <c r="P17" s="249"/>
      <c r="Q17" s="249"/>
      <c r="R17" s="249"/>
      <c r="S17" s="249"/>
      <c r="T17" s="249"/>
      <c r="AE17" s="1" t="s">
        <v>186</v>
      </c>
    </row>
    <row r="18" spans="2:31" s="4" customFormat="1" x14ac:dyDescent="0.25">
      <c r="B18" s="173" t="s">
        <v>187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AE18" s="1" t="s">
        <v>188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83" t="s">
        <v>189</v>
      </c>
      <c r="C42" s="283"/>
      <c r="D42" s="283"/>
      <c r="E42" s="283"/>
      <c r="F42" s="283"/>
      <c r="G42" s="283"/>
      <c r="H42" s="283"/>
      <c r="I42" s="283"/>
      <c r="J42" s="283"/>
      <c r="K42" s="283"/>
      <c r="L42" s="283"/>
      <c r="M42" s="283"/>
      <c r="N42" s="283"/>
      <c r="O42" s="283"/>
      <c r="P42" s="283"/>
      <c r="Q42" s="283"/>
      <c r="R42" s="283"/>
      <c r="S42" s="283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190</v>
      </c>
      <c r="O44" s="14">
        <v>2021</v>
      </c>
      <c r="P44" s="14" t="s">
        <v>190</v>
      </c>
      <c r="Q44" s="14" t="s">
        <v>191</v>
      </c>
      <c r="R44" s="14" t="s">
        <v>192</v>
      </c>
      <c r="S44" s="14" t="s">
        <v>193</v>
      </c>
      <c r="T44" s="89"/>
      <c r="AE44" s="1"/>
    </row>
    <row r="45" spans="2:31" s="4" customFormat="1" ht="18.75" hidden="1" x14ac:dyDescent="0.3">
      <c r="B45" s="237" t="s">
        <v>177</v>
      </c>
      <c r="C45" s="238"/>
      <c r="D45" s="238"/>
      <c r="E45" s="238"/>
      <c r="F45" s="238"/>
      <c r="G45" s="238"/>
      <c r="H45" s="238"/>
      <c r="I45" s="238"/>
      <c r="J45" s="238"/>
      <c r="K45" s="238">
        <v>1824653</v>
      </c>
      <c r="L45" s="238"/>
      <c r="M45" s="238"/>
      <c r="N45" s="239"/>
      <c r="O45" s="238">
        <v>2354005</v>
      </c>
      <c r="P45" s="239"/>
      <c r="Q45" s="239">
        <v>1</v>
      </c>
      <c r="R45" s="239">
        <v>0.2901110512519367</v>
      </c>
      <c r="S45" s="238">
        <v>529352</v>
      </c>
      <c r="T45" s="250"/>
      <c r="AE45" s="1"/>
    </row>
    <row r="46" spans="2:31" ht="18.75" hidden="1" x14ac:dyDescent="0.3">
      <c r="B46" s="237" t="s">
        <v>178</v>
      </c>
      <c r="C46" s="238"/>
      <c r="D46" s="238"/>
      <c r="E46" s="238"/>
      <c r="F46" s="238"/>
      <c r="G46" s="238"/>
      <c r="H46" s="238"/>
      <c r="I46" s="238"/>
      <c r="J46" s="238"/>
      <c r="K46" s="238">
        <v>603938</v>
      </c>
      <c r="L46" s="238"/>
      <c r="M46" s="238"/>
      <c r="N46" s="239">
        <v>1</v>
      </c>
      <c r="O46" s="238">
        <v>936181</v>
      </c>
      <c r="P46" s="239">
        <v>1</v>
      </c>
      <c r="Q46" s="239">
        <v>0.39769711619134201</v>
      </c>
      <c r="R46" s="239">
        <v>0.55012766211101138</v>
      </c>
      <c r="S46" s="238">
        <v>332243</v>
      </c>
      <c r="T46" s="250"/>
      <c r="AE46" s="1" t="s">
        <v>179</v>
      </c>
    </row>
    <row r="47" spans="2:31" ht="15.75" hidden="1" x14ac:dyDescent="0.25">
      <c r="B47" s="240" t="s">
        <v>102</v>
      </c>
      <c r="C47" s="241"/>
      <c r="D47" s="241"/>
      <c r="E47" s="241"/>
      <c r="F47" s="241"/>
      <c r="G47" s="241"/>
      <c r="H47" s="241"/>
      <c r="I47" s="241"/>
      <c r="J47" s="241"/>
      <c r="K47" s="241">
        <v>276550.36166633503</v>
      </c>
      <c r="L47" s="241"/>
      <c r="M47" s="241"/>
      <c r="N47" s="242">
        <v>0.45791184139155844</v>
      </c>
      <c r="O47" s="241">
        <v>430252.45635520399</v>
      </c>
      <c r="P47" s="242">
        <v>0.4595825554622493</v>
      </c>
      <c r="Q47" s="242">
        <v>0.18277465695918402</v>
      </c>
      <c r="R47" s="242">
        <v>0.55578337978930015</v>
      </c>
      <c r="S47" s="241">
        <v>153702.09468886897</v>
      </c>
      <c r="T47" s="251"/>
      <c r="AE47" s="1" t="s">
        <v>180</v>
      </c>
    </row>
    <row r="48" spans="2:31" s="4" customFormat="1" hidden="1" x14ac:dyDescent="0.25">
      <c r="B48" s="243" t="s">
        <v>105</v>
      </c>
      <c r="C48" s="244"/>
      <c r="D48" s="244"/>
      <c r="E48" s="244"/>
      <c r="F48" s="244"/>
      <c r="G48" s="244"/>
      <c r="H48" s="244"/>
      <c r="I48" s="244"/>
      <c r="J48" s="244"/>
      <c r="K48" s="244">
        <v>327387.63833385095</v>
      </c>
      <c r="L48" s="244"/>
      <c r="M48" s="244"/>
      <c r="N48" s="247">
        <v>0.54208815860874948</v>
      </c>
      <c r="O48" s="244">
        <v>505927.5436448183</v>
      </c>
      <c r="P48" s="247">
        <v>0.54041637636826456</v>
      </c>
      <c r="Q48" s="247">
        <v>0.21492203442423372</v>
      </c>
      <c r="R48" s="245">
        <v>0.54534711884540576</v>
      </c>
      <c r="S48" s="246">
        <v>178539.90531096736</v>
      </c>
      <c r="T48" s="253"/>
      <c r="AE48" s="1" t="s">
        <v>181</v>
      </c>
    </row>
    <row r="49" spans="2:31" s="4" customFormat="1" hidden="1" x14ac:dyDescent="0.25">
      <c r="B49" s="248" t="s">
        <v>182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183</v>
      </c>
    </row>
    <row r="50" spans="2:31" s="4" customFormat="1" hidden="1" x14ac:dyDescent="0.25">
      <c r="B50" s="248" t="s">
        <v>184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185</v>
      </c>
    </row>
    <row r="51" spans="2:31" s="4" customFormat="1" ht="7.5" hidden="1" customHeight="1" x14ac:dyDescent="0.25"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  <c r="R51" s="249"/>
      <c r="S51" s="249"/>
      <c r="AE51" s="1" t="s">
        <v>186</v>
      </c>
    </row>
    <row r="52" spans="2:31" s="4" customFormat="1" hidden="1" x14ac:dyDescent="0.25">
      <c r="B52" s="282" t="s">
        <v>187</v>
      </c>
      <c r="C52" s="282"/>
      <c r="D52" s="282"/>
      <c r="E52" s="282"/>
      <c r="F52" s="282"/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49"/>
      <c r="AE52" s="1" t="s">
        <v>188</v>
      </c>
    </row>
    <row r="53" spans="2:31" s="4" customFormat="1" hidden="1" x14ac:dyDescent="0.25">
      <c r="AE53" s="1"/>
    </row>
    <row r="54" spans="2:31" hidden="1" x14ac:dyDescent="0.25">
      <c r="C54" s="127"/>
      <c r="D54" s="127"/>
      <c r="E54" s="127"/>
      <c r="F54" s="127"/>
      <c r="G54" s="127"/>
      <c r="H54" s="127"/>
      <c r="I54" s="127"/>
      <c r="J54" s="127"/>
      <c r="K54" s="127">
        <v>0.54208815860874948</v>
      </c>
      <c r="L54" s="127"/>
      <c r="M54" s="127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29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7">
        <v>2020</v>
      </c>
      <c r="D135" s="187">
        <v>2021</v>
      </c>
      <c r="E135" s="187">
        <v>2022</v>
      </c>
      <c r="F135" s="187">
        <v>2023</v>
      </c>
      <c r="G135" s="175" t="str">
        <f>CONCATENATE("var. ",RIGHT(F135,2),"/",RIGHT(E135,2))</f>
        <v>var. 23/22</v>
      </c>
      <c r="H135" s="175" t="str">
        <f>CONCATENATE("dif. ",RIGHT(F135,2),"/",RIGHT(E135,2))</f>
        <v>dif. 23/22</v>
      </c>
      <c r="I135" s="175" t="str">
        <f>CONCATENATE("%/s total Península ",RIGHT(F135,4))</f>
        <v>%/s total Península 2023</v>
      </c>
      <c r="J135" s="187">
        <v>2024</v>
      </c>
      <c r="K135" s="175" t="str">
        <f>CONCATENATE("%/s total España ",RIGHT(J135,4))</f>
        <v>%/s total España 2024</v>
      </c>
      <c r="L135" s="175" t="str">
        <f>CONCATENATE("var. ",RIGHT(J135,2),"/",RIGHT(F135,2))</f>
        <v>var. 24/23</v>
      </c>
      <c r="M135" s="175" t="str">
        <f>CONCATENATE("dif. ",RIGHT(J135,2),"/",RIGHT(F135,2))</f>
        <v>dif. 24/23</v>
      </c>
      <c r="N135" s="175" t="str">
        <f>CONCATENATE("var. ",RIGHT(J135,2),"/",RIGHT(C135,2))</f>
        <v>var. 24/20</v>
      </c>
      <c r="O135" s="175" t="str">
        <f>CONCATENATE("dif. ",RIGHT(J135,2),"/",RIGHT(C135,2))</f>
        <v>dif. 24/20</v>
      </c>
      <c r="Z135" s="1"/>
    </row>
    <row r="136" spans="1:31" ht="18.75" x14ac:dyDescent="0.3">
      <c r="A136" s="4"/>
      <c r="B136" s="237" t="s">
        <v>206</v>
      </c>
      <c r="C136" s="241">
        <v>456683</v>
      </c>
      <c r="D136" s="241">
        <v>800301</v>
      </c>
      <c r="E136" s="241">
        <v>1016781</v>
      </c>
      <c r="F136" s="241">
        <v>1041269</v>
      </c>
      <c r="G136" s="242">
        <f>F136/E136-1</f>
        <v>2.4083848931087504E-2</v>
      </c>
      <c r="H136" s="241">
        <f>F136-E136</f>
        <v>24488</v>
      </c>
      <c r="I136" s="242">
        <f>F136/F$136</f>
        <v>1</v>
      </c>
      <c r="J136" s="241">
        <v>1058434</v>
      </c>
      <c r="K136" s="242">
        <f>H136/H$136</f>
        <v>1</v>
      </c>
      <c r="L136" s="242">
        <f>J136/F136-1</f>
        <v>1.6484693196474609E-2</v>
      </c>
      <c r="M136" s="241">
        <f>J136-F136</f>
        <v>17165</v>
      </c>
      <c r="N136" s="242">
        <f>J136/C136-1</f>
        <v>1.3176557918731375</v>
      </c>
      <c r="O136" s="241">
        <f>J136-C136</f>
        <v>601751</v>
      </c>
      <c r="Q136" s="29"/>
      <c r="R136" s="81"/>
      <c r="Z136" s="1" t="s">
        <v>179</v>
      </c>
      <c r="AE136"/>
    </row>
    <row r="137" spans="1:31" s="4" customFormat="1" x14ac:dyDescent="0.25">
      <c r="B137" s="248" t="s">
        <v>46</v>
      </c>
      <c r="C137" s="265">
        <v>117997</v>
      </c>
      <c r="D137" s="265">
        <v>247584</v>
      </c>
      <c r="E137" s="265">
        <v>207208</v>
      </c>
      <c r="F137" s="265">
        <v>181512</v>
      </c>
      <c r="G137" s="271">
        <f t="shared" ref="G137:G146" si="12">F137/E137-1</f>
        <v>-0.12401065595922933</v>
      </c>
      <c r="H137" s="278">
        <f t="shared" ref="H137:H146" si="13">F137-E137</f>
        <v>-25696</v>
      </c>
      <c r="I137" s="273">
        <f t="shared" ref="I137:K146" si="14">F137/F$136</f>
        <v>0.17431806766551197</v>
      </c>
      <c r="J137" s="265">
        <v>161819</v>
      </c>
      <c r="K137" s="273">
        <f t="shared" si="14"/>
        <v>-1.049330284220843</v>
      </c>
      <c r="L137" s="273">
        <f t="shared" ref="L137:L146" si="15">J137/F137-1</f>
        <v>-0.10849420423994005</v>
      </c>
      <c r="M137" s="272">
        <f t="shared" ref="M137:M146" si="16">J137-F137</f>
        <v>-19693</v>
      </c>
      <c r="N137" s="271">
        <f t="shared" ref="N137:N146" si="17">J137/C137-1</f>
        <v>0.37138232327940535</v>
      </c>
      <c r="O137" s="265">
        <f t="shared" ref="O137:O146" si="18">J137-C137</f>
        <v>43822</v>
      </c>
      <c r="Q137" s="29"/>
      <c r="R137" s="81"/>
      <c r="Z137" s="1" t="s">
        <v>181</v>
      </c>
    </row>
    <row r="138" spans="1:31" s="4" customFormat="1" x14ac:dyDescent="0.25">
      <c r="B138" s="248" t="s">
        <v>47</v>
      </c>
      <c r="C138" s="265">
        <v>51760</v>
      </c>
      <c r="D138" s="265">
        <v>83468</v>
      </c>
      <c r="E138" s="265">
        <v>123951</v>
      </c>
      <c r="F138" s="265">
        <v>118966</v>
      </c>
      <c r="G138" s="271">
        <f t="shared" si="12"/>
        <v>-4.0217505304515511E-2</v>
      </c>
      <c r="H138" s="278">
        <f t="shared" si="13"/>
        <v>-4985</v>
      </c>
      <c r="I138" s="273">
        <f t="shared" si="14"/>
        <v>0.1142509764527706</v>
      </c>
      <c r="J138" s="265">
        <v>114660</v>
      </c>
      <c r="K138" s="273">
        <f t="shared" si="14"/>
        <v>-0.20356909506697157</v>
      </c>
      <c r="L138" s="273">
        <f t="shared" si="15"/>
        <v>-3.6195215439705497E-2</v>
      </c>
      <c r="M138" s="272">
        <f t="shared" si="16"/>
        <v>-4306</v>
      </c>
      <c r="N138" s="271">
        <f t="shared" si="17"/>
        <v>1.2152241112828439</v>
      </c>
      <c r="O138" s="265">
        <f t="shared" si="18"/>
        <v>62900</v>
      </c>
      <c r="Q138" s="29"/>
      <c r="R138" s="81"/>
      <c r="Z138" s="1"/>
    </row>
    <row r="139" spans="1:31" s="4" customFormat="1" x14ac:dyDescent="0.25">
      <c r="B139" s="248" t="s">
        <v>48</v>
      </c>
      <c r="C139" s="265">
        <v>2339</v>
      </c>
      <c r="D139" s="265">
        <v>4950</v>
      </c>
      <c r="E139" s="265">
        <v>6762</v>
      </c>
      <c r="F139" s="265">
        <v>20250</v>
      </c>
      <c r="G139" s="271">
        <f t="shared" si="12"/>
        <v>1.9946761313220942</v>
      </c>
      <c r="H139" s="278">
        <f t="shared" si="13"/>
        <v>13488</v>
      </c>
      <c r="I139" s="273">
        <f t="shared" si="14"/>
        <v>1.9447424248681178E-2</v>
      </c>
      <c r="J139" s="265">
        <v>11054</v>
      </c>
      <c r="K139" s="277">
        <f t="shared" si="14"/>
        <v>0.55080039202874875</v>
      </c>
      <c r="L139" s="273">
        <f t="shared" si="15"/>
        <v>-0.45412345679012345</v>
      </c>
      <c r="M139" s="272">
        <f t="shared" si="16"/>
        <v>-9196</v>
      </c>
      <c r="N139" s="271">
        <f t="shared" si="17"/>
        <v>3.725951261222745</v>
      </c>
      <c r="O139" s="265">
        <f t="shared" si="18"/>
        <v>8715</v>
      </c>
      <c r="Q139" s="29"/>
      <c r="R139" s="81"/>
      <c r="Z139" s="1"/>
    </row>
    <row r="140" spans="1:31" s="4" customFormat="1" x14ac:dyDescent="0.25">
      <c r="B140" s="248" t="s">
        <v>50</v>
      </c>
      <c r="C140" s="265">
        <v>103133</v>
      </c>
      <c r="D140" s="265">
        <v>181693</v>
      </c>
      <c r="E140" s="265">
        <v>342343</v>
      </c>
      <c r="F140" s="265">
        <v>341923</v>
      </c>
      <c r="G140" s="271">
        <f t="shared" si="12"/>
        <v>-1.2268397484394011E-3</v>
      </c>
      <c r="H140" s="278">
        <f t="shared" si="13"/>
        <v>-420</v>
      </c>
      <c r="I140" s="273">
        <f t="shared" si="14"/>
        <v>0.32837143908058342</v>
      </c>
      <c r="J140" s="265">
        <v>382237</v>
      </c>
      <c r="K140" s="273">
        <f t="shared" si="14"/>
        <v>-1.7151257758902319E-2</v>
      </c>
      <c r="L140" s="273">
        <f t="shared" si="15"/>
        <v>0.1179037385610211</v>
      </c>
      <c r="M140" s="272">
        <f t="shared" si="16"/>
        <v>40314</v>
      </c>
      <c r="N140" s="271">
        <f t="shared" si="17"/>
        <v>2.7062530906693301</v>
      </c>
      <c r="O140" s="265">
        <f t="shared" si="18"/>
        <v>279104</v>
      </c>
      <c r="Q140" s="29"/>
      <c r="R140" s="81"/>
      <c r="Z140" s="1"/>
    </row>
    <row r="141" spans="1:31" s="4" customFormat="1" x14ac:dyDescent="0.25">
      <c r="B141" s="248" t="s">
        <v>52</v>
      </c>
      <c r="C141" s="265">
        <v>30584</v>
      </c>
      <c r="D141" s="265">
        <v>44398</v>
      </c>
      <c r="E141" s="265">
        <v>48630</v>
      </c>
      <c r="F141" s="265">
        <v>55684</v>
      </c>
      <c r="G141" s="271">
        <f t="shared" si="12"/>
        <v>0.14505449311124829</v>
      </c>
      <c r="H141" s="278">
        <f t="shared" si="13"/>
        <v>7054</v>
      </c>
      <c r="I141" s="273">
        <f t="shared" si="14"/>
        <v>5.3477055400669757E-2</v>
      </c>
      <c r="J141" s="265">
        <v>49807</v>
      </c>
      <c r="K141" s="277">
        <f t="shared" si="14"/>
        <v>0.28805945769356417</v>
      </c>
      <c r="L141" s="273">
        <f t="shared" si="15"/>
        <v>-0.10554198692622652</v>
      </c>
      <c r="M141" s="272">
        <f t="shared" si="16"/>
        <v>-5877</v>
      </c>
      <c r="N141" s="271">
        <f t="shared" si="17"/>
        <v>0.62853125817420863</v>
      </c>
      <c r="O141" s="265">
        <f t="shared" si="18"/>
        <v>19223</v>
      </c>
      <c r="Q141" s="29"/>
      <c r="R141" s="81"/>
      <c r="Z141" s="1"/>
    </row>
    <row r="142" spans="1:31" s="4" customFormat="1" x14ac:dyDescent="0.25">
      <c r="B142" s="248" t="s">
        <v>53</v>
      </c>
      <c r="C142" s="265">
        <v>61571</v>
      </c>
      <c r="D142" s="265">
        <v>104557</v>
      </c>
      <c r="E142" s="265">
        <v>134886</v>
      </c>
      <c r="F142" s="265">
        <v>146430</v>
      </c>
      <c r="G142" s="271">
        <f t="shared" si="12"/>
        <v>8.5583381522174262E-2</v>
      </c>
      <c r="H142" s="278">
        <f t="shared" si="13"/>
        <v>11544</v>
      </c>
      <c r="I142" s="273">
        <f t="shared" si="14"/>
        <v>0.14062648556713012</v>
      </c>
      <c r="J142" s="265">
        <v>156566</v>
      </c>
      <c r="K142" s="273">
        <f t="shared" si="14"/>
        <v>0.47141457040182949</v>
      </c>
      <c r="L142" s="273">
        <f t="shared" si="15"/>
        <v>6.9220788089872309E-2</v>
      </c>
      <c r="M142" s="272">
        <f t="shared" si="16"/>
        <v>10136</v>
      </c>
      <c r="N142" s="271">
        <f t="shared" si="17"/>
        <v>1.5428529664939665</v>
      </c>
      <c r="O142" s="265">
        <f t="shared" si="18"/>
        <v>94995</v>
      </c>
      <c r="Q142" s="29"/>
      <c r="R142" s="81"/>
      <c r="Z142" s="1"/>
    </row>
    <row r="143" spans="1:31" s="4" customFormat="1" x14ac:dyDescent="0.25">
      <c r="B143" s="248" t="s">
        <v>51</v>
      </c>
      <c r="C143" s="265">
        <v>16023</v>
      </c>
      <c r="D143" s="265">
        <v>21732</v>
      </c>
      <c r="E143" s="265">
        <v>33809</v>
      </c>
      <c r="F143" s="265">
        <v>37722</v>
      </c>
      <c r="G143" s="271">
        <f t="shared" si="12"/>
        <v>0.11573841284864983</v>
      </c>
      <c r="H143" s="278">
        <f t="shared" si="13"/>
        <v>3913</v>
      </c>
      <c r="I143" s="273">
        <f t="shared" si="14"/>
        <v>3.6226950000432162E-2</v>
      </c>
      <c r="J143" s="265">
        <v>35821</v>
      </c>
      <c r="K143" s="277">
        <f t="shared" si="14"/>
        <v>0.15979255145377327</v>
      </c>
      <c r="L143" s="273">
        <f t="shared" si="15"/>
        <v>-5.0394994963151474E-2</v>
      </c>
      <c r="M143" s="272">
        <f t="shared" si="16"/>
        <v>-1901</v>
      </c>
      <c r="N143" s="271">
        <f t="shared" si="17"/>
        <v>1.2355988266866378</v>
      </c>
      <c r="O143" s="265">
        <f t="shared" si="18"/>
        <v>19798</v>
      </c>
      <c r="Q143" s="29"/>
      <c r="R143" s="81"/>
      <c r="Z143" s="1"/>
    </row>
    <row r="144" spans="1:31" s="4" customFormat="1" x14ac:dyDescent="0.25">
      <c r="B144" s="248" t="s">
        <v>54</v>
      </c>
      <c r="C144" s="265">
        <v>26839</v>
      </c>
      <c r="D144" s="265">
        <v>45216</v>
      </c>
      <c r="E144" s="265">
        <v>29061</v>
      </c>
      <c r="F144" s="265">
        <v>32018</v>
      </c>
      <c r="G144" s="271">
        <f t="shared" si="12"/>
        <v>0.10175148824885594</v>
      </c>
      <c r="H144" s="278">
        <f t="shared" si="13"/>
        <v>2957</v>
      </c>
      <c r="I144" s="273">
        <f t="shared" si="14"/>
        <v>3.0749018745396241E-2</v>
      </c>
      <c r="J144" s="265">
        <v>29188</v>
      </c>
      <c r="K144" s="273">
        <f t="shared" si="14"/>
        <v>0.12075302188827181</v>
      </c>
      <c r="L144" s="273">
        <f t="shared" si="15"/>
        <v>-8.838778187269658E-2</v>
      </c>
      <c r="M144" s="272">
        <f t="shared" si="16"/>
        <v>-2830</v>
      </c>
      <c r="N144" s="271">
        <f t="shared" si="17"/>
        <v>8.752188978724984E-2</v>
      </c>
      <c r="O144" s="265">
        <f t="shared" si="18"/>
        <v>2349</v>
      </c>
      <c r="Q144" s="29"/>
      <c r="R144" s="81"/>
      <c r="Z144" s="1"/>
    </row>
    <row r="145" spans="2:31" s="4" customFormat="1" x14ac:dyDescent="0.25">
      <c r="B145" s="248" t="s">
        <v>49</v>
      </c>
      <c r="C145" s="265">
        <v>24273</v>
      </c>
      <c r="D145" s="265">
        <v>26311</v>
      </c>
      <c r="E145" s="265">
        <v>32375</v>
      </c>
      <c r="F145" s="265">
        <v>47068</v>
      </c>
      <c r="G145" s="271">
        <f t="shared" si="12"/>
        <v>0.45383783783783782</v>
      </c>
      <c r="H145" s="278">
        <f t="shared" si="13"/>
        <v>14693</v>
      </c>
      <c r="I145" s="273">
        <f t="shared" si="14"/>
        <v>4.5202536520342007E-2</v>
      </c>
      <c r="J145" s="265">
        <v>61312</v>
      </c>
      <c r="K145" s="277">
        <f t="shared" si="14"/>
        <v>0.60000816726559947</v>
      </c>
      <c r="L145" s="273">
        <f t="shared" si="15"/>
        <v>0.30262598793235318</v>
      </c>
      <c r="M145" s="272">
        <f t="shared" si="16"/>
        <v>14244</v>
      </c>
      <c r="N145" s="271">
        <f t="shared" si="17"/>
        <v>1.5259341655337204</v>
      </c>
      <c r="O145" s="265">
        <f t="shared" si="18"/>
        <v>37039</v>
      </c>
      <c r="Q145" s="29"/>
      <c r="R145" s="81"/>
      <c r="Z145" s="1"/>
    </row>
    <row r="146" spans="2:31" s="4" customFormat="1" x14ac:dyDescent="0.25">
      <c r="B146" s="248" t="s">
        <v>207</v>
      </c>
      <c r="C146" s="265">
        <f>C136-SUM(C137:C145)</f>
        <v>22164</v>
      </c>
      <c r="D146" s="265">
        <f>D136-SUM(D137:D145)</f>
        <v>40392</v>
      </c>
      <c r="E146" s="265">
        <f>E136-SUM(E137:E145)</f>
        <v>57756</v>
      </c>
      <c r="F146" s="265">
        <f>F136-SUM(F137:F145)</f>
        <v>59696</v>
      </c>
      <c r="G146" s="271">
        <f t="shared" si="12"/>
        <v>3.3589583766188813E-2</v>
      </c>
      <c r="H146" s="278">
        <f t="shared" si="13"/>
        <v>1940</v>
      </c>
      <c r="I146" s="273">
        <f t="shared" si="14"/>
        <v>5.7330046318482542E-2</v>
      </c>
      <c r="J146" s="265">
        <f>J136-SUM(J137:J145)</f>
        <v>55970</v>
      </c>
      <c r="K146" s="273">
        <f t="shared" si="14"/>
        <v>7.9222476314929763E-2</v>
      </c>
      <c r="L146" s="273">
        <f t="shared" si="15"/>
        <v>-6.2416242294291102E-2</v>
      </c>
      <c r="M146" s="272">
        <f t="shared" si="16"/>
        <v>-3726</v>
      </c>
      <c r="N146" s="271">
        <f t="shared" si="17"/>
        <v>1.5252661974372859</v>
      </c>
      <c r="O146" s="265">
        <f t="shared" si="18"/>
        <v>33806</v>
      </c>
      <c r="Q146" s="29"/>
      <c r="R146" s="81"/>
      <c r="Z146" s="1"/>
    </row>
    <row r="147" spans="2:31" s="4" customFormat="1" ht="7.5" customHeight="1" x14ac:dyDescent="0.25"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Z147" s="1" t="s">
        <v>186</v>
      </c>
    </row>
    <row r="148" spans="2:31" s="4" customFormat="1" x14ac:dyDescent="0.25">
      <c r="B148" s="173" t="s">
        <v>187</v>
      </c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Z148" s="1" t="s">
        <v>188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9E061-A47F-4714-98D8-97A195FFF5B9}">
  <sheetPr>
    <tabColor theme="4" tint="0.39997558519241921"/>
  </sheetPr>
  <dimension ref="A1:AE149"/>
  <sheetViews>
    <sheetView showGridLines="0" zoomScaleNormal="100" workbookViewId="0">
      <selection activeCell="G18" sqref="G18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208</v>
      </c>
      <c r="G1" s="236"/>
      <c r="H1" s="236"/>
      <c r="I1" s="236"/>
      <c r="K1" s="236"/>
    </row>
    <row r="3" spans="1:31" s="4" customFormat="1" ht="25.5" customHeight="1" thickBot="1" x14ac:dyDescent="0.3">
      <c r="B3" s="66" t="s">
        <v>30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265</v>
      </c>
      <c r="D5" s="254" t="s">
        <v>266</v>
      </c>
      <c r="E5" s="254" t="s">
        <v>267</v>
      </c>
      <c r="F5" s="255" t="str">
        <f>CONCATENATE("%/s total Tenerife ",RIGHT(E5,4))</f>
        <v>%/s total Tenerife 2022</v>
      </c>
      <c r="G5" s="254" t="s">
        <v>268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269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270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206</v>
      </c>
      <c r="C6" s="256">
        <v>113171</v>
      </c>
      <c r="D6" s="256">
        <v>155072</v>
      </c>
      <c r="E6" s="256">
        <v>329527</v>
      </c>
      <c r="F6" s="257">
        <f>E6/$E$6</f>
        <v>1</v>
      </c>
      <c r="G6" s="256">
        <v>355640</v>
      </c>
      <c r="H6" s="257">
        <f>G6/E6-1</f>
        <v>7.9243885933474312E-2</v>
      </c>
      <c r="I6" s="256">
        <f>G6-E6</f>
        <v>26113</v>
      </c>
      <c r="J6" s="257">
        <f>G6/$G$6</f>
        <v>1</v>
      </c>
      <c r="K6" s="256">
        <v>359830</v>
      </c>
      <c r="L6" s="257">
        <f>K6/G6-1</f>
        <v>1.1781576875492084E-2</v>
      </c>
      <c r="M6" s="256">
        <f>K6-G6</f>
        <v>4190</v>
      </c>
      <c r="N6" s="257">
        <f>K6/$K$6</f>
        <v>1</v>
      </c>
      <c r="O6" s="256">
        <v>378180</v>
      </c>
      <c r="P6" s="257">
        <f>O6/K6-1</f>
        <v>5.0996303810132648E-2</v>
      </c>
      <c r="Q6" s="256">
        <f>O6-K6</f>
        <v>18350</v>
      </c>
      <c r="R6" s="257">
        <f>IFERROR(O6/C6-1,"-")</f>
        <v>2.3416688020782708</v>
      </c>
      <c r="S6" s="256">
        <f>O6-C6</f>
        <v>265009</v>
      </c>
      <c r="T6" s="257">
        <f>O6/$O$6</f>
        <v>1</v>
      </c>
      <c r="V6" s="29"/>
      <c r="W6" s="81"/>
      <c r="AE6" s="1" t="s">
        <v>179</v>
      </c>
    </row>
    <row r="7" spans="1:31" s="4" customFormat="1" x14ac:dyDescent="0.25">
      <c r="B7" s="248" t="s">
        <v>46</v>
      </c>
      <c r="C7" s="265">
        <v>10899</v>
      </c>
      <c r="D7" s="265">
        <v>57500</v>
      </c>
      <c r="E7" s="265">
        <v>66436</v>
      </c>
      <c r="F7" s="271">
        <f t="shared" ref="F7:F16" si="0">E7/$E$6</f>
        <v>0.20161018672218059</v>
      </c>
      <c r="G7" s="265">
        <v>59643</v>
      </c>
      <c r="H7" s="273">
        <f>G7/E7-1</f>
        <v>-0.10224878078150401</v>
      </c>
      <c r="I7" s="272">
        <f>G7-E7</f>
        <v>-6793</v>
      </c>
      <c r="J7" s="271">
        <f>G7/$G$6</f>
        <v>0.16770610729951638</v>
      </c>
      <c r="K7" s="265">
        <v>54537</v>
      </c>
      <c r="L7" s="273">
        <f>K7/G7-1</f>
        <v>-8.5609375785926312E-2</v>
      </c>
      <c r="M7" s="272">
        <f>K7-G7</f>
        <v>-5106</v>
      </c>
      <c r="N7" s="271">
        <f>K7/$K$6</f>
        <v>0.15156323819581469</v>
      </c>
      <c r="O7" s="265">
        <v>44885</v>
      </c>
      <c r="P7" s="273">
        <f>O7/K7-1</f>
        <v>-0.17698076535196283</v>
      </c>
      <c r="Q7" s="272">
        <f>O7-K7</f>
        <v>-9652</v>
      </c>
      <c r="R7" s="273">
        <f t="shared" ref="R7:R16" si="1">IFERROR(O7/C7-1,"-")</f>
        <v>3.1182677309844937</v>
      </c>
      <c r="S7" s="272">
        <f t="shared" ref="S7:S16" si="2">O7-C7</f>
        <v>33986</v>
      </c>
      <c r="T7" s="271">
        <f>O7/$O$6</f>
        <v>0.11868686868686869</v>
      </c>
      <c r="V7" s="29"/>
      <c r="W7" s="81"/>
      <c r="AE7" s="1" t="s">
        <v>181</v>
      </c>
    </row>
    <row r="8" spans="1:31" s="4" customFormat="1" x14ac:dyDescent="0.25">
      <c r="B8" s="248" t="s">
        <v>47</v>
      </c>
      <c r="C8" s="265">
        <v>8874</v>
      </c>
      <c r="D8" s="265">
        <v>12365</v>
      </c>
      <c r="E8" s="265">
        <v>40782</v>
      </c>
      <c r="F8" s="271">
        <f t="shared" si="0"/>
        <v>0.12375920637762611</v>
      </c>
      <c r="G8" s="265">
        <v>36779</v>
      </c>
      <c r="H8" s="273">
        <f t="shared" ref="H8:H16" si="3">G8/E8-1</f>
        <v>-9.8156049237408616E-2</v>
      </c>
      <c r="I8" s="272">
        <f t="shared" ref="I8:I16" si="4">G8-E8</f>
        <v>-4003</v>
      </c>
      <c r="J8" s="271">
        <f t="shared" ref="J8:J16" si="5">G8/$G$6</f>
        <v>0.10341637611067371</v>
      </c>
      <c r="K8" s="265">
        <v>34129</v>
      </c>
      <c r="L8" s="273">
        <f t="shared" ref="L8:L16" si="6">K8/G8-1</f>
        <v>-7.2051986187770201E-2</v>
      </c>
      <c r="M8" s="272">
        <f t="shared" ref="M8:M16" si="7">K8-G8</f>
        <v>-2650</v>
      </c>
      <c r="N8" s="271">
        <f t="shared" ref="N8:N16" si="8">K8/$K$6</f>
        <v>9.484756690659478E-2</v>
      </c>
      <c r="O8" s="265">
        <v>37277</v>
      </c>
      <c r="P8" s="273">
        <f t="shared" ref="P8:P16" si="9">O8/K8-1</f>
        <v>9.2238272436930391E-2</v>
      </c>
      <c r="Q8" s="272">
        <f t="shared" ref="Q8:Q16" si="10">O8-K8</f>
        <v>3148</v>
      </c>
      <c r="R8" s="273">
        <f t="shared" si="1"/>
        <v>3.2006986702727067</v>
      </c>
      <c r="S8" s="272">
        <f t="shared" si="2"/>
        <v>28403</v>
      </c>
      <c r="T8" s="271">
        <f t="shared" ref="T8:T16" si="11">O8/$O$6</f>
        <v>9.8569464276270558E-2</v>
      </c>
      <c r="V8" s="29"/>
      <c r="W8" s="81"/>
      <c r="AE8" s="1"/>
    </row>
    <row r="9" spans="1:31" s="4" customFormat="1" x14ac:dyDescent="0.25">
      <c r="B9" s="248" t="s">
        <v>48</v>
      </c>
      <c r="C9" s="265">
        <v>585</v>
      </c>
      <c r="D9" s="265">
        <v>1160</v>
      </c>
      <c r="E9" s="265">
        <v>1497</v>
      </c>
      <c r="F9" s="266">
        <f t="shared" si="0"/>
        <v>4.5428750906602493E-3</v>
      </c>
      <c r="G9" s="265">
        <v>3389</v>
      </c>
      <c r="H9" s="277">
        <f t="shared" si="3"/>
        <v>1.2638610554442216</v>
      </c>
      <c r="I9" s="268">
        <f t="shared" si="4"/>
        <v>1892</v>
      </c>
      <c r="J9" s="266">
        <f t="shared" si="5"/>
        <v>9.5292992914182886E-3</v>
      </c>
      <c r="K9" s="265">
        <v>2330</v>
      </c>
      <c r="L9" s="273">
        <f t="shared" si="6"/>
        <v>-0.31248155798170552</v>
      </c>
      <c r="M9" s="272">
        <f t="shared" si="7"/>
        <v>-1059</v>
      </c>
      <c r="N9" s="271">
        <f t="shared" si="8"/>
        <v>6.4752799933301833E-3</v>
      </c>
      <c r="O9" s="265">
        <v>1948</v>
      </c>
      <c r="P9" s="273">
        <f t="shared" si="9"/>
        <v>-0.16394849785407728</v>
      </c>
      <c r="Q9" s="272">
        <f t="shared" si="10"/>
        <v>-382</v>
      </c>
      <c r="R9" s="273">
        <f t="shared" si="1"/>
        <v>2.3299145299145301</v>
      </c>
      <c r="S9" s="272">
        <f t="shared" si="2"/>
        <v>1363</v>
      </c>
      <c r="T9" s="271">
        <f t="shared" si="11"/>
        <v>5.1509863028187637E-3</v>
      </c>
      <c r="V9" s="29"/>
      <c r="W9" s="81"/>
      <c r="AE9" s="1"/>
    </row>
    <row r="10" spans="1:31" s="4" customFormat="1" x14ac:dyDescent="0.25">
      <c r="B10" s="248" t="s">
        <v>50</v>
      </c>
      <c r="C10" s="265">
        <v>38308</v>
      </c>
      <c r="D10" s="265">
        <v>39205</v>
      </c>
      <c r="E10" s="265">
        <v>139217</v>
      </c>
      <c r="F10" s="271">
        <f t="shared" si="0"/>
        <v>0.4224752448206065</v>
      </c>
      <c r="G10" s="265">
        <v>149908</v>
      </c>
      <c r="H10" s="273">
        <f t="shared" si="3"/>
        <v>7.6793782368532515E-2</v>
      </c>
      <c r="I10" s="272">
        <f t="shared" si="4"/>
        <v>10691</v>
      </c>
      <c r="J10" s="271">
        <f t="shared" si="5"/>
        <v>0.42151613991676978</v>
      </c>
      <c r="K10" s="265">
        <v>158283</v>
      </c>
      <c r="L10" s="273">
        <f t="shared" si="6"/>
        <v>5.5867598793926998E-2</v>
      </c>
      <c r="M10" s="272">
        <f t="shared" si="7"/>
        <v>8375</v>
      </c>
      <c r="N10" s="271">
        <f t="shared" si="8"/>
        <v>0.4398827223966873</v>
      </c>
      <c r="O10" s="265">
        <v>177318</v>
      </c>
      <c r="P10" s="273">
        <f t="shared" si="9"/>
        <v>0.12025928242451811</v>
      </c>
      <c r="Q10" s="272">
        <f t="shared" si="10"/>
        <v>19035</v>
      </c>
      <c r="R10" s="273">
        <f t="shared" si="1"/>
        <v>3.6287459538477602</v>
      </c>
      <c r="S10" s="272">
        <f t="shared" si="2"/>
        <v>139010</v>
      </c>
      <c r="T10" s="271">
        <f>O10/$O$6</f>
        <v>0.46887196573060447</v>
      </c>
      <c r="V10" s="29"/>
      <c r="W10" s="81"/>
      <c r="AE10" s="1"/>
    </row>
    <row r="11" spans="1:31" s="4" customFormat="1" x14ac:dyDescent="0.25">
      <c r="B11" s="248" t="s">
        <v>52</v>
      </c>
      <c r="C11" s="265">
        <v>5757</v>
      </c>
      <c r="D11" s="265">
        <v>9171</v>
      </c>
      <c r="E11" s="265">
        <v>15618</v>
      </c>
      <c r="F11" s="266">
        <f t="shared" si="0"/>
        <v>4.7395205855665846E-2</v>
      </c>
      <c r="G11" s="265">
        <v>18555</v>
      </c>
      <c r="H11" s="277">
        <f t="shared" si="3"/>
        <v>0.18805224740683824</v>
      </c>
      <c r="I11" s="268">
        <f t="shared" si="4"/>
        <v>2937</v>
      </c>
      <c r="J11" s="266">
        <f t="shared" si="5"/>
        <v>5.2173546282757846E-2</v>
      </c>
      <c r="K11" s="265">
        <v>19490</v>
      </c>
      <c r="L11" s="273">
        <f t="shared" si="6"/>
        <v>5.0390730261385075E-2</v>
      </c>
      <c r="M11" s="272">
        <f t="shared" si="7"/>
        <v>935</v>
      </c>
      <c r="N11" s="271">
        <f t="shared" si="8"/>
        <v>5.4164466553650335E-2</v>
      </c>
      <c r="O11" s="265">
        <v>20654</v>
      </c>
      <c r="P11" s="273">
        <f t="shared" si="9"/>
        <v>5.9722934838378761E-2</v>
      </c>
      <c r="Q11" s="272">
        <f t="shared" si="10"/>
        <v>1164</v>
      </c>
      <c r="R11" s="273">
        <f t="shared" si="1"/>
        <v>2.5876324474552717</v>
      </c>
      <c r="S11" s="272">
        <f t="shared" si="2"/>
        <v>14897</v>
      </c>
      <c r="T11" s="271">
        <f t="shared" si="11"/>
        <v>5.4614204875984979E-2</v>
      </c>
      <c r="V11" s="29"/>
      <c r="W11" s="81"/>
      <c r="AE11" s="1"/>
    </row>
    <row r="12" spans="1:31" s="4" customFormat="1" x14ac:dyDescent="0.25">
      <c r="B12" s="248" t="s">
        <v>53</v>
      </c>
      <c r="C12" s="265">
        <v>13225</v>
      </c>
      <c r="D12" s="265">
        <v>23118</v>
      </c>
      <c r="E12" s="265">
        <v>36702</v>
      </c>
      <c r="F12" s="271">
        <f t="shared" si="0"/>
        <v>0.11137782336500499</v>
      </c>
      <c r="G12" s="265">
        <v>48144</v>
      </c>
      <c r="H12" s="273">
        <f t="shared" si="3"/>
        <v>0.31175412784044476</v>
      </c>
      <c r="I12" s="272">
        <f t="shared" si="4"/>
        <v>11442</v>
      </c>
      <c r="J12" s="271">
        <f t="shared" si="5"/>
        <v>0.13537284894837476</v>
      </c>
      <c r="K12" s="265">
        <v>48247</v>
      </c>
      <c r="L12" s="273">
        <f t="shared" si="6"/>
        <v>2.1394150880691409E-3</v>
      </c>
      <c r="M12" s="272">
        <f t="shared" si="7"/>
        <v>103</v>
      </c>
      <c r="N12" s="271">
        <f t="shared" si="8"/>
        <v>0.13408276130394908</v>
      </c>
      <c r="O12" s="265">
        <v>50408</v>
      </c>
      <c r="P12" s="273">
        <f t="shared" si="9"/>
        <v>4.4790349659046269E-2</v>
      </c>
      <c r="Q12" s="272">
        <f t="shared" si="10"/>
        <v>2161</v>
      </c>
      <c r="R12" s="273">
        <f t="shared" si="1"/>
        <v>2.811568998109641</v>
      </c>
      <c r="S12" s="272">
        <f t="shared" si="2"/>
        <v>37183</v>
      </c>
      <c r="T12" s="271">
        <f t="shared" si="11"/>
        <v>0.13329102543762231</v>
      </c>
      <c r="V12" s="29"/>
      <c r="W12" s="81"/>
      <c r="AE12" s="1"/>
    </row>
    <row r="13" spans="1:31" s="4" customFormat="1" x14ac:dyDescent="0.25">
      <c r="B13" s="248" t="s">
        <v>51</v>
      </c>
      <c r="C13" s="265">
        <v>3215</v>
      </c>
      <c r="D13" s="265">
        <v>4159</v>
      </c>
      <c r="E13" s="265">
        <v>9476</v>
      </c>
      <c r="F13" s="266">
        <f t="shared" si="0"/>
        <v>2.8756368977352387E-2</v>
      </c>
      <c r="G13" s="265">
        <v>15942</v>
      </c>
      <c r="H13" s="277">
        <f t="shared" si="3"/>
        <v>0.6823554242296328</v>
      </c>
      <c r="I13" s="268">
        <f t="shared" si="4"/>
        <v>6466</v>
      </c>
      <c r="J13" s="266">
        <f t="shared" si="5"/>
        <v>4.4826228770666963E-2</v>
      </c>
      <c r="K13" s="265">
        <v>14063</v>
      </c>
      <c r="L13" s="273">
        <f t="shared" si="6"/>
        <v>-0.11786475975410859</v>
      </c>
      <c r="M13" s="272">
        <f t="shared" si="7"/>
        <v>-1879</v>
      </c>
      <c r="N13" s="271">
        <f t="shared" si="8"/>
        <v>3.9082344440430204E-2</v>
      </c>
      <c r="O13" s="265">
        <v>12878</v>
      </c>
      <c r="P13" s="273">
        <f t="shared" si="9"/>
        <v>-8.4263670625044473E-2</v>
      </c>
      <c r="Q13" s="272">
        <f t="shared" si="10"/>
        <v>-1185</v>
      </c>
      <c r="R13" s="273">
        <f t="shared" si="1"/>
        <v>3.005598755832037</v>
      </c>
      <c r="S13" s="272">
        <f t="shared" si="2"/>
        <v>9663</v>
      </c>
      <c r="T13" s="271">
        <f t="shared" si="11"/>
        <v>3.4052567560420965E-2</v>
      </c>
      <c r="V13" s="29"/>
      <c r="W13" s="81"/>
      <c r="AE13" s="1"/>
    </row>
    <row r="14" spans="1:31" s="4" customFormat="1" x14ac:dyDescent="0.25">
      <c r="B14" s="248" t="s">
        <v>54</v>
      </c>
      <c r="C14" s="265">
        <v>866</v>
      </c>
      <c r="D14" s="265">
        <v>5034</v>
      </c>
      <c r="E14" s="265">
        <v>4983</v>
      </c>
      <c r="F14" s="271">
        <f t="shared" si="0"/>
        <v>1.5121674399973296E-2</v>
      </c>
      <c r="G14" s="265">
        <v>6449</v>
      </c>
      <c r="H14" s="273">
        <f t="shared" si="3"/>
        <v>0.29420028095524775</v>
      </c>
      <c r="I14" s="272">
        <f t="shared" si="4"/>
        <v>1466</v>
      </c>
      <c r="J14" s="271">
        <f t="shared" si="5"/>
        <v>1.813350579237431E-2</v>
      </c>
      <c r="K14" s="265">
        <v>5126</v>
      </c>
      <c r="L14" s="273">
        <f t="shared" si="6"/>
        <v>-0.20514808497441461</v>
      </c>
      <c r="M14" s="272">
        <f t="shared" si="7"/>
        <v>-1323</v>
      </c>
      <c r="N14" s="271">
        <f t="shared" si="8"/>
        <v>1.4245615985326403E-2</v>
      </c>
      <c r="O14" s="265">
        <v>6087</v>
      </c>
      <c r="P14" s="273">
        <f t="shared" si="9"/>
        <v>0.18747561451424111</v>
      </c>
      <c r="Q14" s="272">
        <f t="shared" si="10"/>
        <v>961</v>
      </c>
      <c r="R14" s="273">
        <f t="shared" si="1"/>
        <v>6.0288683602771362</v>
      </c>
      <c r="S14" s="272">
        <f t="shared" si="2"/>
        <v>5221</v>
      </c>
      <c r="T14" s="271">
        <f t="shared" si="11"/>
        <v>1.6095510074567665E-2</v>
      </c>
      <c r="V14" s="29"/>
      <c r="W14" s="81"/>
      <c r="AE14" s="1"/>
    </row>
    <row r="15" spans="1:31" s="4" customFormat="1" x14ac:dyDescent="0.25">
      <c r="B15" s="248" t="s">
        <v>49</v>
      </c>
      <c r="C15" s="265">
        <v>3282</v>
      </c>
      <c r="D15" s="265">
        <v>474</v>
      </c>
      <c r="E15" s="265">
        <v>5175</v>
      </c>
      <c r="F15" s="266">
        <f t="shared" si="0"/>
        <v>1.5704327718214291E-2</v>
      </c>
      <c r="G15" s="265">
        <v>6685</v>
      </c>
      <c r="H15" s="277">
        <f t="shared" si="3"/>
        <v>0.29178743961352649</v>
      </c>
      <c r="I15" s="268">
        <f t="shared" si="4"/>
        <v>1510</v>
      </c>
      <c r="J15" s="266">
        <f t="shared" si="5"/>
        <v>1.8797098189180069E-2</v>
      </c>
      <c r="K15" s="265">
        <v>13110</v>
      </c>
      <c r="L15" s="273">
        <f t="shared" si="6"/>
        <v>0.96110695587135386</v>
      </c>
      <c r="M15" s="272">
        <f t="shared" si="7"/>
        <v>6425</v>
      </c>
      <c r="N15" s="271">
        <f t="shared" si="8"/>
        <v>3.6433871550454383E-2</v>
      </c>
      <c r="O15" s="265">
        <v>15532</v>
      </c>
      <c r="P15" s="273">
        <f t="shared" si="9"/>
        <v>0.184744469870328</v>
      </c>
      <c r="Q15" s="272">
        <f t="shared" si="10"/>
        <v>2422</v>
      </c>
      <c r="R15" s="273">
        <f t="shared" si="1"/>
        <v>3.7324801950030473</v>
      </c>
      <c r="S15" s="272">
        <f t="shared" si="2"/>
        <v>12250</v>
      </c>
      <c r="T15" s="271">
        <f t="shared" si="11"/>
        <v>4.1070389761489239E-2</v>
      </c>
      <c r="V15" s="29"/>
      <c r="W15" s="81"/>
      <c r="AE15" s="1"/>
    </row>
    <row r="16" spans="1:31" s="4" customFormat="1" x14ac:dyDescent="0.25">
      <c r="B16" s="248" t="s">
        <v>207</v>
      </c>
      <c r="C16" s="265">
        <f>C6-SUM(C7:C15)</f>
        <v>28160</v>
      </c>
      <c r="D16" s="265">
        <f>D6-SUM(D7:D15)</f>
        <v>2886</v>
      </c>
      <c r="E16" s="265">
        <f>E6-SUM(E7:E15)</f>
        <v>9641</v>
      </c>
      <c r="F16" s="271">
        <f t="shared" si="0"/>
        <v>2.9257086672715742E-2</v>
      </c>
      <c r="G16" s="265">
        <f>G6-SUM(G7:G15)</f>
        <v>10146</v>
      </c>
      <c r="H16" s="273">
        <f t="shared" si="3"/>
        <v>5.2380458458666013E-2</v>
      </c>
      <c r="I16" s="272">
        <f t="shared" si="4"/>
        <v>505</v>
      </c>
      <c r="J16" s="271">
        <f t="shared" si="5"/>
        <v>2.852884939826791E-2</v>
      </c>
      <c r="K16" s="265">
        <f>K6-SUM(K7:K15)</f>
        <v>10515</v>
      </c>
      <c r="L16" s="273">
        <f t="shared" si="6"/>
        <v>3.6369012418687063E-2</v>
      </c>
      <c r="M16" s="272">
        <f t="shared" si="7"/>
        <v>369</v>
      </c>
      <c r="N16" s="271">
        <f t="shared" si="8"/>
        <v>2.922213267376261E-2</v>
      </c>
      <c r="O16" s="265">
        <f>O6-SUM(O7:O15)</f>
        <v>11193</v>
      </c>
      <c r="P16" s="273">
        <f t="shared" si="9"/>
        <v>6.447931526390871E-2</v>
      </c>
      <c r="Q16" s="272">
        <f t="shared" si="10"/>
        <v>678</v>
      </c>
      <c r="R16" s="273">
        <f t="shared" si="1"/>
        <v>-0.60252130681818183</v>
      </c>
      <c r="S16" s="272">
        <f t="shared" si="2"/>
        <v>-16967</v>
      </c>
      <c r="T16" s="271">
        <f t="shared" si="11"/>
        <v>2.9597017293352373E-2</v>
      </c>
      <c r="V16" s="29"/>
      <c r="W16" s="81"/>
      <c r="AE16" s="1"/>
    </row>
    <row r="17" spans="2:31" s="4" customFormat="1" ht="7.5" customHeight="1" x14ac:dyDescent="0.25">
      <c r="B17" s="249"/>
      <c r="C17" s="249"/>
      <c r="D17" s="249"/>
      <c r="E17" s="249"/>
      <c r="F17" s="249"/>
      <c r="G17" s="249"/>
      <c r="H17" s="249"/>
      <c r="I17" s="249"/>
      <c r="J17" s="249"/>
      <c r="K17" s="249"/>
      <c r="L17" s="249"/>
      <c r="M17" s="249"/>
      <c r="N17" s="249"/>
      <c r="O17" s="249"/>
      <c r="P17" s="249"/>
      <c r="Q17" s="249"/>
      <c r="R17" s="249"/>
      <c r="S17" s="249"/>
      <c r="T17" s="249"/>
      <c r="AE17" s="1" t="s">
        <v>186</v>
      </c>
    </row>
    <row r="18" spans="2:31" s="4" customFormat="1" x14ac:dyDescent="0.25">
      <c r="B18" s="173" t="s">
        <v>187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AE18" s="1" t="s">
        <v>188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83" t="s">
        <v>189</v>
      </c>
      <c r="C42" s="283"/>
      <c r="D42" s="283"/>
      <c r="E42" s="283"/>
      <c r="F42" s="283"/>
      <c r="G42" s="283"/>
      <c r="H42" s="283"/>
      <c r="I42" s="283"/>
      <c r="J42" s="283"/>
      <c r="K42" s="283"/>
      <c r="L42" s="283"/>
      <c r="M42" s="283"/>
      <c r="N42" s="283"/>
      <c r="O42" s="283"/>
      <c r="P42" s="283"/>
      <c r="Q42" s="283"/>
      <c r="R42" s="283"/>
      <c r="S42" s="283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190</v>
      </c>
      <c r="O44" s="14">
        <v>2021</v>
      </c>
      <c r="P44" s="14" t="s">
        <v>190</v>
      </c>
      <c r="Q44" s="14" t="s">
        <v>191</v>
      </c>
      <c r="R44" s="14" t="s">
        <v>192</v>
      </c>
      <c r="S44" s="14" t="s">
        <v>193</v>
      </c>
      <c r="T44" s="89"/>
      <c r="AE44" s="1"/>
    </row>
    <row r="45" spans="2:31" s="4" customFormat="1" ht="18.75" hidden="1" x14ac:dyDescent="0.3">
      <c r="B45" s="237" t="s">
        <v>177</v>
      </c>
      <c r="C45" s="238"/>
      <c r="D45" s="238"/>
      <c r="E45" s="238"/>
      <c r="F45" s="238"/>
      <c r="G45" s="238"/>
      <c r="H45" s="238"/>
      <c r="I45" s="238"/>
      <c r="J45" s="238"/>
      <c r="K45" s="238">
        <v>1824653</v>
      </c>
      <c r="L45" s="238"/>
      <c r="M45" s="238"/>
      <c r="N45" s="239"/>
      <c r="O45" s="238">
        <v>2354005</v>
      </c>
      <c r="P45" s="239"/>
      <c r="Q45" s="239">
        <v>1</v>
      </c>
      <c r="R45" s="239">
        <v>0.2901110512519367</v>
      </c>
      <c r="S45" s="238">
        <v>529352</v>
      </c>
      <c r="T45" s="250"/>
      <c r="AE45" s="1"/>
    </row>
    <row r="46" spans="2:31" ht="18.75" hidden="1" x14ac:dyDescent="0.3">
      <c r="B46" s="237" t="s">
        <v>178</v>
      </c>
      <c r="C46" s="238"/>
      <c r="D46" s="238"/>
      <c r="E46" s="238"/>
      <c r="F46" s="238"/>
      <c r="G46" s="238"/>
      <c r="H46" s="238"/>
      <c r="I46" s="238"/>
      <c r="J46" s="238"/>
      <c r="K46" s="238">
        <v>603938</v>
      </c>
      <c r="L46" s="238"/>
      <c r="M46" s="238"/>
      <c r="N46" s="239">
        <v>1</v>
      </c>
      <c r="O46" s="238">
        <v>936181</v>
      </c>
      <c r="P46" s="239">
        <v>1</v>
      </c>
      <c r="Q46" s="239">
        <v>0.39769711619134201</v>
      </c>
      <c r="R46" s="239">
        <v>0.55012766211101138</v>
      </c>
      <c r="S46" s="238">
        <v>332243</v>
      </c>
      <c r="T46" s="250"/>
      <c r="AE46" s="1" t="s">
        <v>179</v>
      </c>
    </row>
    <row r="47" spans="2:31" ht="15.75" hidden="1" x14ac:dyDescent="0.25">
      <c r="B47" s="240" t="s">
        <v>102</v>
      </c>
      <c r="C47" s="241"/>
      <c r="D47" s="241"/>
      <c r="E47" s="241"/>
      <c r="F47" s="241"/>
      <c r="G47" s="241"/>
      <c r="H47" s="241"/>
      <c r="I47" s="241"/>
      <c r="J47" s="241"/>
      <c r="K47" s="241">
        <v>276550.36166633503</v>
      </c>
      <c r="L47" s="241"/>
      <c r="M47" s="241"/>
      <c r="N47" s="242">
        <v>0.45791184139155844</v>
      </c>
      <c r="O47" s="241">
        <v>430252.45635520399</v>
      </c>
      <c r="P47" s="242">
        <v>0.4595825554622493</v>
      </c>
      <c r="Q47" s="242">
        <v>0.18277465695918402</v>
      </c>
      <c r="R47" s="242">
        <v>0.55578337978930015</v>
      </c>
      <c r="S47" s="241">
        <v>153702.09468886897</v>
      </c>
      <c r="T47" s="251"/>
      <c r="AE47" s="1" t="s">
        <v>180</v>
      </c>
    </row>
    <row r="48" spans="2:31" s="4" customFormat="1" hidden="1" x14ac:dyDescent="0.25">
      <c r="B48" s="243" t="s">
        <v>105</v>
      </c>
      <c r="C48" s="244"/>
      <c r="D48" s="244"/>
      <c r="E48" s="244"/>
      <c r="F48" s="244"/>
      <c r="G48" s="244"/>
      <c r="H48" s="244"/>
      <c r="I48" s="244"/>
      <c r="J48" s="244"/>
      <c r="K48" s="244">
        <v>327387.63833385095</v>
      </c>
      <c r="L48" s="244"/>
      <c r="M48" s="244"/>
      <c r="N48" s="247">
        <v>0.54208815860874948</v>
      </c>
      <c r="O48" s="244">
        <v>505927.5436448183</v>
      </c>
      <c r="P48" s="247">
        <v>0.54041637636826456</v>
      </c>
      <c r="Q48" s="247">
        <v>0.21492203442423372</v>
      </c>
      <c r="R48" s="245">
        <v>0.54534711884540576</v>
      </c>
      <c r="S48" s="246">
        <v>178539.90531096736</v>
      </c>
      <c r="T48" s="253"/>
      <c r="AE48" s="1" t="s">
        <v>181</v>
      </c>
    </row>
    <row r="49" spans="2:31" s="4" customFormat="1" hidden="1" x14ac:dyDescent="0.25">
      <c r="B49" s="248" t="s">
        <v>182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183</v>
      </c>
    </row>
    <row r="50" spans="2:31" s="4" customFormat="1" hidden="1" x14ac:dyDescent="0.25">
      <c r="B50" s="248" t="s">
        <v>184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185</v>
      </c>
    </row>
    <row r="51" spans="2:31" s="4" customFormat="1" ht="7.5" hidden="1" customHeight="1" x14ac:dyDescent="0.25"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  <c r="R51" s="249"/>
      <c r="S51" s="249"/>
      <c r="AE51" s="1" t="s">
        <v>186</v>
      </c>
    </row>
    <row r="52" spans="2:31" s="4" customFormat="1" hidden="1" x14ac:dyDescent="0.25">
      <c r="B52" s="282" t="s">
        <v>187</v>
      </c>
      <c r="C52" s="282"/>
      <c r="D52" s="282"/>
      <c r="E52" s="282"/>
      <c r="F52" s="282"/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49"/>
      <c r="AE52" s="1" t="s">
        <v>188</v>
      </c>
    </row>
    <row r="53" spans="2:31" s="4" customFormat="1" hidden="1" x14ac:dyDescent="0.25">
      <c r="AE53" s="1"/>
    </row>
    <row r="54" spans="2:31" hidden="1" x14ac:dyDescent="0.25">
      <c r="C54" s="127"/>
      <c r="D54" s="127"/>
      <c r="E54" s="127"/>
      <c r="F54" s="127"/>
      <c r="G54" s="127"/>
      <c r="H54" s="127"/>
      <c r="I54" s="127"/>
      <c r="J54" s="127"/>
      <c r="K54" s="127">
        <v>0.54208815860874948</v>
      </c>
      <c r="L54" s="127"/>
      <c r="M54" s="127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30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7">
        <v>2020</v>
      </c>
      <c r="D135" s="187">
        <v>2021</v>
      </c>
      <c r="E135" s="187">
        <v>2022</v>
      </c>
      <c r="F135" s="187">
        <v>2023</v>
      </c>
      <c r="G135" s="175" t="str">
        <f>CONCATENATE("var. ",RIGHT(F135,2),"/",RIGHT(E135,2))</f>
        <v>var. 23/22</v>
      </c>
      <c r="H135" s="175" t="str">
        <f>CONCATENATE("dif. ",RIGHT(F135,2),"/",RIGHT(E135,2))</f>
        <v>dif. 23/22</v>
      </c>
      <c r="I135" s="175" t="str">
        <f>CONCATENATE("%/s total Península ",RIGHT(F135,4))</f>
        <v>%/s total Península 2023</v>
      </c>
      <c r="J135" s="187">
        <v>2024</v>
      </c>
      <c r="K135" s="175" t="str">
        <f>CONCATENATE("%/s total España ",RIGHT(J135,4))</f>
        <v>%/s total España 2024</v>
      </c>
      <c r="L135" s="175" t="str">
        <f>CONCATENATE("var. ",RIGHT(J135,2),"/",RIGHT(F135,2))</f>
        <v>var. 24/23</v>
      </c>
      <c r="M135" s="175" t="str">
        <f>CONCATENATE("dif. ",RIGHT(J135,2),"/",RIGHT(F135,2))</f>
        <v>dif. 24/23</v>
      </c>
      <c r="N135" s="175" t="str">
        <f>CONCATENATE("var. ",RIGHT(J135,2),"/",RIGHT(C135,2))</f>
        <v>var. 24/20</v>
      </c>
      <c r="O135" s="175" t="str">
        <f>CONCATENATE("dif. ",RIGHT(J135,2),"/",RIGHT(C135,2))</f>
        <v>dif. 24/20</v>
      </c>
      <c r="Z135" s="1"/>
    </row>
    <row r="136" spans="1:31" ht="18.75" x14ac:dyDescent="0.3">
      <c r="A136" s="4"/>
      <c r="B136" s="237" t="s">
        <v>206</v>
      </c>
      <c r="C136" s="241">
        <v>248294</v>
      </c>
      <c r="D136" s="241">
        <v>384253</v>
      </c>
      <c r="E136" s="241">
        <v>593573</v>
      </c>
      <c r="F136" s="241">
        <v>612478</v>
      </c>
      <c r="G136" s="242">
        <f>F136/E136-1</f>
        <v>3.1849494501939857E-2</v>
      </c>
      <c r="H136" s="241">
        <f>F136-E136</f>
        <v>18905</v>
      </c>
      <c r="I136" s="242">
        <f>F136/F$136</f>
        <v>1</v>
      </c>
      <c r="J136" s="241">
        <v>636461</v>
      </c>
      <c r="K136" s="242">
        <f>H136/H$136</f>
        <v>1</v>
      </c>
      <c r="L136" s="242">
        <f>J136/F136-1</f>
        <v>3.915732483452472E-2</v>
      </c>
      <c r="M136" s="241">
        <f>J136-F136</f>
        <v>23983</v>
      </c>
      <c r="N136" s="242">
        <f>J136/C136-1</f>
        <v>1.5633362062715972</v>
      </c>
      <c r="O136" s="241">
        <f>J136-C136</f>
        <v>388167</v>
      </c>
      <c r="Q136" s="29"/>
      <c r="R136" s="81"/>
      <c r="Z136" s="1" t="s">
        <v>179</v>
      </c>
      <c r="AE136"/>
    </row>
    <row r="137" spans="1:31" s="4" customFormat="1" x14ac:dyDescent="0.25">
      <c r="B137" s="248" t="s">
        <v>46</v>
      </c>
      <c r="C137" s="265">
        <v>49521</v>
      </c>
      <c r="D137" s="265">
        <v>120918</v>
      </c>
      <c r="E137" s="265">
        <v>120397</v>
      </c>
      <c r="F137" s="265">
        <v>106138</v>
      </c>
      <c r="G137" s="271">
        <f t="shared" ref="G137:G146" si="12">F137/E137-1</f>
        <v>-0.11843318355108512</v>
      </c>
      <c r="H137" s="278">
        <f t="shared" ref="H137:H146" si="13">F137-E137</f>
        <v>-14259</v>
      </c>
      <c r="I137" s="273">
        <f t="shared" ref="I137:K146" si="14">F137/F$136</f>
        <v>0.17329275500507774</v>
      </c>
      <c r="J137" s="265">
        <v>101169</v>
      </c>
      <c r="K137" s="273">
        <f t="shared" si="14"/>
        <v>-0.75424490875429784</v>
      </c>
      <c r="L137" s="273">
        <f t="shared" ref="L137:L146" si="15">J137/F137-1</f>
        <v>-4.6816408826245048E-2</v>
      </c>
      <c r="M137" s="272">
        <f t="shared" ref="M137:M146" si="16">J137-F137</f>
        <v>-4969</v>
      </c>
      <c r="N137" s="271">
        <f t="shared" ref="N137:N145" si="17">J137/C137-1</f>
        <v>1.0429514751317623</v>
      </c>
      <c r="O137" s="265">
        <f t="shared" ref="O137:O146" si="18">J137-C137</f>
        <v>51648</v>
      </c>
      <c r="Q137" s="29"/>
      <c r="R137" s="81"/>
      <c r="Z137" s="1" t="s">
        <v>181</v>
      </c>
    </row>
    <row r="138" spans="1:31" s="4" customFormat="1" x14ac:dyDescent="0.25">
      <c r="B138" s="248" t="s">
        <v>47</v>
      </c>
      <c r="C138" s="265">
        <v>26848</v>
      </c>
      <c r="D138" s="265">
        <v>39986</v>
      </c>
      <c r="E138" s="265">
        <v>75857</v>
      </c>
      <c r="F138" s="265">
        <v>67064</v>
      </c>
      <c r="G138" s="271">
        <f t="shared" si="12"/>
        <v>-0.1159154725338466</v>
      </c>
      <c r="H138" s="278">
        <f t="shared" si="13"/>
        <v>-8793</v>
      </c>
      <c r="I138" s="273">
        <f t="shared" si="14"/>
        <v>0.10949617782189727</v>
      </c>
      <c r="J138" s="265">
        <v>64415</v>
      </c>
      <c r="K138" s="273">
        <f t="shared" si="14"/>
        <v>-0.4651150489288548</v>
      </c>
      <c r="L138" s="273">
        <f t="shared" si="15"/>
        <v>-3.9499582488369267E-2</v>
      </c>
      <c r="M138" s="272">
        <f t="shared" si="16"/>
        <v>-2649</v>
      </c>
      <c r="N138" s="271">
        <f t="shared" si="17"/>
        <v>1.3992476162097733</v>
      </c>
      <c r="O138" s="265">
        <f t="shared" si="18"/>
        <v>37567</v>
      </c>
      <c r="Q138" s="29"/>
      <c r="R138" s="81"/>
      <c r="Z138" s="1"/>
    </row>
    <row r="139" spans="1:31" s="4" customFormat="1" x14ac:dyDescent="0.25">
      <c r="B139" s="248" t="s">
        <v>48</v>
      </c>
      <c r="C139" s="265">
        <v>681</v>
      </c>
      <c r="D139" s="265">
        <v>2535</v>
      </c>
      <c r="E139" s="265">
        <v>3247</v>
      </c>
      <c r="F139" s="265">
        <v>5439</v>
      </c>
      <c r="G139" s="271">
        <f t="shared" si="12"/>
        <v>0.67508469356328926</v>
      </c>
      <c r="H139" s="279">
        <f t="shared" si="13"/>
        <v>2192</v>
      </c>
      <c r="I139" s="277">
        <f t="shared" si="14"/>
        <v>8.8803189665587982E-3</v>
      </c>
      <c r="J139" s="265">
        <v>3803</v>
      </c>
      <c r="K139" s="277">
        <f t="shared" si="14"/>
        <v>0.11594816186194129</v>
      </c>
      <c r="L139" s="273">
        <f t="shared" si="15"/>
        <v>-0.30079058650487223</v>
      </c>
      <c r="M139" s="272">
        <f t="shared" si="16"/>
        <v>-1636</v>
      </c>
      <c r="N139" s="271">
        <f t="shared" si="17"/>
        <v>4.5844346549192361</v>
      </c>
      <c r="O139" s="265">
        <f t="shared" si="18"/>
        <v>3122</v>
      </c>
      <c r="Q139" s="29"/>
      <c r="R139" s="81"/>
      <c r="Z139" s="1"/>
    </row>
    <row r="140" spans="1:31" s="4" customFormat="1" x14ac:dyDescent="0.25">
      <c r="B140" s="248" t="s">
        <v>50</v>
      </c>
      <c r="C140" s="265">
        <v>74813</v>
      </c>
      <c r="D140" s="265">
        <v>114704</v>
      </c>
      <c r="E140" s="265">
        <v>244952</v>
      </c>
      <c r="F140" s="265">
        <v>249820</v>
      </c>
      <c r="G140" s="271">
        <f t="shared" si="12"/>
        <v>1.987328129592747E-2</v>
      </c>
      <c r="H140" s="278">
        <f t="shared" si="13"/>
        <v>4868</v>
      </c>
      <c r="I140" s="273">
        <f t="shared" si="14"/>
        <v>0.40788403828382408</v>
      </c>
      <c r="J140" s="265">
        <v>275953</v>
      </c>
      <c r="K140" s="273">
        <f t="shared" si="14"/>
        <v>0.25749801639777836</v>
      </c>
      <c r="L140" s="273">
        <f t="shared" si="15"/>
        <v>0.1046073172684332</v>
      </c>
      <c r="M140" s="272">
        <f t="shared" si="16"/>
        <v>26133</v>
      </c>
      <c r="N140" s="271">
        <f t="shared" si="17"/>
        <v>2.6885701682862604</v>
      </c>
      <c r="O140" s="265">
        <f t="shared" si="18"/>
        <v>201140</v>
      </c>
      <c r="Q140" s="29"/>
      <c r="R140" s="81"/>
      <c r="Z140" s="1"/>
    </row>
    <row r="141" spans="1:31" s="4" customFormat="1" x14ac:dyDescent="0.25">
      <c r="B141" s="248" t="s">
        <v>52</v>
      </c>
      <c r="C141" s="265">
        <v>25621</v>
      </c>
      <c r="D141" s="265">
        <v>20278</v>
      </c>
      <c r="E141" s="265">
        <v>32271</v>
      </c>
      <c r="F141" s="265">
        <v>36164</v>
      </c>
      <c r="G141" s="271">
        <f t="shared" si="12"/>
        <v>0.12063462551516846</v>
      </c>
      <c r="H141" s="279">
        <f t="shared" si="13"/>
        <v>3893</v>
      </c>
      <c r="I141" s="277">
        <f t="shared" si="14"/>
        <v>5.9045386119991251E-2</v>
      </c>
      <c r="J141" s="265">
        <v>33708</v>
      </c>
      <c r="K141" s="277">
        <f t="shared" si="14"/>
        <v>0.20592435863528166</v>
      </c>
      <c r="L141" s="273">
        <f t="shared" si="15"/>
        <v>-6.791284149983412E-2</v>
      </c>
      <c r="M141" s="272">
        <f t="shared" si="16"/>
        <v>-2456</v>
      </c>
      <c r="N141" s="271">
        <f t="shared" si="17"/>
        <v>0.31563951446079397</v>
      </c>
      <c r="O141" s="265">
        <f t="shared" si="18"/>
        <v>8087</v>
      </c>
      <c r="Q141" s="29"/>
      <c r="R141" s="81"/>
      <c r="Z141" s="1"/>
    </row>
    <row r="142" spans="1:31" s="4" customFormat="1" x14ac:dyDescent="0.25">
      <c r="B142" s="248" t="s">
        <v>53</v>
      </c>
      <c r="C142" s="265">
        <v>33780</v>
      </c>
      <c r="D142" s="265">
        <v>51310</v>
      </c>
      <c r="E142" s="265">
        <v>65021</v>
      </c>
      <c r="F142" s="265">
        <v>80309</v>
      </c>
      <c r="G142" s="271">
        <f t="shared" si="12"/>
        <v>0.23512403684963323</v>
      </c>
      <c r="H142" s="278">
        <f t="shared" si="13"/>
        <v>15288</v>
      </c>
      <c r="I142" s="273">
        <f t="shared" si="14"/>
        <v>0.1311214443620832</v>
      </c>
      <c r="J142" s="265">
        <v>80773</v>
      </c>
      <c r="K142" s="273">
        <f t="shared" si="14"/>
        <v>0.80867495371594811</v>
      </c>
      <c r="L142" s="273">
        <f t="shared" si="15"/>
        <v>5.7776836967213807E-3</v>
      </c>
      <c r="M142" s="272">
        <f t="shared" si="16"/>
        <v>464</v>
      </c>
      <c r="N142" s="271">
        <f t="shared" si="17"/>
        <v>1.3911486086441682</v>
      </c>
      <c r="O142" s="265">
        <f t="shared" si="18"/>
        <v>46993</v>
      </c>
      <c r="Q142" s="29"/>
      <c r="R142" s="81"/>
      <c r="Z142" s="1"/>
    </row>
    <row r="143" spans="1:31" s="4" customFormat="1" x14ac:dyDescent="0.25">
      <c r="B143" s="248" t="s">
        <v>51</v>
      </c>
      <c r="C143" s="265">
        <v>7339</v>
      </c>
      <c r="D143" s="265">
        <v>10731</v>
      </c>
      <c r="E143" s="265">
        <v>17520</v>
      </c>
      <c r="F143" s="265">
        <v>25698</v>
      </c>
      <c r="G143" s="271">
        <f t="shared" si="12"/>
        <v>0.46678082191780823</v>
      </c>
      <c r="H143" s="279">
        <f t="shared" si="13"/>
        <v>8178</v>
      </c>
      <c r="I143" s="277">
        <f t="shared" si="14"/>
        <v>4.1957425409565728E-2</v>
      </c>
      <c r="J143" s="265">
        <v>23944</v>
      </c>
      <c r="K143" s="277">
        <f t="shared" si="14"/>
        <v>0.43258397249404917</v>
      </c>
      <c r="L143" s="273">
        <f t="shared" si="15"/>
        <v>-6.8254338859055186E-2</v>
      </c>
      <c r="M143" s="272">
        <f t="shared" si="16"/>
        <v>-1754</v>
      </c>
      <c r="N143" s="271">
        <f t="shared" si="17"/>
        <v>2.2625698324022347</v>
      </c>
      <c r="O143" s="265">
        <f t="shared" si="18"/>
        <v>16605</v>
      </c>
      <c r="Q143" s="29"/>
      <c r="R143" s="81"/>
      <c r="Z143" s="1"/>
    </row>
    <row r="144" spans="1:31" s="4" customFormat="1" x14ac:dyDescent="0.25">
      <c r="B144" s="248" t="s">
        <v>54</v>
      </c>
      <c r="C144" s="265">
        <v>6781</v>
      </c>
      <c r="D144" s="265">
        <v>11021</v>
      </c>
      <c r="E144" s="265">
        <v>9118</v>
      </c>
      <c r="F144" s="265">
        <v>11280</v>
      </c>
      <c r="G144" s="271">
        <f t="shared" si="12"/>
        <v>0.23711340206185572</v>
      </c>
      <c r="H144" s="278">
        <f t="shared" si="13"/>
        <v>2162</v>
      </c>
      <c r="I144" s="273">
        <f t="shared" si="14"/>
        <v>1.8416988038754044E-2</v>
      </c>
      <c r="J144" s="265">
        <v>10812</v>
      </c>
      <c r="K144" s="273">
        <f t="shared" si="14"/>
        <v>0.1143612800846337</v>
      </c>
      <c r="L144" s="273">
        <f t="shared" si="15"/>
        <v>-4.1489361702127692E-2</v>
      </c>
      <c r="M144" s="272">
        <f t="shared" si="16"/>
        <v>-468</v>
      </c>
      <c r="N144" s="271">
        <f t="shared" si="17"/>
        <v>0.59445509511871397</v>
      </c>
      <c r="O144" s="265">
        <f t="shared" si="18"/>
        <v>4031</v>
      </c>
      <c r="Q144" s="29"/>
      <c r="R144" s="81"/>
      <c r="Z144" s="1"/>
    </row>
    <row r="145" spans="2:31" s="4" customFormat="1" x14ac:dyDescent="0.25">
      <c r="B145" s="248" t="s">
        <v>49</v>
      </c>
      <c r="C145" s="265">
        <v>15343</v>
      </c>
      <c r="D145" s="265">
        <v>4744</v>
      </c>
      <c r="E145" s="265">
        <v>9037</v>
      </c>
      <c r="F145" s="265">
        <v>15069</v>
      </c>
      <c r="G145" s="271">
        <f t="shared" si="12"/>
        <v>0.66747814540223516</v>
      </c>
      <c r="H145" s="279">
        <f t="shared" si="13"/>
        <v>6032</v>
      </c>
      <c r="I145" s="277">
        <f t="shared" si="14"/>
        <v>2.4603332691133396E-2</v>
      </c>
      <c r="J145" s="265">
        <v>23750</v>
      </c>
      <c r="K145" s="277">
        <f t="shared" si="14"/>
        <v>0.31906902935731291</v>
      </c>
      <c r="L145" s="273">
        <f t="shared" si="15"/>
        <v>0.57608334992368437</v>
      </c>
      <c r="M145" s="272">
        <f t="shared" si="16"/>
        <v>8681</v>
      </c>
      <c r="N145" s="271">
        <f t="shared" si="17"/>
        <v>0.54793717004497156</v>
      </c>
      <c r="O145" s="265">
        <f t="shared" si="18"/>
        <v>8407</v>
      </c>
      <c r="Q145" s="29"/>
      <c r="R145" s="81"/>
      <c r="Z145" s="1"/>
    </row>
    <row r="146" spans="2:31" s="4" customFormat="1" x14ac:dyDescent="0.25">
      <c r="B146" s="248" t="s">
        <v>207</v>
      </c>
      <c r="C146" s="265">
        <f>C136-SUM(C137:C145)</f>
        <v>7567</v>
      </c>
      <c r="D146" s="265">
        <f>D136-SUM(D137:D145)</f>
        <v>8026</v>
      </c>
      <c r="E146" s="265">
        <f>E136-SUM(E137:E145)</f>
        <v>16153</v>
      </c>
      <c r="F146" s="265">
        <f>F136-SUM(F137:F145)</f>
        <v>15497</v>
      </c>
      <c r="G146" s="271">
        <f t="shared" si="12"/>
        <v>-4.0611651086485456E-2</v>
      </c>
      <c r="H146" s="278">
        <f t="shared" si="13"/>
        <v>-656</v>
      </c>
      <c r="I146" s="273">
        <f t="shared" si="14"/>
        <v>2.5302133301114488E-2</v>
      </c>
      <c r="J146" s="265">
        <f>J136-SUM(J137:J145)</f>
        <v>18134</v>
      </c>
      <c r="K146" s="273">
        <f t="shared" si="14"/>
        <v>-3.4699814863792644E-2</v>
      </c>
      <c r="L146" s="273">
        <f t="shared" si="15"/>
        <v>0.17016196683229001</v>
      </c>
      <c r="M146" s="272">
        <f t="shared" si="16"/>
        <v>2637</v>
      </c>
      <c r="N146" s="271">
        <f>J146/C146-1</f>
        <v>1.3964583058015068</v>
      </c>
      <c r="O146" s="265">
        <f t="shared" si="18"/>
        <v>10567</v>
      </c>
      <c r="Q146" s="29"/>
      <c r="R146" s="81"/>
      <c r="Z146" s="1"/>
    </row>
    <row r="147" spans="2:31" s="4" customFormat="1" ht="7.5" customHeight="1" x14ac:dyDescent="0.25"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Z147" s="1" t="s">
        <v>186</v>
      </c>
    </row>
    <row r="148" spans="2:31" s="4" customFormat="1" x14ac:dyDescent="0.25">
      <c r="B148" s="173" t="s">
        <v>187</v>
      </c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Z148" s="1" t="s">
        <v>188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945AF-FBE6-4E03-BC8B-4076681C90F9}">
  <sheetPr>
    <tabColor theme="4" tint="0.39997558519241921"/>
  </sheetPr>
  <dimension ref="A1:AE149"/>
  <sheetViews>
    <sheetView showGridLines="0" zoomScaleNormal="100" workbookViewId="0">
      <selection activeCell="G18" sqref="G18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209</v>
      </c>
      <c r="G1" s="236"/>
      <c r="H1" s="236"/>
      <c r="I1" s="236"/>
      <c r="K1" s="236"/>
    </row>
    <row r="3" spans="1:31" s="4" customFormat="1" ht="25.5" customHeight="1" thickBot="1" x14ac:dyDescent="0.3">
      <c r="B3" s="66" t="s">
        <v>31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265</v>
      </c>
      <c r="D5" s="254" t="s">
        <v>266</v>
      </c>
      <c r="E5" s="254" t="s">
        <v>267</v>
      </c>
      <c r="F5" s="255" t="str">
        <f>CONCATENATE("%/s total Tenerife ",RIGHT(E5,4))</f>
        <v>%/s total Tenerife 2022</v>
      </c>
      <c r="G5" s="254" t="s">
        <v>268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269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270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206</v>
      </c>
      <c r="C6" s="256">
        <v>77391</v>
      </c>
      <c r="D6" s="256">
        <v>229473</v>
      </c>
      <c r="E6" s="256">
        <v>253134</v>
      </c>
      <c r="F6" s="257">
        <f>E6/$E$6</f>
        <v>1</v>
      </c>
      <c r="G6" s="256">
        <v>254990</v>
      </c>
      <c r="H6" s="257">
        <f>G6/E6-1</f>
        <v>7.3320849826574719E-3</v>
      </c>
      <c r="I6" s="256">
        <f>G6-E6</f>
        <v>1856</v>
      </c>
      <c r="J6" s="257">
        <f>G6/$G$6</f>
        <v>1</v>
      </c>
      <c r="K6" s="256">
        <v>242917</v>
      </c>
      <c r="L6" s="257">
        <f>K6/G6-1</f>
        <v>-4.7346954782540474E-2</v>
      </c>
      <c r="M6" s="256">
        <f>K6-G6</f>
        <v>-12073</v>
      </c>
      <c r="N6" s="257">
        <f>K6/$K$6</f>
        <v>1</v>
      </c>
      <c r="O6" s="256">
        <v>232134</v>
      </c>
      <c r="P6" s="257">
        <f>O6/K6-1</f>
        <v>-4.4389647492764972E-2</v>
      </c>
      <c r="Q6" s="256">
        <f>O6-K6</f>
        <v>-10783</v>
      </c>
      <c r="R6" s="257">
        <f>IFERROR(O6/C6-1,"-")</f>
        <v>1.9994960654339651</v>
      </c>
      <c r="S6" s="256">
        <f>O6-C6</f>
        <v>154743</v>
      </c>
      <c r="T6" s="257">
        <f>O6/$O$6</f>
        <v>1</v>
      </c>
      <c r="V6" s="29"/>
      <c r="W6" s="81"/>
      <c r="AE6" s="1" t="s">
        <v>179</v>
      </c>
    </row>
    <row r="7" spans="1:31" s="4" customFormat="1" x14ac:dyDescent="0.25">
      <c r="B7" s="248" t="s">
        <v>46</v>
      </c>
      <c r="C7" s="265">
        <v>9378</v>
      </c>
      <c r="D7" s="265">
        <v>79916</v>
      </c>
      <c r="E7" s="265">
        <v>52433</v>
      </c>
      <c r="F7" s="271">
        <f t="shared" ref="F7:F16" si="0">E7/$E$6</f>
        <v>0.20713535123689431</v>
      </c>
      <c r="G7" s="265">
        <v>44230</v>
      </c>
      <c r="H7" s="273">
        <f>G7/E7-1</f>
        <v>-0.15644727557072835</v>
      </c>
      <c r="I7" s="272">
        <f>G7-E7</f>
        <v>-8203</v>
      </c>
      <c r="J7" s="271">
        <f>G7/$G$6</f>
        <v>0.17345778265814346</v>
      </c>
      <c r="K7" s="265">
        <v>34305</v>
      </c>
      <c r="L7" s="273">
        <f>K7/G7-1</f>
        <v>-0.22439520687316306</v>
      </c>
      <c r="M7" s="272">
        <f>K7-G7</f>
        <v>-9925</v>
      </c>
      <c r="N7" s="271">
        <f>K7/$K$6</f>
        <v>0.14122107551138866</v>
      </c>
      <c r="O7" s="265">
        <v>35714</v>
      </c>
      <c r="P7" s="273">
        <f>O7/K7-1</f>
        <v>4.1072729922751794E-2</v>
      </c>
      <c r="Q7" s="272">
        <f>O7-K7</f>
        <v>1409</v>
      </c>
      <c r="R7" s="273">
        <f t="shared" ref="R7:R16" si="1">IFERROR(O7/C7-1,"-")</f>
        <v>2.8082746854339944</v>
      </c>
      <c r="S7" s="272">
        <f t="shared" ref="S7:S16" si="2">O7-C7</f>
        <v>26336</v>
      </c>
      <c r="T7" s="271">
        <f>O7/$O$6</f>
        <v>0.15385079307641275</v>
      </c>
      <c r="V7" s="29"/>
      <c r="W7" s="81"/>
      <c r="AE7" s="1" t="s">
        <v>181</v>
      </c>
    </row>
    <row r="8" spans="1:31" s="4" customFormat="1" x14ac:dyDescent="0.25">
      <c r="B8" s="248" t="s">
        <v>47</v>
      </c>
      <c r="C8" s="265">
        <v>5079</v>
      </c>
      <c r="D8" s="265">
        <v>28769</v>
      </c>
      <c r="E8" s="265">
        <v>29124</v>
      </c>
      <c r="F8" s="271">
        <f t="shared" si="0"/>
        <v>0.11505368698001849</v>
      </c>
      <c r="G8" s="265">
        <v>26923</v>
      </c>
      <c r="H8" s="273">
        <f t="shared" ref="H8:H16" si="3">G8/E8-1</f>
        <v>-7.5573410245845296E-2</v>
      </c>
      <c r="I8" s="272">
        <f t="shared" ref="I8:I16" si="4">G8-E8</f>
        <v>-2201</v>
      </c>
      <c r="J8" s="271">
        <f t="shared" ref="J8:J16" si="5">G8/$G$6</f>
        <v>0.10558453272677359</v>
      </c>
      <c r="K8" s="265">
        <v>27022</v>
      </c>
      <c r="L8" s="273">
        <f t="shared" ref="L8:L16" si="6">K8/G8-1</f>
        <v>3.6771533632953268E-3</v>
      </c>
      <c r="M8" s="272">
        <f t="shared" ref="M8:M16" si="7">K8-G8</f>
        <v>99</v>
      </c>
      <c r="N8" s="271">
        <f t="shared" ref="N8:N16" si="8">K8/$K$6</f>
        <v>0.111239641523648</v>
      </c>
      <c r="O8" s="265">
        <v>26569</v>
      </c>
      <c r="P8" s="273">
        <f t="shared" ref="P8:P16" si="9">O8/K8-1</f>
        <v>-1.676411812597145E-2</v>
      </c>
      <c r="Q8" s="272">
        <f t="shared" ref="Q8:Q16" si="10">O8-K8</f>
        <v>-453</v>
      </c>
      <c r="R8" s="273">
        <f t="shared" si="1"/>
        <v>4.2311478637527076</v>
      </c>
      <c r="S8" s="272">
        <f t="shared" si="2"/>
        <v>21490</v>
      </c>
      <c r="T8" s="271">
        <f t="shared" ref="T8:T16" si="11">O8/$O$6</f>
        <v>0.1144554438384726</v>
      </c>
      <c r="V8" s="29"/>
      <c r="W8" s="81"/>
      <c r="AE8" s="1"/>
    </row>
    <row r="9" spans="1:31" s="4" customFormat="1" x14ac:dyDescent="0.25">
      <c r="B9" s="248" t="s">
        <v>48</v>
      </c>
      <c r="C9" s="265">
        <v>538</v>
      </c>
      <c r="D9" s="265">
        <v>1161</v>
      </c>
      <c r="E9" s="265">
        <v>1046</v>
      </c>
      <c r="F9" s="266">
        <f t="shared" si="0"/>
        <v>4.1321987563898962E-3</v>
      </c>
      <c r="G9" s="265">
        <v>10008</v>
      </c>
      <c r="H9" s="277">
        <f t="shared" si="3"/>
        <v>8.5678776290630978</v>
      </c>
      <c r="I9" s="268">
        <f t="shared" si="4"/>
        <v>8962</v>
      </c>
      <c r="J9" s="266">
        <f t="shared" si="5"/>
        <v>3.9248597984234676E-2</v>
      </c>
      <c r="K9" s="265">
        <v>4880</v>
      </c>
      <c r="L9" s="273">
        <f t="shared" si="6"/>
        <v>-0.51239008792965635</v>
      </c>
      <c r="M9" s="272">
        <f t="shared" si="7"/>
        <v>-5128</v>
      </c>
      <c r="N9" s="271">
        <f t="shared" si="8"/>
        <v>2.008916625843395E-2</v>
      </c>
      <c r="O9" s="265">
        <v>2885</v>
      </c>
      <c r="P9" s="273">
        <f t="shared" si="9"/>
        <v>-0.40881147540983609</v>
      </c>
      <c r="Q9" s="272">
        <f t="shared" si="10"/>
        <v>-1995</v>
      </c>
      <c r="R9" s="273">
        <f t="shared" si="1"/>
        <v>4.3624535315985131</v>
      </c>
      <c r="S9" s="272">
        <f t="shared" si="2"/>
        <v>2347</v>
      </c>
      <c r="T9" s="271">
        <f t="shared" si="11"/>
        <v>1.2428166490044544E-2</v>
      </c>
      <c r="V9" s="29"/>
      <c r="W9" s="81"/>
      <c r="AE9" s="1"/>
    </row>
    <row r="10" spans="1:31" s="4" customFormat="1" x14ac:dyDescent="0.25">
      <c r="B10" s="248" t="s">
        <v>50</v>
      </c>
      <c r="C10" s="265">
        <v>8752</v>
      </c>
      <c r="D10" s="265">
        <v>27671</v>
      </c>
      <c r="E10" s="265">
        <v>57851</v>
      </c>
      <c r="F10" s="271">
        <f t="shared" si="0"/>
        <v>0.22853903466148365</v>
      </c>
      <c r="G10" s="265">
        <v>55853</v>
      </c>
      <c r="H10" s="273">
        <f t="shared" si="3"/>
        <v>-3.4537000224715175E-2</v>
      </c>
      <c r="I10" s="272">
        <f t="shared" si="4"/>
        <v>-1998</v>
      </c>
      <c r="J10" s="271">
        <f t="shared" si="5"/>
        <v>0.21903996235146475</v>
      </c>
      <c r="K10" s="265">
        <v>65310</v>
      </c>
      <c r="L10" s="273">
        <f t="shared" si="6"/>
        <v>0.16931946359192884</v>
      </c>
      <c r="M10" s="272">
        <f t="shared" si="7"/>
        <v>9457</v>
      </c>
      <c r="N10" s="271">
        <f t="shared" si="8"/>
        <v>0.26885726400375437</v>
      </c>
      <c r="O10" s="265">
        <v>55165</v>
      </c>
      <c r="P10" s="273">
        <f t="shared" si="9"/>
        <v>-0.15533608941969068</v>
      </c>
      <c r="Q10" s="272">
        <f t="shared" si="10"/>
        <v>-10145</v>
      </c>
      <c r="R10" s="273">
        <f t="shared" si="1"/>
        <v>5.3031307129798906</v>
      </c>
      <c r="S10" s="272">
        <f t="shared" si="2"/>
        <v>46413</v>
      </c>
      <c r="T10" s="271">
        <f>O10/$O$6</f>
        <v>0.23764291314499383</v>
      </c>
      <c r="V10" s="29"/>
      <c r="W10" s="81"/>
      <c r="AE10" s="1"/>
    </row>
    <row r="11" spans="1:31" s="4" customFormat="1" x14ac:dyDescent="0.25">
      <c r="B11" s="248" t="s">
        <v>52</v>
      </c>
      <c r="C11" s="265">
        <v>1451</v>
      </c>
      <c r="D11" s="265">
        <v>16373</v>
      </c>
      <c r="E11" s="265">
        <v>8840</v>
      </c>
      <c r="F11" s="266">
        <f t="shared" si="0"/>
        <v>3.4922215111363938E-2</v>
      </c>
      <c r="G11" s="265">
        <v>12945</v>
      </c>
      <c r="H11" s="277">
        <f t="shared" si="3"/>
        <v>0.46436651583710398</v>
      </c>
      <c r="I11" s="268">
        <f t="shared" si="4"/>
        <v>4105</v>
      </c>
      <c r="J11" s="266">
        <f t="shared" si="5"/>
        <v>5.0766696733205226E-2</v>
      </c>
      <c r="K11" s="265">
        <v>8706</v>
      </c>
      <c r="L11" s="273">
        <f t="shared" si="6"/>
        <v>-0.32746234067207414</v>
      </c>
      <c r="M11" s="272">
        <f t="shared" si="7"/>
        <v>-4239</v>
      </c>
      <c r="N11" s="271">
        <f t="shared" si="8"/>
        <v>3.5839401935640572E-2</v>
      </c>
      <c r="O11" s="265">
        <v>12973</v>
      </c>
      <c r="P11" s="273">
        <f t="shared" si="9"/>
        <v>0.49012175511141742</v>
      </c>
      <c r="Q11" s="272">
        <f t="shared" si="10"/>
        <v>4267</v>
      </c>
      <c r="R11" s="273">
        <f t="shared" si="1"/>
        <v>7.940730530668505</v>
      </c>
      <c r="S11" s="272">
        <f t="shared" si="2"/>
        <v>11522</v>
      </c>
      <c r="T11" s="271">
        <f t="shared" si="11"/>
        <v>5.5885824566845009E-2</v>
      </c>
      <c r="V11" s="29"/>
      <c r="W11" s="81"/>
      <c r="AE11" s="1"/>
    </row>
    <row r="12" spans="1:31" s="4" customFormat="1" x14ac:dyDescent="0.25">
      <c r="B12" s="248" t="s">
        <v>53</v>
      </c>
      <c r="C12" s="265">
        <v>13715</v>
      </c>
      <c r="D12" s="265">
        <v>25464</v>
      </c>
      <c r="E12" s="265">
        <v>38799</v>
      </c>
      <c r="F12" s="271">
        <f t="shared" si="0"/>
        <v>0.15327455023821376</v>
      </c>
      <c r="G12" s="265">
        <v>40048</v>
      </c>
      <c r="H12" s="273">
        <f t="shared" si="3"/>
        <v>3.2191551328642598E-2</v>
      </c>
      <c r="I12" s="272">
        <f t="shared" si="4"/>
        <v>1249</v>
      </c>
      <c r="J12" s="271">
        <f t="shared" si="5"/>
        <v>0.15705713949566649</v>
      </c>
      <c r="K12" s="265">
        <v>43987</v>
      </c>
      <c r="L12" s="273">
        <f t="shared" si="6"/>
        <v>9.8356971634039114E-2</v>
      </c>
      <c r="M12" s="272">
        <f t="shared" si="7"/>
        <v>3939</v>
      </c>
      <c r="N12" s="271">
        <f t="shared" si="8"/>
        <v>0.18107831069871602</v>
      </c>
      <c r="O12" s="265">
        <v>55226</v>
      </c>
      <c r="P12" s="273">
        <f t="shared" si="9"/>
        <v>0.2555073089776525</v>
      </c>
      <c r="Q12" s="272">
        <f t="shared" si="10"/>
        <v>11239</v>
      </c>
      <c r="R12" s="273">
        <f t="shared" si="1"/>
        <v>3.0266861100984324</v>
      </c>
      <c r="S12" s="272">
        <f t="shared" si="2"/>
        <v>41511</v>
      </c>
      <c r="T12" s="271">
        <f t="shared" si="11"/>
        <v>0.2379056924018024</v>
      </c>
      <c r="V12" s="29"/>
      <c r="W12" s="81"/>
      <c r="AE12" s="1"/>
    </row>
    <row r="13" spans="1:31" s="4" customFormat="1" x14ac:dyDescent="0.25">
      <c r="B13" s="248" t="s">
        <v>51</v>
      </c>
      <c r="C13" s="265">
        <v>4239</v>
      </c>
      <c r="D13" s="265">
        <v>4883</v>
      </c>
      <c r="E13" s="265">
        <v>9207</v>
      </c>
      <c r="F13" s="266">
        <f t="shared" si="0"/>
        <v>3.6372040105240699E-2</v>
      </c>
      <c r="G13" s="265">
        <v>7164</v>
      </c>
      <c r="H13" s="277">
        <f t="shared" si="3"/>
        <v>-0.22189638318670579</v>
      </c>
      <c r="I13" s="268">
        <f t="shared" si="4"/>
        <v>-2043</v>
      </c>
      <c r="J13" s="266">
        <f t="shared" si="5"/>
        <v>2.8095219420369428E-2</v>
      </c>
      <c r="K13" s="265">
        <v>6280</v>
      </c>
      <c r="L13" s="273">
        <f t="shared" si="6"/>
        <v>-0.12339475153545509</v>
      </c>
      <c r="M13" s="272">
        <f t="shared" si="7"/>
        <v>-884</v>
      </c>
      <c r="N13" s="271">
        <f t="shared" si="8"/>
        <v>2.5852451660443691E-2</v>
      </c>
      <c r="O13" s="265">
        <v>6212</v>
      </c>
      <c r="P13" s="273">
        <f t="shared" si="9"/>
        <v>-1.0828025477707004E-2</v>
      </c>
      <c r="Q13" s="272">
        <f t="shared" si="10"/>
        <v>-68</v>
      </c>
      <c r="R13" s="273">
        <f t="shared" si="1"/>
        <v>0.46543996225524897</v>
      </c>
      <c r="S13" s="272">
        <f t="shared" si="2"/>
        <v>1973</v>
      </c>
      <c r="T13" s="271">
        <f t="shared" si="11"/>
        <v>2.6760405627783951E-2</v>
      </c>
      <c r="V13" s="29"/>
      <c r="W13" s="81"/>
      <c r="AE13" s="1"/>
    </row>
    <row r="14" spans="1:31" s="4" customFormat="1" x14ac:dyDescent="0.25">
      <c r="B14" s="248" t="s">
        <v>54</v>
      </c>
      <c r="C14" s="265">
        <v>1763</v>
      </c>
      <c r="D14" s="265">
        <v>18780</v>
      </c>
      <c r="E14" s="265">
        <v>10551</v>
      </c>
      <c r="F14" s="271">
        <f t="shared" si="0"/>
        <v>4.1681480954751236E-2</v>
      </c>
      <c r="G14" s="265">
        <v>12385</v>
      </c>
      <c r="H14" s="273">
        <f t="shared" si="3"/>
        <v>0.17382238650364901</v>
      </c>
      <c r="I14" s="272">
        <f t="shared" si="4"/>
        <v>1834</v>
      </c>
      <c r="J14" s="271">
        <f t="shared" si="5"/>
        <v>4.857053217773246E-2</v>
      </c>
      <c r="K14" s="265">
        <v>10024</v>
      </c>
      <c r="L14" s="273">
        <f t="shared" si="6"/>
        <v>-0.19063383124747679</v>
      </c>
      <c r="M14" s="272">
        <f t="shared" si="7"/>
        <v>-2361</v>
      </c>
      <c r="N14" s="271">
        <f t="shared" si="8"/>
        <v>4.1265123478389738E-2</v>
      </c>
      <c r="O14" s="265">
        <v>8568</v>
      </c>
      <c r="P14" s="273">
        <f t="shared" si="9"/>
        <v>-0.14525139664804465</v>
      </c>
      <c r="Q14" s="272">
        <f t="shared" si="10"/>
        <v>-1456</v>
      </c>
      <c r="R14" s="273">
        <f t="shared" si="1"/>
        <v>3.8598979013045946</v>
      </c>
      <c r="S14" s="272">
        <f t="shared" si="2"/>
        <v>6805</v>
      </c>
      <c r="T14" s="271">
        <f t="shared" si="11"/>
        <v>3.6909715939931247E-2</v>
      </c>
      <c r="V14" s="29"/>
      <c r="W14" s="81"/>
      <c r="AE14" s="1"/>
    </row>
    <row r="15" spans="1:31" s="4" customFormat="1" x14ac:dyDescent="0.25">
      <c r="B15" s="248" t="s">
        <v>49</v>
      </c>
      <c r="C15" s="265">
        <v>2263</v>
      </c>
      <c r="D15" s="265">
        <v>10574</v>
      </c>
      <c r="E15" s="265">
        <v>21983</v>
      </c>
      <c r="F15" s="266">
        <f t="shared" si="0"/>
        <v>8.6843331990171219E-2</v>
      </c>
      <c r="G15" s="265">
        <v>20856</v>
      </c>
      <c r="H15" s="277">
        <f t="shared" si="3"/>
        <v>-5.1266888049856685E-2</v>
      </c>
      <c r="I15" s="268">
        <f t="shared" si="4"/>
        <v>-1127</v>
      </c>
      <c r="J15" s="266">
        <f t="shared" si="5"/>
        <v>8.1791442801678493E-2</v>
      </c>
      <c r="K15" s="265">
        <v>19799</v>
      </c>
      <c r="L15" s="273">
        <f t="shared" si="6"/>
        <v>-5.0680859225163077E-2</v>
      </c>
      <c r="M15" s="272">
        <f t="shared" si="7"/>
        <v>-1057</v>
      </c>
      <c r="N15" s="271">
        <f t="shared" si="8"/>
        <v>8.150520548170774E-2</v>
      </c>
      <c r="O15" s="265">
        <v>10049</v>
      </c>
      <c r="P15" s="273">
        <f t="shared" si="9"/>
        <v>-0.49244911359159549</v>
      </c>
      <c r="Q15" s="272">
        <f t="shared" si="10"/>
        <v>-9750</v>
      </c>
      <c r="R15" s="273">
        <f t="shared" si="1"/>
        <v>3.440565620857269</v>
      </c>
      <c r="S15" s="272">
        <f t="shared" si="2"/>
        <v>7786</v>
      </c>
      <c r="T15" s="271">
        <f t="shared" si="11"/>
        <v>4.3289651666709748E-2</v>
      </c>
      <c r="V15" s="29"/>
      <c r="W15" s="81"/>
      <c r="AE15" s="1"/>
    </row>
    <row r="16" spans="1:31" s="4" customFormat="1" x14ac:dyDescent="0.25">
      <c r="B16" s="248" t="s">
        <v>207</v>
      </c>
      <c r="C16" s="265">
        <f>C6-SUM(C7:C15)</f>
        <v>30213</v>
      </c>
      <c r="D16" s="265">
        <f>D6-SUM(D7:D15)</f>
        <v>15882</v>
      </c>
      <c r="E16" s="265">
        <f>E6-SUM(E7:E15)</f>
        <v>23300</v>
      </c>
      <c r="F16" s="271">
        <f t="shared" si="0"/>
        <v>9.2046109965472828E-2</v>
      </c>
      <c r="G16" s="265">
        <f>G6-SUM(G7:G15)</f>
        <v>24578</v>
      </c>
      <c r="H16" s="273">
        <f t="shared" si="3"/>
        <v>5.4849785407725227E-2</v>
      </c>
      <c r="I16" s="272">
        <f t="shared" si="4"/>
        <v>1278</v>
      </c>
      <c r="J16" s="271">
        <f t="shared" si="5"/>
        <v>9.6388093650731407E-2</v>
      </c>
      <c r="K16" s="265">
        <f>K6-SUM(K7:K15)</f>
        <v>22604</v>
      </c>
      <c r="L16" s="273">
        <f t="shared" si="6"/>
        <v>-8.0315729514199741E-2</v>
      </c>
      <c r="M16" s="272">
        <f t="shared" si="7"/>
        <v>-1974</v>
      </c>
      <c r="N16" s="271">
        <f t="shared" si="8"/>
        <v>9.3052359447877264E-2</v>
      </c>
      <c r="O16" s="265">
        <f>O6-SUM(O7:O15)</f>
        <v>18773</v>
      </c>
      <c r="P16" s="273">
        <f t="shared" si="9"/>
        <v>-0.16948327729605384</v>
      </c>
      <c r="Q16" s="272">
        <f t="shared" si="10"/>
        <v>-3831</v>
      </c>
      <c r="R16" s="273">
        <f t="shared" si="1"/>
        <v>-0.37864495415880584</v>
      </c>
      <c r="S16" s="272">
        <f t="shared" si="2"/>
        <v>-11440</v>
      </c>
      <c r="T16" s="271">
        <f t="shared" si="11"/>
        <v>8.0871393247003889E-2</v>
      </c>
      <c r="V16" s="29"/>
      <c r="W16" s="81"/>
      <c r="AE16" s="1"/>
    </row>
    <row r="17" spans="2:31" s="4" customFormat="1" ht="7.5" customHeight="1" x14ac:dyDescent="0.25">
      <c r="B17" s="249"/>
      <c r="C17" s="249"/>
      <c r="D17" s="249"/>
      <c r="E17" s="249"/>
      <c r="F17" s="249"/>
      <c r="G17" s="249"/>
      <c r="H17" s="249"/>
      <c r="I17" s="249"/>
      <c r="J17" s="249"/>
      <c r="K17" s="249"/>
      <c r="L17" s="249"/>
      <c r="M17" s="249"/>
      <c r="N17" s="249"/>
      <c r="O17" s="249"/>
      <c r="P17" s="249"/>
      <c r="Q17" s="249"/>
      <c r="R17" s="249"/>
      <c r="S17" s="249"/>
      <c r="T17" s="249"/>
      <c r="AE17" s="1" t="s">
        <v>186</v>
      </c>
    </row>
    <row r="18" spans="2:31" s="4" customFormat="1" x14ac:dyDescent="0.25">
      <c r="B18" s="173" t="s">
        <v>187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AE18" s="1" t="s">
        <v>188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83" t="s">
        <v>189</v>
      </c>
      <c r="C42" s="283"/>
      <c r="D42" s="283"/>
      <c r="E42" s="283"/>
      <c r="F42" s="283"/>
      <c r="G42" s="283"/>
      <c r="H42" s="283"/>
      <c r="I42" s="283"/>
      <c r="J42" s="283"/>
      <c r="K42" s="283"/>
      <c r="L42" s="283"/>
      <c r="M42" s="283"/>
      <c r="N42" s="283"/>
      <c r="O42" s="283"/>
      <c r="P42" s="283"/>
      <c r="Q42" s="283"/>
      <c r="R42" s="283"/>
      <c r="S42" s="283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190</v>
      </c>
      <c r="O44" s="14">
        <v>2021</v>
      </c>
      <c r="P44" s="14" t="s">
        <v>190</v>
      </c>
      <c r="Q44" s="14" t="s">
        <v>191</v>
      </c>
      <c r="R44" s="14" t="s">
        <v>192</v>
      </c>
      <c r="S44" s="14" t="s">
        <v>193</v>
      </c>
      <c r="T44" s="89"/>
      <c r="AE44" s="1"/>
    </row>
    <row r="45" spans="2:31" s="4" customFormat="1" ht="18.75" hidden="1" x14ac:dyDescent="0.3">
      <c r="B45" s="237" t="s">
        <v>177</v>
      </c>
      <c r="C45" s="238"/>
      <c r="D45" s="238"/>
      <c r="E45" s="238"/>
      <c r="F45" s="238"/>
      <c r="G45" s="238"/>
      <c r="H45" s="238"/>
      <c r="I45" s="238"/>
      <c r="J45" s="238"/>
      <c r="K45" s="238">
        <v>1824653</v>
      </c>
      <c r="L45" s="238"/>
      <c r="M45" s="238"/>
      <c r="N45" s="239"/>
      <c r="O45" s="238">
        <v>2354005</v>
      </c>
      <c r="P45" s="239"/>
      <c r="Q45" s="239">
        <v>1</v>
      </c>
      <c r="R45" s="239">
        <v>0.2901110512519367</v>
      </c>
      <c r="S45" s="238">
        <v>529352</v>
      </c>
      <c r="T45" s="250"/>
      <c r="AE45" s="1"/>
    </row>
    <row r="46" spans="2:31" ht="18.75" hidden="1" x14ac:dyDescent="0.3">
      <c r="B46" s="237" t="s">
        <v>178</v>
      </c>
      <c r="C46" s="238"/>
      <c r="D46" s="238"/>
      <c r="E46" s="238"/>
      <c r="F46" s="238"/>
      <c r="G46" s="238"/>
      <c r="H46" s="238"/>
      <c r="I46" s="238"/>
      <c r="J46" s="238"/>
      <c r="K46" s="238">
        <v>603938</v>
      </c>
      <c r="L46" s="238"/>
      <c r="M46" s="238"/>
      <c r="N46" s="239">
        <v>1</v>
      </c>
      <c r="O46" s="238">
        <v>936181</v>
      </c>
      <c r="P46" s="239">
        <v>1</v>
      </c>
      <c r="Q46" s="239">
        <v>0.39769711619134201</v>
      </c>
      <c r="R46" s="239">
        <v>0.55012766211101138</v>
      </c>
      <c r="S46" s="238">
        <v>332243</v>
      </c>
      <c r="T46" s="250"/>
      <c r="AE46" s="1" t="s">
        <v>179</v>
      </c>
    </row>
    <row r="47" spans="2:31" ht="15.75" hidden="1" x14ac:dyDescent="0.25">
      <c r="B47" s="240" t="s">
        <v>102</v>
      </c>
      <c r="C47" s="241"/>
      <c r="D47" s="241"/>
      <c r="E47" s="241"/>
      <c r="F47" s="241"/>
      <c r="G47" s="241"/>
      <c r="H47" s="241"/>
      <c r="I47" s="241"/>
      <c r="J47" s="241"/>
      <c r="K47" s="241">
        <v>276550.36166633503</v>
      </c>
      <c r="L47" s="241"/>
      <c r="M47" s="241"/>
      <c r="N47" s="242">
        <v>0.45791184139155844</v>
      </c>
      <c r="O47" s="241">
        <v>430252.45635520399</v>
      </c>
      <c r="P47" s="242">
        <v>0.4595825554622493</v>
      </c>
      <c r="Q47" s="242">
        <v>0.18277465695918402</v>
      </c>
      <c r="R47" s="242">
        <v>0.55578337978930015</v>
      </c>
      <c r="S47" s="241">
        <v>153702.09468886897</v>
      </c>
      <c r="T47" s="251"/>
      <c r="AE47" s="1" t="s">
        <v>180</v>
      </c>
    </row>
    <row r="48" spans="2:31" s="4" customFormat="1" hidden="1" x14ac:dyDescent="0.25">
      <c r="B48" s="243" t="s">
        <v>105</v>
      </c>
      <c r="C48" s="244"/>
      <c r="D48" s="244"/>
      <c r="E48" s="244"/>
      <c r="F48" s="244"/>
      <c r="G48" s="244"/>
      <c r="H48" s="244"/>
      <c r="I48" s="244"/>
      <c r="J48" s="244"/>
      <c r="K48" s="244">
        <v>327387.63833385095</v>
      </c>
      <c r="L48" s="244"/>
      <c r="M48" s="244"/>
      <c r="N48" s="247">
        <v>0.54208815860874948</v>
      </c>
      <c r="O48" s="244">
        <v>505927.5436448183</v>
      </c>
      <c r="P48" s="247">
        <v>0.54041637636826456</v>
      </c>
      <c r="Q48" s="247">
        <v>0.21492203442423372</v>
      </c>
      <c r="R48" s="245">
        <v>0.54534711884540576</v>
      </c>
      <c r="S48" s="246">
        <v>178539.90531096736</v>
      </c>
      <c r="T48" s="253"/>
      <c r="AE48" s="1" t="s">
        <v>181</v>
      </c>
    </row>
    <row r="49" spans="2:31" s="4" customFormat="1" hidden="1" x14ac:dyDescent="0.25">
      <c r="B49" s="248" t="s">
        <v>182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183</v>
      </c>
    </row>
    <row r="50" spans="2:31" s="4" customFormat="1" hidden="1" x14ac:dyDescent="0.25">
      <c r="B50" s="248" t="s">
        <v>184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185</v>
      </c>
    </row>
    <row r="51" spans="2:31" s="4" customFormat="1" ht="7.5" hidden="1" customHeight="1" x14ac:dyDescent="0.25"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  <c r="R51" s="249"/>
      <c r="S51" s="249"/>
      <c r="AE51" s="1" t="s">
        <v>186</v>
      </c>
    </row>
    <row r="52" spans="2:31" s="4" customFormat="1" hidden="1" x14ac:dyDescent="0.25">
      <c r="B52" s="282" t="s">
        <v>187</v>
      </c>
      <c r="C52" s="282"/>
      <c r="D52" s="282"/>
      <c r="E52" s="282"/>
      <c r="F52" s="282"/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49"/>
      <c r="AE52" s="1" t="s">
        <v>188</v>
      </c>
    </row>
    <row r="53" spans="2:31" s="4" customFormat="1" hidden="1" x14ac:dyDescent="0.25">
      <c r="AE53" s="1"/>
    </row>
    <row r="54" spans="2:31" hidden="1" x14ac:dyDescent="0.25">
      <c r="C54" s="127"/>
      <c r="D54" s="127"/>
      <c r="E54" s="127"/>
      <c r="F54" s="127"/>
      <c r="G54" s="127"/>
      <c r="H54" s="127"/>
      <c r="I54" s="127"/>
      <c r="J54" s="127"/>
      <c r="K54" s="127">
        <v>0.54208815860874948</v>
      </c>
      <c r="L54" s="127"/>
      <c r="M54" s="127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31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7">
        <v>2020</v>
      </c>
      <c r="D135" s="187">
        <v>2021</v>
      </c>
      <c r="E135" s="187">
        <v>2022</v>
      </c>
      <c r="F135" s="187">
        <v>2023</v>
      </c>
      <c r="G135" s="175" t="str">
        <f>CONCATENATE("var. ",RIGHT(F135,2),"/",RIGHT(E135,2))</f>
        <v>var. 23/22</v>
      </c>
      <c r="H135" s="175" t="str">
        <f>CONCATENATE("dif. ",RIGHT(F135,2),"/",RIGHT(E135,2))</f>
        <v>dif. 23/22</v>
      </c>
      <c r="I135" s="175" t="str">
        <f>CONCATENATE("%/s total Península ",RIGHT(F135,4))</f>
        <v>%/s total Península 2023</v>
      </c>
      <c r="J135" s="187">
        <v>2024</v>
      </c>
      <c r="K135" s="175" t="str">
        <f>CONCATENATE("%/s total España ",RIGHT(J135,4))</f>
        <v>%/s total España 2024</v>
      </c>
      <c r="L135" s="175" t="str">
        <f>CONCATENATE("var. ",RIGHT(J135,2),"/",RIGHT(F135,2))</f>
        <v>var. 24/23</v>
      </c>
      <c r="M135" s="175" t="str">
        <f>CONCATENATE("dif. ",RIGHT(J135,2),"/",RIGHT(F135,2))</f>
        <v>dif. 24/23</v>
      </c>
      <c r="N135" s="175" t="str">
        <f>CONCATENATE("var. ",RIGHT(J135,2),"/",RIGHT(C135,2))</f>
        <v>var. 24/20</v>
      </c>
      <c r="O135" s="175" t="str">
        <f>CONCATENATE("dif. ",RIGHT(J135,2),"/",RIGHT(C135,2))</f>
        <v>dif. 24/20</v>
      </c>
      <c r="Z135" s="1"/>
    </row>
    <row r="136" spans="1:31" ht="18.75" x14ac:dyDescent="0.3">
      <c r="A136" s="4"/>
      <c r="B136" s="237" t="s">
        <v>206</v>
      </c>
      <c r="C136" s="241">
        <v>208389</v>
      </c>
      <c r="D136" s="241">
        <v>416048</v>
      </c>
      <c r="E136" s="241">
        <v>423208</v>
      </c>
      <c r="F136" s="241">
        <v>428791</v>
      </c>
      <c r="G136" s="242">
        <f>F136/E136-1</f>
        <v>1.3192094667397569E-2</v>
      </c>
      <c r="H136" s="241">
        <f>F136-E136</f>
        <v>5583</v>
      </c>
      <c r="I136" s="242">
        <f>F136/F$136</f>
        <v>1</v>
      </c>
      <c r="J136" s="241">
        <v>421973</v>
      </c>
      <c r="K136" s="242">
        <f>H136/H$136</f>
        <v>1</v>
      </c>
      <c r="L136" s="242">
        <f>J136/F136-1</f>
        <v>-1.5900520300099585E-2</v>
      </c>
      <c r="M136" s="241">
        <f>J136-F136</f>
        <v>-6818</v>
      </c>
      <c r="N136" s="242">
        <f>J136/C136-1</f>
        <v>1.0249293388806513</v>
      </c>
      <c r="O136" s="241">
        <f>J136-C136</f>
        <v>213584</v>
      </c>
      <c r="Q136" s="29"/>
      <c r="R136" s="81"/>
      <c r="Z136" s="1" t="s">
        <v>179</v>
      </c>
      <c r="AE136"/>
    </row>
    <row r="137" spans="1:31" s="4" customFormat="1" x14ac:dyDescent="0.25">
      <c r="B137" s="248" t="s">
        <v>46</v>
      </c>
      <c r="C137" s="265">
        <v>68476</v>
      </c>
      <c r="D137" s="265">
        <v>126666</v>
      </c>
      <c r="E137" s="265">
        <v>86811</v>
      </c>
      <c r="F137" s="265">
        <v>75374</v>
      </c>
      <c r="G137" s="271">
        <f t="shared" ref="G137:G146" si="12">F137/E137-1</f>
        <v>-0.13174597689232936</v>
      </c>
      <c r="H137" s="278">
        <f t="shared" ref="H137:H146" si="13">F137-E137</f>
        <v>-11437</v>
      </c>
      <c r="I137" s="273">
        <f t="shared" ref="I137:K146" si="14">F137/F$136</f>
        <v>0.17578260737748694</v>
      </c>
      <c r="J137" s="265">
        <v>60650</v>
      </c>
      <c r="K137" s="273">
        <f t="shared" si="14"/>
        <v>-2.0485402113559017</v>
      </c>
      <c r="L137" s="273">
        <f t="shared" ref="L137:L146" si="15">J137/F137-1</f>
        <v>-0.19534587523549229</v>
      </c>
      <c r="M137" s="272">
        <f t="shared" ref="M137:M146" si="16">J137-F137</f>
        <v>-14724</v>
      </c>
      <c r="N137" s="271">
        <f t="shared" ref="N137:N146" si="17">J137/C137-1</f>
        <v>-0.11428821776972953</v>
      </c>
      <c r="O137" s="265">
        <f t="shared" ref="O137:O146" si="18">J137-C137</f>
        <v>-7826</v>
      </c>
      <c r="Q137" s="29"/>
      <c r="R137" s="81"/>
      <c r="Z137" s="1" t="s">
        <v>181</v>
      </c>
    </row>
    <row r="138" spans="1:31" s="4" customFormat="1" x14ac:dyDescent="0.25">
      <c r="B138" s="248" t="s">
        <v>47</v>
      </c>
      <c r="C138" s="265">
        <v>24912</v>
      </c>
      <c r="D138" s="265">
        <v>43482</v>
      </c>
      <c r="E138" s="265">
        <v>48094</v>
      </c>
      <c r="F138" s="265">
        <v>51902</v>
      </c>
      <c r="G138" s="271">
        <f t="shared" si="12"/>
        <v>7.9178275876408799E-2</v>
      </c>
      <c r="H138" s="278">
        <f t="shared" si="13"/>
        <v>3808</v>
      </c>
      <c r="I138" s="273">
        <f t="shared" si="14"/>
        <v>0.12104265248104555</v>
      </c>
      <c r="J138" s="265">
        <v>50245</v>
      </c>
      <c r="K138" s="273">
        <f t="shared" si="14"/>
        <v>0.68207057137739568</v>
      </c>
      <c r="L138" s="273">
        <f t="shared" si="15"/>
        <v>-3.1925552001849655E-2</v>
      </c>
      <c r="M138" s="272">
        <f t="shared" si="16"/>
        <v>-1657</v>
      </c>
      <c r="N138" s="271">
        <f t="shared" si="17"/>
        <v>1.0168994861913938</v>
      </c>
      <c r="O138" s="265">
        <f t="shared" si="18"/>
        <v>25333</v>
      </c>
      <c r="Q138" s="29"/>
      <c r="R138" s="81"/>
      <c r="Z138" s="1"/>
    </row>
    <row r="139" spans="1:31" s="4" customFormat="1" x14ac:dyDescent="0.25">
      <c r="B139" s="248" t="s">
        <v>48</v>
      </c>
      <c r="C139" s="265">
        <v>1658</v>
      </c>
      <c r="D139" s="265">
        <v>2415</v>
      </c>
      <c r="E139" s="265">
        <v>3515</v>
      </c>
      <c r="F139" s="265">
        <v>14811</v>
      </c>
      <c r="G139" s="271">
        <f t="shared" si="12"/>
        <v>3.2136557610241825</v>
      </c>
      <c r="H139" s="279">
        <f t="shared" si="13"/>
        <v>11296</v>
      </c>
      <c r="I139" s="277">
        <f t="shared" si="14"/>
        <v>3.4541303338922691E-2</v>
      </c>
      <c r="J139" s="265">
        <v>7251</v>
      </c>
      <c r="K139" s="277">
        <f t="shared" si="14"/>
        <v>2.0232849722371484</v>
      </c>
      <c r="L139" s="273">
        <f t="shared" si="15"/>
        <v>-0.51043143609479436</v>
      </c>
      <c r="M139" s="272">
        <f t="shared" si="16"/>
        <v>-7560</v>
      </c>
      <c r="N139" s="271">
        <f t="shared" si="17"/>
        <v>3.3733413751507841</v>
      </c>
      <c r="O139" s="265">
        <f t="shared" si="18"/>
        <v>5593</v>
      </c>
      <c r="Q139" s="29"/>
      <c r="R139" s="81"/>
      <c r="Z139" s="1"/>
    </row>
    <row r="140" spans="1:31" s="4" customFormat="1" x14ac:dyDescent="0.25">
      <c r="B140" s="248" t="s">
        <v>50</v>
      </c>
      <c r="C140" s="265">
        <v>28320</v>
      </c>
      <c r="D140" s="265">
        <v>66989</v>
      </c>
      <c r="E140" s="265">
        <v>97391</v>
      </c>
      <c r="F140" s="265">
        <v>92103</v>
      </c>
      <c r="G140" s="271">
        <f t="shared" si="12"/>
        <v>-5.4296598248298134E-2</v>
      </c>
      <c r="H140" s="278">
        <f t="shared" si="13"/>
        <v>-5288</v>
      </c>
      <c r="I140" s="273">
        <f t="shared" si="14"/>
        <v>0.21479695236140683</v>
      </c>
      <c r="J140" s="265">
        <v>106284</v>
      </c>
      <c r="K140" s="273">
        <f t="shared" si="14"/>
        <v>-0.94716102453877848</v>
      </c>
      <c r="L140" s="273">
        <f t="shared" si="15"/>
        <v>0.15396892609361257</v>
      </c>
      <c r="M140" s="272">
        <f t="shared" si="16"/>
        <v>14181</v>
      </c>
      <c r="N140" s="271">
        <f t="shared" si="17"/>
        <v>2.7529661016949154</v>
      </c>
      <c r="O140" s="265">
        <f t="shared" si="18"/>
        <v>77964</v>
      </c>
      <c r="Q140" s="29"/>
      <c r="R140" s="81"/>
      <c r="Z140" s="1"/>
    </row>
    <row r="141" spans="1:31" s="4" customFormat="1" x14ac:dyDescent="0.25">
      <c r="B141" s="248" t="s">
        <v>52</v>
      </c>
      <c r="C141" s="265">
        <v>4963</v>
      </c>
      <c r="D141" s="265">
        <v>24120</v>
      </c>
      <c r="E141" s="265">
        <v>16359</v>
      </c>
      <c r="F141" s="265">
        <v>19520</v>
      </c>
      <c r="G141" s="271">
        <f t="shared" si="12"/>
        <v>0.19322696986368371</v>
      </c>
      <c r="H141" s="279">
        <f t="shared" si="13"/>
        <v>3161</v>
      </c>
      <c r="I141" s="277">
        <f t="shared" si="14"/>
        <v>4.5523343540326174E-2</v>
      </c>
      <c r="J141" s="265">
        <v>16099</v>
      </c>
      <c r="K141" s="277">
        <f t="shared" si="14"/>
        <v>0.56618305570481819</v>
      </c>
      <c r="L141" s="273">
        <f t="shared" si="15"/>
        <v>-0.17525614754098362</v>
      </c>
      <c r="M141" s="272">
        <f t="shared" si="16"/>
        <v>-3421</v>
      </c>
      <c r="N141" s="271">
        <f t="shared" si="17"/>
        <v>2.243804150715293</v>
      </c>
      <c r="O141" s="265">
        <f t="shared" si="18"/>
        <v>11136</v>
      </c>
      <c r="Q141" s="29"/>
      <c r="R141" s="81"/>
      <c r="Z141" s="1"/>
    </row>
    <row r="142" spans="1:31" s="4" customFormat="1" x14ac:dyDescent="0.25">
      <c r="B142" s="248" t="s">
        <v>53</v>
      </c>
      <c r="C142" s="265">
        <v>27791</v>
      </c>
      <c r="D142" s="265">
        <v>53247</v>
      </c>
      <c r="E142" s="265">
        <v>69865</v>
      </c>
      <c r="F142" s="265">
        <v>66121</v>
      </c>
      <c r="G142" s="271">
        <f t="shared" si="12"/>
        <v>-5.3589064624633198E-2</v>
      </c>
      <c r="H142" s="278">
        <f t="shared" si="13"/>
        <v>-3744</v>
      </c>
      <c r="I142" s="273">
        <f t="shared" si="14"/>
        <v>0.1542033298273518</v>
      </c>
      <c r="J142" s="265">
        <v>75793</v>
      </c>
      <c r="K142" s="273">
        <f t="shared" si="14"/>
        <v>-0.67060720042987643</v>
      </c>
      <c r="L142" s="273">
        <f t="shared" si="15"/>
        <v>0.14627727953297742</v>
      </c>
      <c r="M142" s="272">
        <f t="shared" si="16"/>
        <v>9672</v>
      </c>
      <c r="N142" s="271">
        <f t="shared" si="17"/>
        <v>1.7272498290813574</v>
      </c>
      <c r="O142" s="265">
        <f t="shared" si="18"/>
        <v>48002</v>
      </c>
      <c r="Q142" s="29"/>
      <c r="R142" s="81"/>
      <c r="Z142" s="1"/>
    </row>
    <row r="143" spans="1:31" s="4" customFormat="1" x14ac:dyDescent="0.25">
      <c r="B143" s="248" t="s">
        <v>51</v>
      </c>
      <c r="C143" s="265">
        <v>8684</v>
      </c>
      <c r="D143" s="265">
        <v>11001</v>
      </c>
      <c r="E143" s="265">
        <v>16289</v>
      </c>
      <c r="F143" s="265">
        <v>12024</v>
      </c>
      <c r="G143" s="271">
        <f t="shared" si="12"/>
        <v>-0.261833138928111</v>
      </c>
      <c r="H143" s="279">
        <f t="shared" si="13"/>
        <v>-4265</v>
      </c>
      <c r="I143" s="277">
        <f t="shared" si="14"/>
        <v>2.8041633336520589E-2</v>
      </c>
      <c r="J143" s="265">
        <v>11877</v>
      </c>
      <c r="K143" s="277">
        <f t="shared" si="14"/>
        <v>-0.76392620454952531</v>
      </c>
      <c r="L143" s="273">
        <f t="shared" si="15"/>
        <v>-1.2225548902195627E-2</v>
      </c>
      <c r="M143" s="272">
        <f t="shared" si="16"/>
        <v>-147</v>
      </c>
      <c r="N143" s="271">
        <f t="shared" si="17"/>
        <v>0.36768770152003682</v>
      </c>
      <c r="O143" s="265">
        <f t="shared" si="18"/>
        <v>3193</v>
      </c>
      <c r="Q143" s="29"/>
      <c r="R143" s="81"/>
      <c r="Z143" s="1"/>
    </row>
    <row r="144" spans="1:31" s="4" customFormat="1" x14ac:dyDescent="0.25">
      <c r="B144" s="248" t="s">
        <v>54</v>
      </c>
      <c r="C144" s="265">
        <v>20058</v>
      </c>
      <c r="D144" s="265">
        <v>34195</v>
      </c>
      <c r="E144" s="265">
        <v>19943</v>
      </c>
      <c r="F144" s="265">
        <v>20738</v>
      </c>
      <c r="G144" s="271">
        <f t="shared" si="12"/>
        <v>3.9863611292182632E-2</v>
      </c>
      <c r="H144" s="278">
        <f t="shared" si="13"/>
        <v>795</v>
      </c>
      <c r="I144" s="273">
        <f t="shared" si="14"/>
        <v>4.8363888234594477E-2</v>
      </c>
      <c r="J144" s="265">
        <v>18376</v>
      </c>
      <c r="K144" s="273">
        <f t="shared" si="14"/>
        <v>0.14239656098871575</v>
      </c>
      <c r="L144" s="273">
        <f t="shared" si="15"/>
        <v>-0.1138971935577201</v>
      </c>
      <c r="M144" s="272">
        <f t="shared" si="16"/>
        <v>-2362</v>
      </c>
      <c r="N144" s="271">
        <f t="shared" si="17"/>
        <v>-8.3856815235816118E-2</v>
      </c>
      <c r="O144" s="265">
        <f t="shared" si="18"/>
        <v>-1682</v>
      </c>
      <c r="Q144" s="29"/>
      <c r="R144" s="81"/>
      <c r="Z144" s="1"/>
    </row>
    <row r="145" spans="2:31" s="4" customFormat="1" x14ac:dyDescent="0.25">
      <c r="B145" s="248" t="s">
        <v>49</v>
      </c>
      <c r="C145" s="265">
        <v>8930</v>
      </c>
      <c r="D145" s="265">
        <v>21567</v>
      </c>
      <c r="E145" s="265">
        <v>23338</v>
      </c>
      <c r="F145" s="265">
        <v>31999</v>
      </c>
      <c r="G145" s="271">
        <f t="shared" si="12"/>
        <v>0.37111149198731685</v>
      </c>
      <c r="H145" s="279">
        <f t="shared" si="13"/>
        <v>8661</v>
      </c>
      <c r="I145" s="277">
        <f t="shared" si="14"/>
        <v>7.4626099894820552E-2</v>
      </c>
      <c r="J145" s="265">
        <v>37562</v>
      </c>
      <c r="K145" s="277">
        <f t="shared" si="14"/>
        <v>1.5513164965072541</v>
      </c>
      <c r="L145" s="273">
        <f t="shared" si="15"/>
        <v>0.17384918278696215</v>
      </c>
      <c r="M145" s="272">
        <f t="shared" si="16"/>
        <v>5563</v>
      </c>
      <c r="N145" s="271">
        <f t="shared" si="17"/>
        <v>3.2062709966405372</v>
      </c>
      <c r="O145" s="265">
        <f t="shared" si="18"/>
        <v>28632</v>
      </c>
      <c r="Q145" s="29"/>
      <c r="R145" s="81"/>
      <c r="Z145" s="1"/>
    </row>
    <row r="146" spans="2:31" s="4" customFormat="1" x14ac:dyDescent="0.25">
      <c r="B146" s="248" t="s">
        <v>207</v>
      </c>
      <c r="C146" s="265">
        <f>C136-SUM(C137:C145)</f>
        <v>14597</v>
      </c>
      <c r="D146" s="265">
        <f>D136-SUM(D137:D145)</f>
        <v>32366</v>
      </c>
      <c r="E146" s="265">
        <f>E136-SUM(E137:E145)</f>
        <v>41603</v>
      </c>
      <c r="F146" s="265">
        <f>F136-SUM(F137:F145)</f>
        <v>44199</v>
      </c>
      <c r="G146" s="271">
        <f t="shared" si="12"/>
        <v>6.2399346200995076E-2</v>
      </c>
      <c r="H146" s="278">
        <f t="shared" si="13"/>
        <v>2596</v>
      </c>
      <c r="I146" s="273">
        <f t="shared" si="14"/>
        <v>0.10307818960752441</v>
      </c>
      <c r="J146" s="265">
        <f>J136-SUM(J137:J145)</f>
        <v>37836</v>
      </c>
      <c r="K146" s="273">
        <f t="shared" si="14"/>
        <v>0.46498298405874977</v>
      </c>
      <c r="L146" s="273">
        <f t="shared" si="15"/>
        <v>-0.14396253308898388</v>
      </c>
      <c r="M146" s="272">
        <f t="shared" si="16"/>
        <v>-6363</v>
      </c>
      <c r="N146" s="271">
        <f t="shared" si="17"/>
        <v>1.592039460163047</v>
      </c>
      <c r="O146" s="265">
        <f t="shared" si="18"/>
        <v>23239</v>
      </c>
      <c r="Q146" s="29"/>
      <c r="R146" s="81"/>
      <c r="Z146" s="1"/>
    </row>
    <row r="147" spans="2:31" s="4" customFormat="1" ht="7.5" customHeight="1" x14ac:dyDescent="0.25"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Z147" s="1" t="s">
        <v>186</v>
      </c>
    </row>
    <row r="148" spans="2:31" s="4" customFormat="1" x14ac:dyDescent="0.25">
      <c r="B148" s="173" t="s">
        <v>187</v>
      </c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Z148" s="1" t="s">
        <v>188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3AF79-973D-46DC-B39C-F7FFF4A723E0}">
  <sheetPr>
    <tabColor theme="4" tint="0.39997558519241921"/>
  </sheetPr>
  <dimension ref="A4:E24"/>
  <sheetViews>
    <sheetView showGridLines="0" zoomScaleNormal="100" workbookViewId="0">
      <selection activeCell="G18" sqref="G18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3" t="s">
        <v>318</v>
      </c>
      <c r="C4" s="283"/>
      <c r="D4" s="283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5" t="s">
        <v>210</v>
      </c>
      <c r="D6" s="306"/>
    </row>
    <row r="7" spans="1:5" ht="16.5" thickTop="1" thickBot="1" x14ac:dyDescent="0.3">
      <c r="B7" s="87"/>
      <c r="C7" s="116" t="s">
        <v>140</v>
      </c>
      <c r="D7" s="117" t="s">
        <v>141</v>
      </c>
    </row>
    <row r="8" spans="1:5" x14ac:dyDescent="0.25">
      <c r="A8" s="1" t="s">
        <v>72</v>
      </c>
      <c r="B8" s="119">
        <v>2024</v>
      </c>
      <c r="C8" s="120">
        <v>35821</v>
      </c>
      <c r="D8" s="121">
        <f t="shared" ref="D8:D21" si="0">C8/C9-1</f>
        <v>-5.0394994963151474E-2</v>
      </c>
    </row>
    <row r="9" spans="1:5" x14ac:dyDescent="0.25">
      <c r="A9" s="1"/>
      <c r="B9" s="119">
        <v>2023</v>
      </c>
      <c r="C9" s="120">
        <v>37722</v>
      </c>
      <c r="D9" s="121">
        <f t="shared" si="0"/>
        <v>0.11573841284864983</v>
      </c>
    </row>
    <row r="10" spans="1:5" x14ac:dyDescent="0.25">
      <c r="A10" s="1"/>
      <c r="B10" s="119">
        <v>2022</v>
      </c>
      <c r="C10" s="120">
        <v>33809</v>
      </c>
      <c r="D10" s="121">
        <f t="shared" si="0"/>
        <v>0.55572427756304066</v>
      </c>
    </row>
    <row r="11" spans="1:5" x14ac:dyDescent="0.25">
      <c r="A11" s="1"/>
      <c r="B11" s="119">
        <v>2021</v>
      </c>
      <c r="C11" s="120">
        <v>21732</v>
      </c>
      <c r="D11" s="121">
        <f t="shared" si="0"/>
        <v>0.35630031829245468</v>
      </c>
    </row>
    <row r="12" spans="1:5" x14ac:dyDescent="0.25">
      <c r="A12" s="1" t="s">
        <v>74</v>
      </c>
      <c r="B12" s="119">
        <v>2020</v>
      </c>
      <c r="C12" s="120">
        <v>16023</v>
      </c>
      <c r="D12" s="121">
        <f t="shared" si="0"/>
        <v>-0.5683342762466661</v>
      </c>
    </row>
    <row r="13" spans="1:5" x14ac:dyDescent="0.25">
      <c r="A13" s="1" t="s">
        <v>76</v>
      </c>
      <c r="B13" s="119">
        <v>2019</v>
      </c>
      <c r="C13" s="120">
        <v>37119</v>
      </c>
      <c r="D13" s="121">
        <f t="shared" si="0"/>
        <v>8.2754798436497357E-2</v>
      </c>
    </row>
    <row r="14" spans="1:5" x14ac:dyDescent="0.25">
      <c r="A14" s="1" t="s">
        <v>78</v>
      </c>
      <c r="B14" s="119">
        <v>2018</v>
      </c>
      <c r="C14" s="120">
        <v>34282</v>
      </c>
      <c r="D14" s="121">
        <f t="shared" si="0"/>
        <v>-8.1059347021926742E-2</v>
      </c>
    </row>
    <row r="15" spans="1:5" x14ac:dyDescent="0.25">
      <c r="A15" s="1" t="s">
        <v>80</v>
      </c>
      <c r="B15" s="119">
        <v>2017</v>
      </c>
      <c r="C15" s="120">
        <v>37306</v>
      </c>
      <c r="D15" s="121">
        <f t="shared" si="0"/>
        <v>5.2533574088703405E-2</v>
      </c>
    </row>
    <row r="16" spans="1:5" x14ac:dyDescent="0.25">
      <c r="A16" s="1" t="s">
        <v>82</v>
      </c>
      <c r="B16" s="119">
        <v>2016</v>
      </c>
      <c r="C16" s="120">
        <v>35444</v>
      </c>
      <c r="D16" s="121">
        <f>C16/C17-1</f>
        <v>0.40885602989108838</v>
      </c>
    </row>
    <row r="17" spans="1:4" x14ac:dyDescent="0.25">
      <c r="A17" s="1" t="s">
        <v>84</v>
      </c>
      <c r="B17" s="119">
        <v>2015</v>
      </c>
      <c r="C17" s="120">
        <v>25158</v>
      </c>
      <c r="D17" s="121">
        <f t="shared" si="0"/>
        <v>0.3101077956569287</v>
      </c>
    </row>
    <row r="18" spans="1:4" x14ac:dyDescent="0.25">
      <c r="A18" s="1" t="s">
        <v>86</v>
      </c>
      <c r="B18" s="119">
        <v>2014</v>
      </c>
      <c r="C18" s="120">
        <v>19203</v>
      </c>
      <c r="D18" s="121">
        <f t="shared" si="0"/>
        <v>0.14726968574501131</v>
      </c>
    </row>
    <row r="19" spans="1:4" x14ac:dyDescent="0.25">
      <c r="A19" s="1" t="s">
        <v>88</v>
      </c>
      <c r="B19" s="119">
        <v>2013</v>
      </c>
      <c r="C19" s="120">
        <v>16738</v>
      </c>
      <c r="D19" s="121">
        <f t="shared" si="0"/>
        <v>-0.17757468553459121</v>
      </c>
    </row>
    <row r="20" spans="1:4" x14ac:dyDescent="0.25">
      <c r="A20" s="1" t="s">
        <v>90</v>
      </c>
      <c r="B20" s="119">
        <v>2012</v>
      </c>
      <c r="C20" s="120">
        <v>20352</v>
      </c>
      <c r="D20" s="121">
        <f>C20/C21-1</f>
        <v>2.5806451612903292E-2</v>
      </c>
    </row>
    <row r="21" spans="1:4" x14ac:dyDescent="0.25">
      <c r="A21" s="1" t="s">
        <v>92</v>
      </c>
      <c r="B21" s="119">
        <v>2011</v>
      </c>
      <c r="C21" s="120">
        <v>19840</v>
      </c>
      <c r="D21" s="121">
        <f t="shared" si="0"/>
        <v>-0.258234568362807</v>
      </c>
    </row>
    <row r="22" spans="1:4" x14ac:dyDescent="0.25">
      <c r="A22" s="1" t="s">
        <v>94</v>
      </c>
      <c r="B22" s="119">
        <v>2010</v>
      </c>
      <c r="C22" s="120">
        <v>26747</v>
      </c>
      <c r="D22" s="121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FA090-33C9-4435-A90E-D1BAD5F1D410}">
  <sheetPr>
    <tabColor theme="4" tint="0.39997558519241921"/>
  </sheetPr>
  <dimension ref="A4:E24"/>
  <sheetViews>
    <sheetView showGridLines="0" zoomScaleNormal="100" workbookViewId="0">
      <selection activeCell="G18" sqref="G18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3" t="s">
        <v>319</v>
      </c>
      <c r="C4" s="283"/>
      <c r="D4" s="283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5" t="s">
        <v>211</v>
      </c>
      <c r="D6" s="306"/>
    </row>
    <row r="7" spans="1:5" ht="16.5" thickTop="1" thickBot="1" x14ac:dyDescent="0.3">
      <c r="B7" s="87"/>
      <c r="C7" s="116" t="s">
        <v>140</v>
      </c>
      <c r="D7" s="117" t="s">
        <v>141</v>
      </c>
    </row>
    <row r="8" spans="1:5" x14ac:dyDescent="0.25">
      <c r="A8" s="1" t="s">
        <v>72</v>
      </c>
      <c r="B8" s="119">
        <v>2024</v>
      </c>
      <c r="C8" s="120">
        <v>23944</v>
      </c>
      <c r="D8" s="121">
        <f t="shared" ref="D8:D21" si="0">C8/C9-1</f>
        <v>-6.8254338859055186E-2</v>
      </c>
    </row>
    <row r="9" spans="1:5" x14ac:dyDescent="0.25">
      <c r="A9" s="1"/>
      <c r="B9" s="119">
        <v>2023</v>
      </c>
      <c r="C9" s="120">
        <v>25698</v>
      </c>
      <c r="D9" s="121">
        <f t="shared" si="0"/>
        <v>0.46678082191780823</v>
      </c>
    </row>
    <row r="10" spans="1:5" x14ac:dyDescent="0.25">
      <c r="A10" s="1"/>
      <c r="B10" s="119">
        <v>2022</v>
      </c>
      <c r="C10" s="120">
        <v>17520</v>
      </c>
      <c r="D10" s="121">
        <f t="shared" si="0"/>
        <v>0.63265306122448983</v>
      </c>
    </row>
    <row r="11" spans="1:5" x14ac:dyDescent="0.25">
      <c r="A11" s="1"/>
      <c r="B11" s="119">
        <v>2021</v>
      </c>
      <c r="C11" s="120">
        <v>10731</v>
      </c>
      <c r="D11" s="121">
        <f t="shared" si="0"/>
        <v>0.46218830903392827</v>
      </c>
    </row>
    <row r="12" spans="1:5" x14ac:dyDescent="0.25">
      <c r="A12" s="1" t="s">
        <v>74</v>
      </c>
      <c r="B12" s="119">
        <v>2020</v>
      </c>
      <c r="C12" s="120">
        <v>7339</v>
      </c>
      <c r="D12" s="121">
        <f t="shared" si="0"/>
        <v>-0.59150617833685848</v>
      </c>
    </row>
    <row r="13" spans="1:5" x14ac:dyDescent="0.25">
      <c r="A13" s="1" t="s">
        <v>76</v>
      </c>
      <c r="B13" s="119">
        <v>2019</v>
      </c>
      <c r="C13" s="120">
        <v>17966</v>
      </c>
      <c r="D13" s="121">
        <f t="shared" si="0"/>
        <v>2.5573695627354676E-2</v>
      </c>
    </row>
    <row r="14" spans="1:5" x14ac:dyDescent="0.25">
      <c r="A14" s="1" t="s">
        <v>78</v>
      </c>
      <c r="B14" s="119">
        <v>2018</v>
      </c>
      <c r="C14" s="120">
        <v>17518</v>
      </c>
      <c r="D14" s="121">
        <f t="shared" si="0"/>
        <v>-0.20861944344054928</v>
      </c>
    </row>
    <row r="15" spans="1:5" x14ac:dyDescent="0.25">
      <c r="A15" s="1" t="s">
        <v>80</v>
      </c>
      <c r="B15" s="119">
        <v>2017</v>
      </c>
      <c r="C15" s="120">
        <v>22136</v>
      </c>
      <c r="D15" s="121">
        <f>C15/C16-1</f>
        <v>1.1700182815356452E-2</v>
      </c>
    </row>
    <row r="16" spans="1:5" x14ac:dyDescent="0.25">
      <c r="A16" s="1" t="s">
        <v>82</v>
      </c>
      <c r="B16" s="119">
        <v>2016</v>
      </c>
      <c r="C16" s="120">
        <v>21880</v>
      </c>
      <c r="D16" s="121">
        <f>C16/C17-1</f>
        <v>1.9014719533218405</v>
      </c>
    </row>
    <row r="17" spans="1:4" x14ac:dyDescent="0.25">
      <c r="A17" s="1" t="s">
        <v>84</v>
      </c>
      <c r="B17" s="119">
        <v>2015</v>
      </c>
      <c r="C17" s="120">
        <v>7541</v>
      </c>
      <c r="D17" s="121">
        <f t="shared" si="0"/>
        <v>-0.12537694270470889</v>
      </c>
    </row>
    <row r="18" spans="1:4" x14ac:dyDescent="0.25">
      <c r="A18" s="1" t="s">
        <v>86</v>
      </c>
      <c r="B18" s="119">
        <v>2014</v>
      </c>
      <c r="C18" s="120">
        <v>8622</v>
      </c>
      <c r="D18" s="121">
        <f t="shared" si="0"/>
        <v>0.41972665898238093</v>
      </c>
    </row>
    <row r="19" spans="1:4" x14ac:dyDescent="0.25">
      <c r="A19" s="1" t="s">
        <v>88</v>
      </c>
      <c r="B19" s="119">
        <v>2013</v>
      </c>
      <c r="C19" s="120">
        <v>6073</v>
      </c>
      <c r="D19" s="121">
        <f t="shared" si="0"/>
        <v>-0.50992575855390576</v>
      </c>
    </row>
    <row r="20" spans="1:4" x14ac:dyDescent="0.25">
      <c r="A20" s="1" t="s">
        <v>90</v>
      </c>
      <c r="B20" s="119">
        <v>2012</v>
      </c>
      <c r="C20" s="120">
        <v>12392</v>
      </c>
      <c r="D20" s="121">
        <f>C20/C21-1</f>
        <v>2.8688729316266</v>
      </c>
    </row>
    <row r="21" spans="1:4" x14ac:dyDescent="0.25">
      <c r="A21" s="1" t="s">
        <v>92</v>
      </c>
      <c r="B21" s="119">
        <v>2011</v>
      </c>
      <c r="C21" s="120">
        <v>3203</v>
      </c>
      <c r="D21" s="121">
        <f t="shared" si="0"/>
        <v>-0.25250875145857643</v>
      </c>
    </row>
    <row r="22" spans="1:4" x14ac:dyDescent="0.25">
      <c r="A22" s="1" t="s">
        <v>94</v>
      </c>
      <c r="B22" s="119">
        <v>2010</v>
      </c>
      <c r="C22" s="120">
        <v>4285</v>
      </c>
      <c r="D22" s="121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436E02-AC47-45D1-B4CF-43EADC766C2E}">
  <sheetPr>
    <tabColor theme="4" tint="0.39997558519241921"/>
  </sheetPr>
  <dimension ref="A4:E24"/>
  <sheetViews>
    <sheetView showGridLines="0" zoomScaleNormal="100" workbookViewId="0">
      <selection activeCell="G18" sqref="G18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3" t="s">
        <v>320</v>
      </c>
      <c r="C4" s="283"/>
      <c r="D4" s="283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5" t="s">
        <v>212</v>
      </c>
      <c r="D6" s="306"/>
    </row>
    <row r="7" spans="1:5" ht="16.5" thickTop="1" thickBot="1" x14ac:dyDescent="0.3">
      <c r="B7" s="87"/>
      <c r="C7" s="116" t="s">
        <v>140</v>
      </c>
      <c r="D7" s="117" t="s">
        <v>141</v>
      </c>
    </row>
    <row r="8" spans="1:5" x14ac:dyDescent="0.25">
      <c r="A8" s="1" t="s">
        <v>72</v>
      </c>
      <c r="B8" s="119">
        <v>2024</v>
      </c>
      <c r="C8" s="120">
        <v>11877</v>
      </c>
      <c r="D8" s="121">
        <f t="shared" ref="D8:D21" si="0">C8/C9-1</f>
        <v>-1.2225548902195627E-2</v>
      </c>
    </row>
    <row r="9" spans="1:5" x14ac:dyDescent="0.25">
      <c r="A9" s="1"/>
      <c r="B9" s="119">
        <v>2023</v>
      </c>
      <c r="C9" s="120">
        <v>12024</v>
      </c>
      <c r="D9" s="121">
        <f t="shared" si="0"/>
        <v>-0.261833138928111</v>
      </c>
    </row>
    <row r="10" spans="1:5" x14ac:dyDescent="0.25">
      <c r="A10" s="1"/>
      <c r="B10" s="119">
        <v>2022</v>
      </c>
      <c r="C10" s="120">
        <v>16289</v>
      </c>
      <c r="D10" s="121">
        <f t="shared" si="0"/>
        <v>0.48068357422052532</v>
      </c>
    </row>
    <row r="11" spans="1:5" x14ac:dyDescent="0.25">
      <c r="A11" s="1"/>
      <c r="B11" s="119">
        <v>2021</v>
      </c>
      <c r="C11" s="120">
        <v>11001</v>
      </c>
      <c r="D11" s="121">
        <f t="shared" si="0"/>
        <v>0.26681252878857675</v>
      </c>
    </row>
    <row r="12" spans="1:5" x14ac:dyDescent="0.25">
      <c r="A12" s="1" t="s">
        <v>74</v>
      </c>
      <c r="B12" s="119">
        <v>2020</v>
      </c>
      <c r="C12" s="120">
        <v>8684</v>
      </c>
      <c r="D12" s="121">
        <f t="shared" si="0"/>
        <v>-0.54659844410797265</v>
      </c>
    </row>
    <row r="13" spans="1:5" x14ac:dyDescent="0.25">
      <c r="A13" s="1" t="s">
        <v>76</v>
      </c>
      <c r="B13" s="119">
        <v>2019</v>
      </c>
      <c r="C13" s="120">
        <v>19153</v>
      </c>
      <c r="D13" s="121">
        <f t="shared" si="0"/>
        <v>0.14250775471247912</v>
      </c>
    </row>
    <row r="14" spans="1:5" x14ac:dyDescent="0.25">
      <c r="A14" s="1" t="s">
        <v>78</v>
      </c>
      <c r="B14" s="119">
        <v>2018</v>
      </c>
      <c r="C14" s="120">
        <v>16764</v>
      </c>
      <c r="D14" s="121">
        <f t="shared" si="0"/>
        <v>0.10507580751483192</v>
      </c>
    </row>
    <row r="15" spans="1:5" x14ac:dyDescent="0.25">
      <c r="A15" s="1" t="s">
        <v>80</v>
      </c>
      <c r="B15" s="119">
        <v>2017</v>
      </c>
      <c r="C15" s="120">
        <v>15170</v>
      </c>
      <c r="D15" s="121">
        <f>C15/C16-1</f>
        <v>0.1184016514302566</v>
      </c>
    </row>
    <row r="16" spans="1:5" x14ac:dyDescent="0.25">
      <c r="A16" s="1" t="s">
        <v>82</v>
      </c>
      <c r="B16" s="119">
        <v>2016</v>
      </c>
      <c r="C16" s="120">
        <v>13564</v>
      </c>
      <c r="D16" s="121">
        <f>C16/C17-1</f>
        <v>-0.23006187205540107</v>
      </c>
    </row>
    <row r="17" spans="1:4" x14ac:dyDescent="0.25">
      <c r="A17" s="1" t="s">
        <v>84</v>
      </c>
      <c r="B17" s="119">
        <v>2015</v>
      </c>
      <c r="C17" s="120">
        <v>17617</v>
      </c>
      <c r="D17" s="121">
        <f t="shared" si="0"/>
        <v>0.6649655042056517</v>
      </c>
    </row>
    <row r="18" spans="1:4" x14ac:dyDescent="0.25">
      <c r="A18" s="1" t="s">
        <v>86</v>
      </c>
      <c r="B18" s="119">
        <v>2014</v>
      </c>
      <c r="C18" s="120">
        <v>10581</v>
      </c>
      <c r="D18" s="121">
        <f t="shared" si="0"/>
        <v>-7.8762306610408173E-3</v>
      </c>
    </row>
    <row r="19" spans="1:4" x14ac:dyDescent="0.25">
      <c r="A19" s="1" t="s">
        <v>88</v>
      </c>
      <c r="B19" s="119">
        <v>2013</v>
      </c>
      <c r="C19" s="120">
        <v>10665</v>
      </c>
      <c r="D19" s="121">
        <f t="shared" si="0"/>
        <v>0.33982412060301503</v>
      </c>
    </row>
    <row r="20" spans="1:4" x14ac:dyDescent="0.25">
      <c r="A20" s="1" t="s">
        <v>90</v>
      </c>
      <c r="B20" s="119">
        <v>2012</v>
      </c>
      <c r="C20" s="120">
        <v>7960</v>
      </c>
      <c r="D20" s="121">
        <f>C20/C21-1</f>
        <v>-0.52154835607381145</v>
      </c>
    </row>
    <row r="21" spans="1:4" x14ac:dyDescent="0.25">
      <c r="A21" s="1" t="s">
        <v>92</v>
      </c>
      <c r="B21" s="119">
        <v>2011</v>
      </c>
      <c r="C21" s="120">
        <v>16637</v>
      </c>
      <c r="D21" s="121">
        <f t="shared" si="0"/>
        <v>-0.25932686314664766</v>
      </c>
    </row>
    <row r="22" spans="1:4" x14ac:dyDescent="0.25">
      <c r="A22" s="1" t="s">
        <v>94</v>
      </c>
      <c r="B22" s="119">
        <v>2010</v>
      </c>
      <c r="C22" s="120">
        <v>22462</v>
      </c>
      <c r="D22" s="121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7053A-11AF-4D38-B7E5-856D6D01F0BA}">
  <sheetPr>
    <tabColor rgb="FF92D050"/>
  </sheetPr>
  <dimension ref="B1:W54"/>
  <sheetViews>
    <sheetView showGridLines="0" zoomScaleNormal="10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4" t="str">
        <f>CONCATENATE("Plazas alojativas en funcionamiento Tenerife y municipios")</f>
        <v>Plazas alojativas en funcionamiento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</row>
    <row r="4" spans="2:23" ht="6.95" customHeight="1" x14ac:dyDescent="0.25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5"/>
      <c r="P4" s="85"/>
      <c r="Q4" s="85"/>
      <c r="R4" s="86"/>
      <c r="S4" s="86"/>
      <c r="T4" s="86"/>
      <c r="U4" s="86"/>
      <c r="V4" s="86"/>
      <c r="W4" s="86"/>
    </row>
    <row r="5" spans="2:23" ht="15.75" thickBot="1" x14ac:dyDescent="0.3">
      <c r="B5" s="87"/>
      <c r="C5" s="303" t="s">
        <v>60</v>
      </c>
      <c r="D5" s="303"/>
      <c r="E5" s="303"/>
      <c r="F5" s="303"/>
      <c r="G5" s="303"/>
      <c r="H5" s="303"/>
      <c r="I5" s="88"/>
      <c r="J5" s="88"/>
      <c r="K5" s="88"/>
      <c r="L5" s="88"/>
      <c r="M5" s="89"/>
      <c r="N5" s="304" t="s">
        <v>61</v>
      </c>
      <c r="O5" s="304"/>
      <c r="P5" s="304"/>
      <c r="Q5" s="304"/>
      <c r="R5" s="304"/>
      <c r="S5" s="88"/>
      <c r="T5" s="88"/>
      <c r="U5" s="88"/>
      <c r="V5" s="88"/>
      <c r="W5" s="89"/>
    </row>
    <row r="6" spans="2:23" ht="59.25" customHeight="1" x14ac:dyDescent="0.25">
      <c r="B6" s="90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91" t="str">
        <f>CONCATENATE("var. ",RIGHT(H6,2),"/",RIGHT(G6,2))</f>
        <v>var. 24/23</v>
      </c>
      <c r="J6" s="91" t="str">
        <f>CONCATENATE("var. ",RIGHT(H6,2),"/",RIGHT(D6,2))</f>
        <v>var. 24/20</v>
      </c>
      <c r="K6" s="91" t="str">
        <f>CONCATENATE("dif. ",RIGHT(H6,2),"/",RIGHT(G6,2))</f>
        <v>dif. 24/23</v>
      </c>
      <c r="L6" s="91" t="str">
        <f>CONCATENATE("dif. ",RIGHT(H6,2),"/",RIGHT(D6,2))</f>
        <v>dif. 24/20</v>
      </c>
      <c r="M6" s="14" t="str">
        <f>CONCATENATE("cuota/ total isla ",RIGHT(H6,2))</f>
        <v>cuota/ total isla 24</v>
      </c>
      <c r="N6" s="92" t="s">
        <v>228</v>
      </c>
      <c r="O6" s="92" t="s">
        <v>229</v>
      </c>
      <c r="P6" s="92" t="s">
        <v>230</v>
      </c>
      <c r="Q6" s="92" t="s">
        <v>231</v>
      </c>
      <c r="R6" s="92" t="s">
        <v>232</v>
      </c>
      <c r="S6" s="91" t="str">
        <f>CONCATENATE("var. ",RIGHT(R6,2),"/",RIGHT(Q6,2))</f>
        <v>var. 25/24</v>
      </c>
      <c r="T6" s="91" t="str">
        <f>CONCATENATE("var. ",RIGHT(R6,2),"/",RIGHT(N6,2))</f>
        <v>var. 25/21</v>
      </c>
      <c r="U6" s="91" t="str">
        <f>CONCATENATE("dif. ",RIGHT(R6,2),"/",RIGHT(Q6,2))</f>
        <v>dif. 25/24</v>
      </c>
      <c r="V6" s="91" t="str">
        <f>CONCATENATE("dif. ",RIGHT(R6,2),"/",RIGHT(N6,2))</f>
        <v>dif. 25/21</v>
      </c>
      <c r="W6" s="89" t="str">
        <f>CONCATENATE("cuota/ total isla ",RIGHT(R6,2))</f>
        <v>cuota/ total isla 25</v>
      </c>
    </row>
    <row r="7" spans="2:23" x14ac:dyDescent="0.25">
      <c r="B7" s="93" t="s">
        <v>45</v>
      </c>
      <c r="C7" s="94">
        <v>132144</v>
      </c>
      <c r="D7" s="94">
        <v>66601</v>
      </c>
      <c r="E7" s="94">
        <v>82456</v>
      </c>
      <c r="F7" s="94">
        <v>123696</v>
      </c>
      <c r="G7" s="94">
        <v>125536</v>
      </c>
      <c r="H7" s="94">
        <v>127400</v>
      </c>
      <c r="I7" s="95">
        <f t="shared" ref="I7:I52" si="0">IFERROR(H7/G7-1,"-")</f>
        <v>1.4848330359418904E-2</v>
      </c>
      <c r="J7" s="95">
        <f t="shared" ref="J7:J52" si="1">IFERROR(H7/D7-1,"-")</f>
        <v>0.91288419092806405</v>
      </c>
      <c r="K7" s="94">
        <f t="shared" ref="K7:K52" si="2">IFERROR(H7-G7,"-")</f>
        <v>1864</v>
      </c>
      <c r="L7" s="94">
        <f t="shared" ref="L7:L52" si="3">IFERROR(H7-D7,"-")</f>
        <v>60799</v>
      </c>
      <c r="M7" s="95">
        <f>H7/H7</f>
        <v>1</v>
      </c>
      <c r="N7" s="94">
        <v>94967</v>
      </c>
      <c r="O7" s="94">
        <v>124574</v>
      </c>
      <c r="P7" s="94">
        <v>123897</v>
      </c>
      <c r="Q7" s="94">
        <v>127527</v>
      </c>
      <c r="R7" s="94">
        <v>124520</v>
      </c>
      <c r="S7" s="95">
        <f t="shared" ref="S7:S52" si="4">IFERROR(R7/Q7-1,"-")</f>
        <v>-2.3579320457628561E-2</v>
      </c>
      <c r="T7" s="95">
        <f t="shared" ref="T7:T52" si="5">IFERROR(R7/N7-1,"-")</f>
        <v>0.31119230890730454</v>
      </c>
      <c r="U7" s="94">
        <f t="shared" ref="U7:U52" si="6">IFERROR(R7-Q7,"-")</f>
        <v>-3007</v>
      </c>
      <c r="V7" s="94">
        <f t="shared" ref="V7:V52" si="7">IFERROR(R7-N7,"-")</f>
        <v>29553</v>
      </c>
      <c r="W7" s="95">
        <f>R7/R7</f>
        <v>1</v>
      </c>
    </row>
    <row r="8" spans="2:23" x14ac:dyDescent="0.25">
      <c r="B8" s="96" t="s">
        <v>62</v>
      </c>
      <c r="C8" s="97">
        <v>88579</v>
      </c>
      <c r="D8" s="97">
        <v>44487</v>
      </c>
      <c r="E8" s="97">
        <v>56791</v>
      </c>
      <c r="F8" s="97">
        <v>89503</v>
      </c>
      <c r="G8" s="97">
        <v>89318</v>
      </c>
      <c r="H8" s="97">
        <v>91567</v>
      </c>
      <c r="I8" s="98">
        <f t="shared" si="0"/>
        <v>2.5179695022280013E-2</v>
      </c>
      <c r="J8" s="98">
        <f t="shared" si="1"/>
        <v>1.0582866904938522</v>
      </c>
      <c r="K8" s="97">
        <f t="shared" si="2"/>
        <v>2249</v>
      </c>
      <c r="L8" s="97">
        <f t="shared" si="3"/>
        <v>47080</v>
      </c>
      <c r="M8" s="98">
        <f>H8/H7</f>
        <v>0.71873626373626376</v>
      </c>
      <c r="N8" s="97">
        <v>67574</v>
      </c>
      <c r="O8" s="97">
        <v>89647</v>
      </c>
      <c r="P8" s="97">
        <v>87893</v>
      </c>
      <c r="Q8" s="97">
        <v>91960</v>
      </c>
      <c r="R8" s="97">
        <v>88502</v>
      </c>
      <c r="S8" s="98">
        <f t="shared" si="4"/>
        <v>-3.7603305785123942E-2</v>
      </c>
      <c r="T8" s="98">
        <f t="shared" si="5"/>
        <v>0.30970491609198803</v>
      </c>
      <c r="U8" s="97">
        <f t="shared" si="6"/>
        <v>-3458</v>
      </c>
      <c r="V8" s="97">
        <f t="shared" si="7"/>
        <v>20928</v>
      </c>
      <c r="W8" s="98">
        <f>R8/R7</f>
        <v>0.71074526180533248</v>
      </c>
    </row>
    <row r="9" spans="2:23" x14ac:dyDescent="0.25">
      <c r="B9" s="99" t="s">
        <v>63</v>
      </c>
      <c r="C9" s="53">
        <v>69015</v>
      </c>
      <c r="D9" s="53">
        <v>34865</v>
      </c>
      <c r="E9" s="53">
        <v>45244</v>
      </c>
      <c r="F9" s="53">
        <v>71471</v>
      </c>
      <c r="G9" s="53">
        <v>72829</v>
      </c>
      <c r="H9" s="53">
        <v>74916</v>
      </c>
      <c r="I9" s="100">
        <f t="shared" si="0"/>
        <v>2.8656167186148274E-2</v>
      </c>
      <c r="J9" s="100">
        <f t="shared" si="1"/>
        <v>1.1487451599024809</v>
      </c>
      <c r="K9" s="53">
        <f t="shared" si="2"/>
        <v>2087</v>
      </c>
      <c r="L9" s="53">
        <f t="shared" si="3"/>
        <v>40051</v>
      </c>
      <c r="M9" s="100">
        <f>H9/H7</f>
        <v>0.58803767660910522</v>
      </c>
      <c r="N9" s="53">
        <v>54907</v>
      </c>
      <c r="O9" s="53">
        <v>71632</v>
      </c>
      <c r="P9" s="53">
        <v>72266</v>
      </c>
      <c r="Q9" s="53">
        <v>75407</v>
      </c>
      <c r="R9" s="53">
        <v>72822</v>
      </c>
      <c r="S9" s="100">
        <f t="shared" si="4"/>
        <v>-3.4280637076133491E-2</v>
      </c>
      <c r="T9" s="100">
        <f t="shared" si="5"/>
        <v>0.32627898082211737</v>
      </c>
      <c r="U9" s="53">
        <f t="shared" si="6"/>
        <v>-2585</v>
      </c>
      <c r="V9" s="53">
        <f t="shared" si="7"/>
        <v>17915</v>
      </c>
      <c r="W9" s="100">
        <f>R9/R7</f>
        <v>0.58482171538708638</v>
      </c>
    </row>
    <row r="10" spans="2:23" x14ac:dyDescent="0.25">
      <c r="B10" s="99" t="s">
        <v>64</v>
      </c>
      <c r="C10" s="53">
        <v>19564</v>
      </c>
      <c r="D10" s="53">
        <v>9622</v>
      </c>
      <c r="E10" s="53">
        <v>11547</v>
      </c>
      <c r="F10" s="53">
        <v>18032</v>
      </c>
      <c r="G10" s="53">
        <v>16489</v>
      </c>
      <c r="H10" s="53">
        <v>16651</v>
      </c>
      <c r="I10" s="100">
        <f t="shared" si="0"/>
        <v>9.8247316392747752E-3</v>
      </c>
      <c r="J10" s="100">
        <f t="shared" si="1"/>
        <v>0.73051340677613807</v>
      </c>
      <c r="K10" s="53">
        <f t="shared" si="2"/>
        <v>162</v>
      </c>
      <c r="L10" s="53">
        <f t="shared" si="3"/>
        <v>7029</v>
      </c>
      <c r="M10" s="100">
        <f>H10/H7</f>
        <v>0.13069858712715857</v>
      </c>
      <c r="N10" s="53">
        <v>12667</v>
      </c>
      <c r="O10" s="53">
        <v>18015</v>
      </c>
      <c r="P10" s="53">
        <v>15627</v>
      </c>
      <c r="Q10" s="53">
        <v>16553</v>
      </c>
      <c r="R10" s="53">
        <v>15680</v>
      </c>
      <c r="S10" s="100">
        <f t="shared" si="4"/>
        <v>-5.2739684649308227E-2</v>
      </c>
      <c r="T10" s="100">
        <f t="shared" si="5"/>
        <v>0.2378621615220653</v>
      </c>
      <c r="U10" s="53">
        <f t="shared" si="6"/>
        <v>-873</v>
      </c>
      <c r="V10" s="53">
        <f t="shared" si="7"/>
        <v>3013</v>
      </c>
      <c r="W10" s="100">
        <f>R10/R7</f>
        <v>0.12592354641824607</v>
      </c>
    </row>
    <row r="11" spans="2:23" x14ac:dyDescent="0.25">
      <c r="B11" s="96" t="s">
        <v>65</v>
      </c>
      <c r="C11" s="97">
        <v>43565</v>
      </c>
      <c r="D11" s="97">
        <v>22114</v>
      </c>
      <c r="E11" s="97">
        <v>25665</v>
      </c>
      <c r="F11" s="97">
        <v>34193</v>
      </c>
      <c r="G11" s="97">
        <v>36218</v>
      </c>
      <c r="H11" s="97">
        <v>35833</v>
      </c>
      <c r="I11" s="98">
        <f t="shared" si="0"/>
        <v>-1.0630073444143795E-2</v>
      </c>
      <c r="J11" s="98">
        <f t="shared" si="1"/>
        <v>0.62037623225106264</v>
      </c>
      <c r="K11" s="97">
        <f t="shared" si="2"/>
        <v>-385</v>
      </c>
      <c r="L11" s="97">
        <f t="shared" si="3"/>
        <v>13719</v>
      </c>
      <c r="M11" s="98">
        <f>H11/H7</f>
        <v>0.28126373626373624</v>
      </c>
      <c r="N11" s="97">
        <v>27393</v>
      </c>
      <c r="O11" s="97">
        <v>34927</v>
      </c>
      <c r="P11" s="97">
        <v>36004</v>
      </c>
      <c r="Q11" s="97">
        <v>35567</v>
      </c>
      <c r="R11" s="97">
        <v>36018</v>
      </c>
      <c r="S11" s="98">
        <f t="shared" si="4"/>
        <v>1.2680293530519915E-2</v>
      </c>
      <c r="T11" s="98">
        <f t="shared" si="5"/>
        <v>0.31486146095717893</v>
      </c>
      <c r="U11" s="97">
        <f t="shared" si="6"/>
        <v>451</v>
      </c>
      <c r="V11" s="97">
        <f t="shared" si="7"/>
        <v>8625</v>
      </c>
      <c r="W11" s="98">
        <f>R11/R7</f>
        <v>0.28925473819466752</v>
      </c>
    </row>
    <row r="12" spans="2:23" x14ac:dyDescent="0.25">
      <c r="B12" s="93" t="s">
        <v>46</v>
      </c>
      <c r="C12" s="101">
        <v>46648</v>
      </c>
      <c r="D12" s="101">
        <v>23742</v>
      </c>
      <c r="E12" s="101">
        <v>29697</v>
      </c>
      <c r="F12" s="101">
        <v>44233</v>
      </c>
      <c r="G12" s="101">
        <v>45902</v>
      </c>
      <c r="H12" s="101">
        <v>46521</v>
      </c>
      <c r="I12" s="102">
        <f t="shared" si="0"/>
        <v>1.3485251187312031E-2</v>
      </c>
      <c r="J12" s="102">
        <f t="shared" si="1"/>
        <v>0.95943896891584535</v>
      </c>
      <c r="K12" s="101">
        <f t="shared" si="2"/>
        <v>619</v>
      </c>
      <c r="L12" s="101">
        <f t="shared" si="3"/>
        <v>22779</v>
      </c>
      <c r="M12" s="95">
        <f>H12/H12</f>
        <v>1</v>
      </c>
      <c r="N12" s="101">
        <v>36110</v>
      </c>
      <c r="O12" s="101">
        <v>44069</v>
      </c>
      <c r="P12" s="101">
        <v>44891</v>
      </c>
      <c r="Q12" s="101">
        <v>46362</v>
      </c>
      <c r="R12" s="101">
        <v>44311</v>
      </c>
      <c r="S12" s="102">
        <f t="shared" si="4"/>
        <v>-4.4238816271946813E-2</v>
      </c>
      <c r="T12" s="102">
        <f t="shared" si="5"/>
        <v>0.22711160343395176</v>
      </c>
      <c r="U12" s="101">
        <f t="shared" si="6"/>
        <v>-2051</v>
      </c>
      <c r="V12" s="101">
        <f t="shared" si="7"/>
        <v>8201</v>
      </c>
      <c r="W12" s="95">
        <f>R12/R12</f>
        <v>1</v>
      </c>
    </row>
    <row r="13" spans="2:23" x14ac:dyDescent="0.25">
      <c r="B13" s="96" t="s">
        <v>62</v>
      </c>
      <c r="C13" s="97">
        <v>34050</v>
      </c>
      <c r="D13" s="97">
        <v>17566</v>
      </c>
      <c r="E13" s="97">
        <v>23340</v>
      </c>
      <c r="F13" s="97">
        <v>34827</v>
      </c>
      <c r="G13" s="97">
        <v>34946</v>
      </c>
      <c r="H13" s="97">
        <v>35191</v>
      </c>
      <c r="I13" s="98">
        <f t="shared" si="0"/>
        <v>7.0108166886053702E-3</v>
      </c>
      <c r="J13" s="98">
        <f t="shared" si="1"/>
        <v>1.003358761243311</v>
      </c>
      <c r="K13" s="97">
        <f t="shared" si="2"/>
        <v>245</v>
      </c>
      <c r="L13" s="97">
        <f t="shared" si="3"/>
        <v>17625</v>
      </c>
      <c r="M13" s="98">
        <f>H13/H12</f>
        <v>0.75645407450398749</v>
      </c>
      <c r="N13" s="97">
        <v>28843</v>
      </c>
      <c r="O13" s="97">
        <v>34314</v>
      </c>
      <c r="P13" s="97">
        <v>34058</v>
      </c>
      <c r="Q13" s="97">
        <v>34975</v>
      </c>
      <c r="R13" s="97">
        <v>32692</v>
      </c>
      <c r="S13" s="98">
        <f t="shared" si="4"/>
        <v>-6.5275196568977845E-2</v>
      </c>
      <c r="T13" s="98">
        <f t="shared" si="5"/>
        <v>0.13344659016052418</v>
      </c>
      <c r="U13" s="97">
        <f t="shared" si="6"/>
        <v>-2283</v>
      </c>
      <c r="V13" s="97">
        <f t="shared" si="7"/>
        <v>3849</v>
      </c>
      <c r="W13" s="98">
        <f>R13/R12</f>
        <v>0.73778520006318971</v>
      </c>
    </row>
    <row r="14" spans="2:23" x14ac:dyDescent="0.25">
      <c r="B14" s="99" t="s">
        <v>63</v>
      </c>
      <c r="C14" s="53">
        <v>27660</v>
      </c>
      <c r="D14" s="53">
        <v>14847</v>
      </c>
      <c r="E14" s="53">
        <v>20181</v>
      </c>
      <c r="F14" s="53">
        <v>29820</v>
      </c>
      <c r="G14" s="53">
        <v>30493</v>
      </c>
      <c r="H14" s="53">
        <v>31141</v>
      </c>
      <c r="I14" s="100">
        <f t="shared" si="0"/>
        <v>2.1250778867281106E-2</v>
      </c>
      <c r="J14" s="100">
        <f t="shared" si="1"/>
        <v>1.0974607664848119</v>
      </c>
      <c r="K14" s="53">
        <f t="shared" si="2"/>
        <v>648</v>
      </c>
      <c r="L14" s="53">
        <f t="shared" si="3"/>
        <v>16294</v>
      </c>
      <c r="M14" s="100">
        <f>H14/H12</f>
        <v>0.66939661658175875</v>
      </c>
      <c r="N14" s="53">
        <v>24921</v>
      </c>
      <c r="O14" s="53">
        <v>29302</v>
      </c>
      <c r="P14" s="53">
        <v>29733</v>
      </c>
      <c r="Q14" s="53">
        <v>30970</v>
      </c>
      <c r="R14" s="53">
        <v>28587</v>
      </c>
      <c r="S14" s="100">
        <f t="shared" si="4"/>
        <v>-7.6945431062318326E-2</v>
      </c>
      <c r="T14" s="100">
        <f t="shared" si="5"/>
        <v>0.14710485133020335</v>
      </c>
      <c r="U14" s="53">
        <f t="shared" si="6"/>
        <v>-2383</v>
      </c>
      <c r="V14" s="53">
        <f t="shared" si="7"/>
        <v>3666</v>
      </c>
      <c r="W14" s="100">
        <f>R14/R12</f>
        <v>0.64514454650086883</v>
      </c>
    </row>
    <row r="15" spans="2:23" x14ac:dyDescent="0.25">
      <c r="B15" s="99" t="s">
        <v>64</v>
      </c>
      <c r="C15" s="53">
        <v>6390</v>
      </c>
      <c r="D15" s="53">
        <v>2720</v>
      </c>
      <c r="E15" s="53">
        <v>3159</v>
      </c>
      <c r="F15" s="53">
        <v>5006</v>
      </c>
      <c r="G15" s="53">
        <v>4453</v>
      </c>
      <c r="H15" s="53">
        <v>4050</v>
      </c>
      <c r="I15" s="100">
        <f t="shared" si="0"/>
        <v>-9.0500785986975085E-2</v>
      </c>
      <c r="J15" s="100">
        <f t="shared" si="1"/>
        <v>0.48897058823529416</v>
      </c>
      <c r="K15" s="53">
        <f t="shared" si="2"/>
        <v>-403</v>
      </c>
      <c r="L15" s="53">
        <f t="shared" si="3"/>
        <v>1330</v>
      </c>
      <c r="M15" s="100">
        <f>H15/H12</f>
        <v>8.7057457922228673E-2</v>
      </c>
      <c r="N15" s="53">
        <v>3922</v>
      </c>
      <c r="O15" s="53">
        <v>5012</v>
      </c>
      <c r="P15" s="53">
        <v>4325</v>
      </c>
      <c r="Q15" s="53">
        <v>4005</v>
      </c>
      <c r="R15" s="53">
        <v>4105</v>
      </c>
      <c r="S15" s="100">
        <f t="shared" si="4"/>
        <v>2.4968789013732895E-2</v>
      </c>
      <c r="T15" s="100">
        <f t="shared" si="5"/>
        <v>4.6659867414584388E-2</v>
      </c>
      <c r="U15" s="53">
        <f t="shared" si="6"/>
        <v>100</v>
      </c>
      <c r="V15" s="53">
        <f t="shared" si="7"/>
        <v>183</v>
      </c>
      <c r="W15" s="100">
        <f>R15/R12</f>
        <v>9.2640653562320874E-2</v>
      </c>
    </row>
    <row r="16" spans="2:23" x14ac:dyDescent="0.25">
      <c r="B16" s="96" t="s">
        <v>65</v>
      </c>
      <c r="C16" s="97">
        <v>12598</v>
      </c>
      <c r="D16" s="97">
        <v>6176</v>
      </c>
      <c r="E16" s="97">
        <v>6357</v>
      </c>
      <c r="F16" s="97">
        <v>9406</v>
      </c>
      <c r="G16" s="97">
        <v>10956</v>
      </c>
      <c r="H16" s="97">
        <v>11330</v>
      </c>
      <c r="I16" s="98">
        <f t="shared" si="0"/>
        <v>3.4136546184738936E-2</v>
      </c>
      <c r="J16" s="98">
        <f t="shared" si="1"/>
        <v>0.83452072538860111</v>
      </c>
      <c r="K16" s="97">
        <f t="shared" si="2"/>
        <v>374</v>
      </c>
      <c r="L16" s="97">
        <f t="shared" si="3"/>
        <v>5154</v>
      </c>
      <c r="M16" s="98">
        <f>H16/H12</f>
        <v>0.24354592549601256</v>
      </c>
      <c r="N16" s="97">
        <v>7267</v>
      </c>
      <c r="O16" s="97">
        <v>9755</v>
      </c>
      <c r="P16" s="97">
        <v>10833</v>
      </c>
      <c r="Q16" s="97">
        <v>11387</v>
      </c>
      <c r="R16" s="97">
        <v>11619</v>
      </c>
      <c r="S16" s="98">
        <f t="shared" si="4"/>
        <v>2.0374110828137448E-2</v>
      </c>
      <c r="T16" s="98">
        <f t="shared" si="5"/>
        <v>0.59887161139397271</v>
      </c>
      <c r="U16" s="97">
        <f t="shared" si="6"/>
        <v>232</v>
      </c>
      <c r="V16" s="97">
        <f t="shared" si="7"/>
        <v>4352</v>
      </c>
      <c r="W16" s="98">
        <f>R16/R12</f>
        <v>0.26221479993681029</v>
      </c>
    </row>
    <row r="17" spans="2:23" x14ac:dyDescent="0.25">
      <c r="B17" s="93" t="s">
        <v>51</v>
      </c>
      <c r="C17" s="101">
        <v>713</v>
      </c>
      <c r="D17" s="101">
        <v>339</v>
      </c>
      <c r="E17" s="101">
        <v>532</v>
      </c>
      <c r="F17" s="101">
        <v>654</v>
      </c>
      <c r="G17" s="101">
        <v>663</v>
      </c>
      <c r="H17" s="101">
        <v>673</v>
      </c>
      <c r="I17" s="102">
        <f t="shared" si="0"/>
        <v>1.5082956259426794E-2</v>
      </c>
      <c r="J17" s="102">
        <f t="shared" si="1"/>
        <v>0.98525073746312675</v>
      </c>
      <c r="K17" s="101">
        <f t="shared" si="2"/>
        <v>10</v>
      </c>
      <c r="L17" s="101">
        <f t="shared" si="3"/>
        <v>334</v>
      </c>
      <c r="M17" s="95">
        <f>H17/H17</f>
        <v>1</v>
      </c>
      <c r="N17" s="101">
        <v>465</v>
      </c>
      <c r="O17" s="101">
        <v>663</v>
      </c>
      <c r="P17" s="101">
        <v>663</v>
      </c>
      <c r="Q17" s="101">
        <v>673</v>
      </c>
      <c r="R17" s="101">
        <v>673</v>
      </c>
      <c r="S17" s="102">
        <f t="shared" si="4"/>
        <v>0</v>
      </c>
      <c r="T17" s="102">
        <f t="shared" si="5"/>
        <v>0.44731182795698921</v>
      </c>
      <c r="U17" s="101">
        <f t="shared" si="6"/>
        <v>0</v>
      </c>
      <c r="V17" s="101">
        <f t="shared" si="7"/>
        <v>208</v>
      </c>
      <c r="W17" s="95">
        <f>R17/R17</f>
        <v>1</v>
      </c>
    </row>
    <row r="18" spans="2:23" x14ac:dyDescent="0.25">
      <c r="B18" s="96" t="s">
        <v>62</v>
      </c>
      <c r="C18" s="97">
        <v>713</v>
      </c>
      <c r="D18" s="97">
        <v>339</v>
      </c>
      <c r="E18" s="97">
        <v>532</v>
      </c>
      <c r="F18" s="97">
        <v>654</v>
      </c>
      <c r="G18" s="97">
        <v>663</v>
      </c>
      <c r="H18" s="97">
        <v>673</v>
      </c>
      <c r="I18" s="98">
        <f t="shared" si="0"/>
        <v>1.5082956259426794E-2</v>
      </c>
      <c r="J18" s="98">
        <f t="shared" si="1"/>
        <v>0.98525073746312675</v>
      </c>
      <c r="K18" s="97">
        <f t="shared" si="2"/>
        <v>10</v>
      </c>
      <c r="L18" s="97">
        <f t="shared" si="3"/>
        <v>334</v>
      </c>
      <c r="M18" s="98">
        <f>H18/H17</f>
        <v>1</v>
      </c>
      <c r="N18" s="97">
        <v>465</v>
      </c>
      <c r="O18" s="97">
        <v>663</v>
      </c>
      <c r="P18" s="97">
        <v>663</v>
      </c>
      <c r="Q18" s="97">
        <v>673</v>
      </c>
      <c r="R18" s="97">
        <v>673</v>
      </c>
      <c r="S18" s="98">
        <f t="shared" si="4"/>
        <v>0</v>
      </c>
      <c r="T18" s="98">
        <f t="shared" si="5"/>
        <v>0.44731182795698921</v>
      </c>
      <c r="U18" s="97">
        <f t="shared" si="6"/>
        <v>0</v>
      </c>
      <c r="V18" s="97">
        <f t="shared" si="7"/>
        <v>208</v>
      </c>
      <c r="W18" s="98">
        <f>R18/R17</f>
        <v>1</v>
      </c>
    </row>
    <row r="19" spans="2:23" x14ac:dyDescent="0.25">
      <c r="B19" s="99" t="s">
        <v>63</v>
      </c>
      <c r="C19" s="53">
        <v>555</v>
      </c>
      <c r="D19" s="53">
        <v>0</v>
      </c>
      <c r="E19" s="53">
        <v>0</v>
      </c>
      <c r="F19" s="53">
        <v>600</v>
      </c>
      <c r="G19" s="53">
        <v>600</v>
      </c>
      <c r="H19" s="53">
        <v>600</v>
      </c>
      <c r="I19" s="100">
        <f t="shared" si="0"/>
        <v>0</v>
      </c>
      <c r="J19" s="100" t="str">
        <f t="shared" si="1"/>
        <v>-</v>
      </c>
      <c r="K19" s="53">
        <f t="shared" si="2"/>
        <v>0</v>
      </c>
      <c r="L19" s="53">
        <f t="shared" si="3"/>
        <v>600</v>
      </c>
      <c r="M19" s="100">
        <f>H19/H17</f>
        <v>0.89153046062407137</v>
      </c>
      <c r="N19" s="53">
        <v>0</v>
      </c>
      <c r="O19" s="53">
        <v>600</v>
      </c>
      <c r="P19" s="53">
        <v>0</v>
      </c>
      <c r="Q19" s="53">
        <v>600</v>
      </c>
      <c r="R19" s="53">
        <v>600</v>
      </c>
      <c r="S19" s="100">
        <f t="shared" si="4"/>
        <v>0</v>
      </c>
      <c r="T19" s="100" t="str">
        <f t="shared" si="5"/>
        <v>-</v>
      </c>
      <c r="U19" s="53">
        <f t="shared" si="6"/>
        <v>0</v>
      </c>
      <c r="V19" s="53">
        <f t="shared" si="7"/>
        <v>600</v>
      </c>
      <c r="W19" s="100">
        <f>R19/R17</f>
        <v>0.89153046062407137</v>
      </c>
    </row>
    <row r="20" spans="2:23" x14ac:dyDescent="0.25">
      <c r="B20" s="99" t="s">
        <v>64</v>
      </c>
      <c r="C20" s="53">
        <v>158</v>
      </c>
      <c r="D20" s="53">
        <v>0</v>
      </c>
      <c r="E20" s="53">
        <v>0</v>
      </c>
      <c r="F20" s="53">
        <v>54</v>
      </c>
      <c r="G20" s="53">
        <v>63</v>
      </c>
      <c r="H20" s="53">
        <v>73</v>
      </c>
      <c r="I20" s="100">
        <f t="shared" si="0"/>
        <v>0.15873015873015883</v>
      </c>
      <c r="J20" s="100" t="str">
        <f t="shared" si="1"/>
        <v>-</v>
      </c>
      <c r="K20" s="53">
        <f t="shared" si="2"/>
        <v>10</v>
      </c>
      <c r="L20" s="53">
        <f t="shared" si="3"/>
        <v>73</v>
      </c>
      <c r="M20" s="100">
        <f>H20/H17</f>
        <v>0.10846953937592868</v>
      </c>
      <c r="N20" s="53">
        <v>0</v>
      </c>
      <c r="O20" s="53">
        <v>63</v>
      </c>
      <c r="P20" s="53">
        <v>0</v>
      </c>
      <c r="Q20" s="53">
        <v>73</v>
      </c>
      <c r="R20" s="53">
        <v>73</v>
      </c>
      <c r="S20" s="100">
        <f t="shared" si="4"/>
        <v>0</v>
      </c>
      <c r="T20" s="100" t="str">
        <f t="shared" si="5"/>
        <v>-</v>
      </c>
      <c r="U20" s="53">
        <f t="shared" si="6"/>
        <v>0</v>
      </c>
      <c r="V20" s="53">
        <f t="shared" si="7"/>
        <v>73</v>
      </c>
      <c r="W20" s="100">
        <f>R20/R17</f>
        <v>0.10846953937592868</v>
      </c>
    </row>
    <row r="21" spans="2:23" x14ac:dyDescent="0.25">
      <c r="B21" s="96" t="s">
        <v>65</v>
      </c>
      <c r="C21" s="97">
        <v>0</v>
      </c>
      <c r="D21" s="97">
        <v>0</v>
      </c>
      <c r="E21" s="97">
        <v>0</v>
      </c>
      <c r="F21" s="97">
        <v>0</v>
      </c>
      <c r="G21" s="97">
        <v>0</v>
      </c>
      <c r="H21" s="97">
        <v>0</v>
      </c>
      <c r="I21" s="98" t="str">
        <f t="shared" si="0"/>
        <v>-</v>
      </c>
      <c r="J21" s="98" t="str">
        <f t="shared" si="1"/>
        <v>-</v>
      </c>
      <c r="K21" s="97">
        <f t="shared" si="2"/>
        <v>0</v>
      </c>
      <c r="L21" s="97">
        <f t="shared" si="3"/>
        <v>0</v>
      </c>
      <c r="M21" s="98">
        <f>H21/H17</f>
        <v>0</v>
      </c>
      <c r="N21" s="97" t="s">
        <v>233</v>
      </c>
      <c r="O21" s="97" t="s">
        <v>233</v>
      </c>
      <c r="P21" s="97" t="s">
        <v>233</v>
      </c>
      <c r="Q21" s="97" t="s">
        <v>233</v>
      </c>
      <c r="R21" s="97" t="s">
        <v>233</v>
      </c>
      <c r="S21" s="98" t="str">
        <f t="shared" si="4"/>
        <v>-</v>
      </c>
      <c r="T21" s="98" t="str">
        <f t="shared" si="5"/>
        <v>-</v>
      </c>
      <c r="U21" s="97" t="str">
        <f t="shared" si="6"/>
        <v>-</v>
      </c>
      <c r="V21" s="97" t="str">
        <f t="shared" si="7"/>
        <v>-</v>
      </c>
      <c r="W21" s="98" t="e">
        <f>R21/R17</f>
        <v>#VALUE!</v>
      </c>
    </row>
    <row r="22" spans="2:23" x14ac:dyDescent="0.25">
      <c r="B22" s="93" t="s">
        <v>48</v>
      </c>
      <c r="C22" s="101">
        <v>1127</v>
      </c>
      <c r="D22" s="101">
        <v>437</v>
      </c>
      <c r="E22" s="101">
        <v>669</v>
      </c>
      <c r="F22" s="101">
        <v>857</v>
      </c>
      <c r="G22" s="101">
        <v>900</v>
      </c>
      <c r="H22" s="101">
        <v>900</v>
      </c>
      <c r="I22" s="102">
        <f t="shared" si="0"/>
        <v>0</v>
      </c>
      <c r="J22" s="102">
        <f t="shared" si="1"/>
        <v>1.0594965675057209</v>
      </c>
      <c r="K22" s="101">
        <f t="shared" si="2"/>
        <v>0</v>
      </c>
      <c r="L22" s="101">
        <f t="shared" si="3"/>
        <v>463</v>
      </c>
      <c r="M22" s="102">
        <f>H22/H22</f>
        <v>1</v>
      </c>
      <c r="N22" s="101">
        <v>802</v>
      </c>
      <c r="O22" s="101">
        <v>844</v>
      </c>
      <c r="P22" s="101">
        <v>763</v>
      </c>
      <c r="Q22" s="101">
        <v>912</v>
      </c>
      <c r="R22" s="101">
        <v>916</v>
      </c>
      <c r="S22" s="102">
        <f t="shared" si="4"/>
        <v>4.3859649122806044E-3</v>
      </c>
      <c r="T22" s="102">
        <f t="shared" si="5"/>
        <v>0.14214463840398994</v>
      </c>
      <c r="U22" s="101">
        <f t="shared" si="6"/>
        <v>4</v>
      </c>
      <c r="V22" s="101">
        <f t="shared" si="7"/>
        <v>114</v>
      </c>
      <c r="W22" s="102">
        <f>R22/R22</f>
        <v>1</v>
      </c>
    </row>
    <row r="23" spans="2:23" x14ac:dyDescent="0.25">
      <c r="B23" s="96" t="s">
        <v>62</v>
      </c>
      <c r="C23" s="97">
        <v>917</v>
      </c>
      <c r="D23" s="97">
        <v>386</v>
      </c>
      <c r="E23" s="97">
        <v>669</v>
      </c>
      <c r="F23" s="97">
        <v>855</v>
      </c>
      <c r="G23" s="97">
        <v>886</v>
      </c>
      <c r="H23" s="97">
        <v>886</v>
      </c>
      <c r="I23" s="98">
        <f t="shared" si="0"/>
        <v>0</v>
      </c>
      <c r="J23" s="98">
        <f t="shared" si="1"/>
        <v>1.295336787564767</v>
      </c>
      <c r="K23" s="97">
        <f t="shared" si="2"/>
        <v>0</v>
      </c>
      <c r="L23" s="97">
        <f t="shared" si="3"/>
        <v>500</v>
      </c>
      <c r="M23" s="98">
        <f>H23/H22</f>
        <v>0.98444444444444446</v>
      </c>
      <c r="N23" s="97">
        <v>802</v>
      </c>
      <c r="O23" s="97">
        <v>844</v>
      </c>
      <c r="P23" s="97">
        <v>749</v>
      </c>
      <c r="Q23" s="97">
        <v>898</v>
      </c>
      <c r="R23" s="97">
        <v>898</v>
      </c>
      <c r="S23" s="98">
        <f t="shared" si="4"/>
        <v>0</v>
      </c>
      <c r="T23" s="98">
        <f t="shared" si="5"/>
        <v>0.1197007481296759</v>
      </c>
      <c r="U23" s="97">
        <f t="shared" si="6"/>
        <v>0</v>
      </c>
      <c r="V23" s="97">
        <f t="shared" si="7"/>
        <v>96</v>
      </c>
      <c r="W23" s="98">
        <f>R23/R22</f>
        <v>0.98034934497816595</v>
      </c>
    </row>
    <row r="24" spans="2:23" x14ac:dyDescent="0.25">
      <c r="B24" s="96" t="s">
        <v>65</v>
      </c>
      <c r="C24" s="97">
        <v>210</v>
      </c>
      <c r="D24" s="97">
        <v>51</v>
      </c>
      <c r="E24" s="97">
        <v>0</v>
      </c>
      <c r="F24" s="97">
        <v>0</v>
      </c>
      <c r="G24" s="97">
        <v>0</v>
      </c>
      <c r="H24" s="97">
        <v>0</v>
      </c>
      <c r="I24" s="98" t="str">
        <f t="shared" si="0"/>
        <v>-</v>
      </c>
      <c r="J24" s="98">
        <f t="shared" si="1"/>
        <v>-1</v>
      </c>
      <c r="K24" s="97">
        <f t="shared" si="2"/>
        <v>0</v>
      </c>
      <c r="L24" s="97">
        <f t="shared" si="3"/>
        <v>-51</v>
      </c>
      <c r="M24" s="98">
        <f>H24/H22</f>
        <v>0</v>
      </c>
      <c r="N24" s="97">
        <v>0</v>
      </c>
      <c r="O24" s="97">
        <v>0</v>
      </c>
      <c r="P24" s="97">
        <v>0</v>
      </c>
      <c r="Q24" s="97">
        <v>0</v>
      </c>
      <c r="R24" s="97">
        <v>0</v>
      </c>
      <c r="S24" s="98" t="str">
        <f t="shared" si="4"/>
        <v>-</v>
      </c>
      <c r="T24" s="98" t="str">
        <f t="shared" si="5"/>
        <v>-</v>
      </c>
      <c r="U24" s="97">
        <f t="shared" si="6"/>
        <v>0</v>
      </c>
      <c r="V24" s="97">
        <f t="shared" si="7"/>
        <v>0</v>
      </c>
      <c r="W24" s="98">
        <f>R24/R22</f>
        <v>0</v>
      </c>
    </row>
    <row r="25" spans="2:23" x14ac:dyDescent="0.25">
      <c r="B25" s="93" t="s">
        <v>49</v>
      </c>
      <c r="C25" s="101">
        <v>4070</v>
      </c>
      <c r="D25" s="101">
        <v>2900</v>
      </c>
      <c r="E25" s="101">
        <v>4012</v>
      </c>
      <c r="F25" s="101">
        <v>4562</v>
      </c>
      <c r="G25" s="101">
        <v>4395</v>
      </c>
      <c r="H25" s="101">
        <v>4427</v>
      </c>
      <c r="I25" s="102">
        <f t="shared" si="0"/>
        <v>7.2810011376565065E-3</v>
      </c>
      <c r="J25" s="102">
        <f t="shared" si="1"/>
        <v>0.52655172413793094</v>
      </c>
      <c r="K25" s="101">
        <f t="shared" si="2"/>
        <v>32</v>
      </c>
      <c r="L25" s="101">
        <f t="shared" si="3"/>
        <v>1527</v>
      </c>
      <c r="M25" s="95">
        <f>H25/H25</f>
        <v>1</v>
      </c>
      <c r="N25" s="101">
        <v>4276</v>
      </c>
      <c r="O25" s="101">
        <v>4562</v>
      </c>
      <c r="P25" s="101">
        <v>4276</v>
      </c>
      <c r="Q25" s="101">
        <v>4306</v>
      </c>
      <c r="R25" s="101">
        <v>4616</v>
      </c>
      <c r="S25" s="102">
        <f t="shared" si="4"/>
        <v>7.199256850905722E-2</v>
      </c>
      <c r="T25" s="102">
        <f t="shared" si="5"/>
        <v>7.9513564078578014E-2</v>
      </c>
      <c r="U25" s="101">
        <f t="shared" si="6"/>
        <v>310</v>
      </c>
      <c r="V25" s="101">
        <f t="shared" si="7"/>
        <v>340</v>
      </c>
      <c r="W25" s="95">
        <f>R25/R25</f>
        <v>1</v>
      </c>
    </row>
    <row r="26" spans="2:23" x14ac:dyDescent="0.25">
      <c r="B26" s="96" t="s">
        <v>62</v>
      </c>
      <c r="C26" s="97">
        <v>4004</v>
      </c>
      <c r="D26" s="97">
        <v>2534</v>
      </c>
      <c r="E26" s="97">
        <v>3312</v>
      </c>
      <c r="F26" s="97">
        <v>3862</v>
      </c>
      <c r="G26" s="97">
        <v>3695</v>
      </c>
      <c r="H26" s="97">
        <v>3727</v>
      </c>
      <c r="I26" s="98">
        <f t="shared" si="0"/>
        <v>8.6603518267929225E-3</v>
      </c>
      <c r="J26" s="98">
        <f t="shared" si="1"/>
        <v>0.47079715864246241</v>
      </c>
      <c r="K26" s="97">
        <f t="shared" si="2"/>
        <v>32</v>
      </c>
      <c r="L26" s="97">
        <f t="shared" si="3"/>
        <v>1193</v>
      </c>
      <c r="M26" s="98">
        <f>H26/H25</f>
        <v>0.8418793765529704</v>
      </c>
      <c r="N26" s="97">
        <v>3576</v>
      </c>
      <c r="O26" s="97">
        <v>3862</v>
      </c>
      <c r="P26" s="97">
        <v>3576</v>
      </c>
      <c r="Q26" s="97">
        <v>3606</v>
      </c>
      <c r="R26" s="97">
        <v>3916</v>
      </c>
      <c r="S26" s="98">
        <f t="shared" si="4"/>
        <v>8.5967831392124161E-2</v>
      </c>
      <c r="T26" s="98">
        <f t="shared" si="5"/>
        <v>9.5078299776286457E-2</v>
      </c>
      <c r="U26" s="97">
        <f t="shared" si="6"/>
        <v>310</v>
      </c>
      <c r="V26" s="97">
        <f t="shared" si="7"/>
        <v>340</v>
      </c>
      <c r="W26" s="98">
        <f>R26/R25</f>
        <v>0.84835355285961866</v>
      </c>
    </row>
    <row r="27" spans="2:23" x14ac:dyDescent="0.25">
      <c r="B27" s="99" t="s">
        <v>63</v>
      </c>
      <c r="C27" s="53">
        <v>3576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100" t="str">
        <f t="shared" si="0"/>
        <v>-</v>
      </c>
      <c r="J27" s="100" t="str">
        <f t="shared" si="1"/>
        <v>-</v>
      </c>
      <c r="K27" s="53">
        <f t="shared" si="2"/>
        <v>0</v>
      </c>
      <c r="L27" s="53">
        <f t="shared" si="3"/>
        <v>0</v>
      </c>
      <c r="M27" s="100">
        <f>H27/H25</f>
        <v>0</v>
      </c>
      <c r="N27" s="53">
        <v>3576</v>
      </c>
      <c r="O27" s="53">
        <v>0</v>
      </c>
      <c r="P27" s="53">
        <v>3576</v>
      </c>
      <c r="Q27" s="53">
        <v>0</v>
      </c>
      <c r="R27" s="53">
        <v>0</v>
      </c>
      <c r="S27" s="100" t="str">
        <f t="shared" si="4"/>
        <v>-</v>
      </c>
      <c r="T27" s="100">
        <f t="shared" si="5"/>
        <v>-1</v>
      </c>
      <c r="U27" s="53">
        <f t="shared" si="6"/>
        <v>0</v>
      </c>
      <c r="V27" s="53">
        <f t="shared" si="7"/>
        <v>-3576</v>
      </c>
      <c r="W27" s="100">
        <f>R27/R25</f>
        <v>0</v>
      </c>
    </row>
    <row r="28" spans="2:23" x14ac:dyDescent="0.25">
      <c r="B28" s="99" t="s">
        <v>64</v>
      </c>
      <c r="C28" s="53">
        <v>428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100" t="str">
        <f t="shared" si="0"/>
        <v>-</v>
      </c>
      <c r="J28" s="100" t="str">
        <f t="shared" si="1"/>
        <v>-</v>
      </c>
      <c r="K28" s="53">
        <f t="shared" si="2"/>
        <v>0</v>
      </c>
      <c r="L28" s="53">
        <f t="shared" si="3"/>
        <v>0</v>
      </c>
      <c r="M28" s="100">
        <f>H28/H25</f>
        <v>0</v>
      </c>
      <c r="N28" s="53">
        <v>0</v>
      </c>
      <c r="O28" s="53">
        <v>0</v>
      </c>
      <c r="P28" s="53">
        <v>0</v>
      </c>
      <c r="Q28" s="53">
        <v>0</v>
      </c>
      <c r="R28" s="53">
        <v>0</v>
      </c>
      <c r="S28" s="100" t="str">
        <f t="shared" si="4"/>
        <v>-</v>
      </c>
      <c r="T28" s="100" t="str">
        <f t="shared" si="5"/>
        <v>-</v>
      </c>
      <c r="U28" s="53">
        <f t="shared" si="6"/>
        <v>0</v>
      </c>
      <c r="V28" s="53">
        <f t="shared" si="7"/>
        <v>0</v>
      </c>
      <c r="W28" s="100">
        <f>R28/R25</f>
        <v>0</v>
      </c>
    </row>
    <row r="29" spans="2:23" x14ac:dyDescent="0.25">
      <c r="B29" s="93" t="s">
        <v>50</v>
      </c>
      <c r="C29" s="101">
        <v>21340</v>
      </c>
      <c r="D29" s="101">
        <v>9244</v>
      </c>
      <c r="E29" s="101">
        <v>11050</v>
      </c>
      <c r="F29" s="101">
        <v>18364</v>
      </c>
      <c r="G29" s="101">
        <v>19209</v>
      </c>
      <c r="H29" s="101">
        <v>20011</v>
      </c>
      <c r="I29" s="102">
        <f t="shared" si="0"/>
        <v>4.175126242906968E-2</v>
      </c>
      <c r="J29" s="102">
        <f t="shared" si="1"/>
        <v>1.1647555170921677</v>
      </c>
      <c r="K29" s="101">
        <f t="shared" si="2"/>
        <v>802</v>
      </c>
      <c r="L29" s="101">
        <f t="shared" si="3"/>
        <v>10767</v>
      </c>
      <c r="M29" s="95">
        <f>H29/H29</f>
        <v>1</v>
      </c>
      <c r="N29" s="101">
        <v>13664</v>
      </c>
      <c r="O29" s="101">
        <v>18637</v>
      </c>
      <c r="P29" s="101">
        <v>19295</v>
      </c>
      <c r="Q29" s="101">
        <v>20140</v>
      </c>
      <c r="R29" s="101">
        <v>20107</v>
      </c>
      <c r="S29" s="102">
        <f t="shared" si="4"/>
        <v>-1.6385302879841079E-3</v>
      </c>
      <c r="T29" s="102">
        <f t="shared" si="5"/>
        <v>0.47153103044496492</v>
      </c>
      <c r="U29" s="101">
        <f t="shared" si="6"/>
        <v>-33</v>
      </c>
      <c r="V29" s="101">
        <f t="shared" si="7"/>
        <v>6443</v>
      </c>
      <c r="W29" s="95">
        <f>R29/R29</f>
        <v>1</v>
      </c>
    </row>
    <row r="30" spans="2:23" x14ac:dyDescent="0.25">
      <c r="B30" s="96" t="s">
        <v>62</v>
      </c>
      <c r="C30" s="97">
        <v>16096</v>
      </c>
      <c r="D30" s="97">
        <v>6499</v>
      </c>
      <c r="E30" s="97">
        <v>8111</v>
      </c>
      <c r="F30" s="97">
        <v>14162</v>
      </c>
      <c r="G30" s="97">
        <v>14862</v>
      </c>
      <c r="H30" s="97">
        <v>15621</v>
      </c>
      <c r="I30" s="98">
        <f t="shared" si="0"/>
        <v>5.106984255147351E-2</v>
      </c>
      <c r="J30" s="98">
        <f t="shared" si="1"/>
        <v>1.4036005539313741</v>
      </c>
      <c r="K30" s="97">
        <f t="shared" si="2"/>
        <v>759</v>
      </c>
      <c r="L30" s="97">
        <f t="shared" si="3"/>
        <v>9122</v>
      </c>
      <c r="M30" s="98">
        <f>H30/H29</f>
        <v>0.78062065863774921</v>
      </c>
      <c r="N30" s="97">
        <v>10280</v>
      </c>
      <c r="O30" s="97">
        <v>14288</v>
      </c>
      <c r="P30" s="97">
        <v>14948</v>
      </c>
      <c r="Q30" s="97">
        <v>15777</v>
      </c>
      <c r="R30" s="97">
        <v>15654</v>
      </c>
      <c r="S30" s="98">
        <f t="shared" si="4"/>
        <v>-7.7961589655828334E-3</v>
      </c>
      <c r="T30" s="98">
        <f t="shared" si="5"/>
        <v>0.52276264591439681</v>
      </c>
      <c r="U30" s="97">
        <f t="shared" si="6"/>
        <v>-123</v>
      </c>
      <c r="V30" s="97">
        <f t="shared" si="7"/>
        <v>5374</v>
      </c>
      <c r="W30" s="98">
        <f>R30/R29</f>
        <v>0.77853483861341821</v>
      </c>
    </row>
    <row r="31" spans="2:23" x14ac:dyDescent="0.25">
      <c r="B31" s="99" t="s">
        <v>63</v>
      </c>
      <c r="C31" s="53">
        <v>12913</v>
      </c>
      <c r="D31" s="53">
        <v>5381</v>
      </c>
      <c r="E31" s="53">
        <v>6550</v>
      </c>
      <c r="F31" s="53">
        <v>12095</v>
      </c>
      <c r="G31" s="53">
        <v>12793</v>
      </c>
      <c r="H31" s="53">
        <v>13518</v>
      </c>
      <c r="I31" s="100">
        <f t="shared" si="0"/>
        <v>5.66716172907058E-2</v>
      </c>
      <c r="J31" s="100">
        <f t="shared" si="1"/>
        <v>1.5121724586508085</v>
      </c>
      <c r="K31" s="53">
        <f t="shared" si="2"/>
        <v>725</v>
      </c>
      <c r="L31" s="53">
        <f t="shared" si="3"/>
        <v>8137</v>
      </c>
      <c r="M31" s="100">
        <f>H31/H29</f>
        <v>0.67552845934735894</v>
      </c>
      <c r="N31" s="53">
        <v>9016</v>
      </c>
      <c r="O31" s="53">
        <v>12383</v>
      </c>
      <c r="P31" s="53">
        <v>12849</v>
      </c>
      <c r="Q31" s="53">
        <v>13674</v>
      </c>
      <c r="R31" s="53">
        <v>13498</v>
      </c>
      <c r="S31" s="100">
        <f t="shared" si="4"/>
        <v>-1.2871142313880313E-2</v>
      </c>
      <c r="T31" s="100">
        <f t="shared" si="5"/>
        <v>0.49711623779946756</v>
      </c>
      <c r="U31" s="53">
        <f t="shared" si="6"/>
        <v>-176</v>
      </c>
      <c r="V31" s="53">
        <f t="shared" si="7"/>
        <v>4482</v>
      </c>
      <c r="W31" s="100">
        <f>R31/R29</f>
        <v>0.67130849952752769</v>
      </c>
    </row>
    <row r="32" spans="2:23" x14ac:dyDescent="0.25">
      <c r="B32" s="99" t="s">
        <v>64</v>
      </c>
      <c r="C32" s="53">
        <v>3183</v>
      </c>
      <c r="D32" s="53">
        <v>1118</v>
      </c>
      <c r="E32" s="53">
        <v>1561</v>
      </c>
      <c r="F32" s="53">
        <v>2067</v>
      </c>
      <c r="G32" s="53">
        <v>2069</v>
      </c>
      <c r="H32" s="53">
        <v>2103</v>
      </c>
      <c r="I32" s="100">
        <f t="shared" si="0"/>
        <v>1.6433059449009191E-2</v>
      </c>
      <c r="J32" s="100">
        <f t="shared" si="1"/>
        <v>0.88103756708407865</v>
      </c>
      <c r="K32" s="53">
        <f t="shared" si="2"/>
        <v>34</v>
      </c>
      <c r="L32" s="53">
        <f t="shared" si="3"/>
        <v>985</v>
      </c>
      <c r="M32" s="100">
        <f>H32/H29</f>
        <v>0.10509219929039028</v>
      </c>
      <c r="N32" s="53">
        <v>1264</v>
      </c>
      <c r="O32" s="53">
        <v>1905</v>
      </c>
      <c r="P32" s="53">
        <v>2099</v>
      </c>
      <c r="Q32" s="53">
        <v>2103</v>
      </c>
      <c r="R32" s="53">
        <v>2156</v>
      </c>
      <c r="S32" s="100">
        <f t="shared" si="4"/>
        <v>2.5202092249167807E-2</v>
      </c>
      <c r="T32" s="100">
        <f t="shared" si="5"/>
        <v>0.70569620253164556</v>
      </c>
      <c r="U32" s="53">
        <f t="shared" si="6"/>
        <v>53</v>
      </c>
      <c r="V32" s="53">
        <f t="shared" si="7"/>
        <v>892</v>
      </c>
      <c r="W32" s="100">
        <f>R32/R29</f>
        <v>0.10722633908589048</v>
      </c>
    </row>
    <row r="33" spans="2:23" x14ac:dyDescent="0.25">
      <c r="B33" s="96" t="s">
        <v>65</v>
      </c>
      <c r="C33" s="97">
        <v>5245</v>
      </c>
      <c r="D33" s="97">
        <v>2745</v>
      </c>
      <c r="E33" s="97">
        <v>2940</v>
      </c>
      <c r="F33" s="97">
        <v>4202</v>
      </c>
      <c r="G33" s="97">
        <v>4347</v>
      </c>
      <c r="H33" s="97">
        <v>4390</v>
      </c>
      <c r="I33" s="98">
        <f t="shared" si="0"/>
        <v>9.8918794570967972E-3</v>
      </c>
      <c r="J33" s="98">
        <f t="shared" si="1"/>
        <v>0.59927140255009115</v>
      </c>
      <c r="K33" s="97">
        <f t="shared" si="2"/>
        <v>43</v>
      </c>
      <c r="L33" s="97">
        <f t="shared" si="3"/>
        <v>1645</v>
      </c>
      <c r="M33" s="98">
        <f>H33/H29</f>
        <v>0.21937934136225076</v>
      </c>
      <c r="N33" s="97">
        <v>3384</v>
      </c>
      <c r="O33" s="97">
        <v>4349</v>
      </c>
      <c r="P33" s="97">
        <v>4347</v>
      </c>
      <c r="Q33" s="97">
        <v>4363</v>
      </c>
      <c r="R33" s="97">
        <v>4453</v>
      </c>
      <c r="S33" s="98">
        <f t="shared" si="4"/>
        <v>2.0628008251203367E-2</v>
      </c>
      <c r="T33" s="98">
        <f t="shared" si="5"/>
        <v>0.31589834515366433</v>
      </c>
      <c r="U33" s="97">
        <f t="shared" si="6"/>
        <v>90</v>
      </c>
      <c r="V33" s="97">
        <f t="shared" si="7"/>
        <v>1069</v>
      </c>
      <c r="W33" s="98">
        <f>R33/R29</f>
        <v>0.22146516138658179</v>
      </c>
    </row>
    <row r="34" spans="2:23" x14ac:dyDescent="0.25">
      <c r="B34" s="93" t="s">
        <v>51</v>
      </c>
      <c r="C34" s="101">
        <v>713</v>
      </c>
      <c r="D34" s="101">
        <v>339</v>
      </c>
      <c r="E34" s="101">
        <v>532</v>
      </c>
      <c r="F34" s="101">
        <v>654</v>
      </c>
      <c r="G34" s="101">
        <v>663</v>
      </c>
      <c r="H34" s="101">
        <v>673</v>
      </c>
      <c r="I34" s="102">
        <f t="shared" si="0"/>
        <v>1.5082956259426794E-2</v>
      </c>
      <c r="J34" s="102">
        <f t="shared" si="1"/>
        <v>0.98525073746312675</v>
      </c>
      <c r="K34" s="101">
        <f t="shared" si="2"/>
        <v>10</v>
      </c>
      <c r="L34" s="101">
        <f t="shared" si="3"/>
        <v>334</v>
      </c>
      <c r="M34" s="95">
        <f>H34/H34</f>
        <v>1</v>
      </c>
      <c r="N34" s="101">
        <v>465</v>
      </c>
      <c r="O34" s="101">
        <v>663</v>
      </c>
      <c r="P34" s="101">
        <v>663</v>
      </c>
      <c r="Q34" s="101">
        <v>673</v>
      </c>
      <c r="R34" s="101">
        <v>673</v>
      </c>
      <c r="S34" s="102">
        <f t="shared" si="4"/>
        <v>0</v>
      </c>
      <c r="T34" s="102">
        <f t="shared" si="5"/>
        <v>0.44731182795698921</v>
      </c>
      <c r="U34" s="101">
        <f t="shared" si="6"/>
        <v>0</v>
      </c>
      <c r="V34" s="101">
        <f t="shared" si="7"/>
        <v>208</v>
      </c>
      <c r="W34" s="95">
        <f>R34/R34</f>
        <v>1</v>
      </c>
    </row>
    <row r="35" spans="2:23" x14ac:dyDescent="0.25">
      <c r="B35" s="96" t="s">
        <v>62</v>
      </c>
      <c r="C35" s="97">
        <v>713</v>
      </c>
      <c r="D35" s="97">
        <v>339</v>
      </c>
      <c r="E35" s="97">
        <v>532</v>
      </c>
      <c r="F35" s="97">
        <v>654</v>
      </c>
      <c r="G35" s="97">
        <v>663</v>
      </c>
      <c r="H35" s="97">
        <v>673</v>
      </c>
      <c r="I35" s="98">
        <f t="shared" si="0"/>
        <v>1.5082956259426794E-2</v>
      </c>
      <c r="J35" s="98">
        <f t="shared" si="1"/>
        <v>0.98525073746312675</v>
      </c>
      <c r="K35" s="97">
        <f t="shared" si="2"/>
        <v>10</v>
      </c>
      <c r="L35" s="97">
        <f t="shared" si="3"/>
        <v>334</v>
      </c>
      <c r="M35" s="98">
        <f>H35/H34</f>
        <v>1</v>
      </c>
      <c r="N35" s="97">
        <v>465</v>
      </c>
      <c r="O35" s="97">
        <v>663</v>
      </c>
      <c r="P35" s="97">
        <v>663</v>
      </c>
      <c r="Q35" s="97">
        <v>673</v>
      </c>
      <c r="R35" s="97">
        <v>673</v>
      </c>
      <c r="S35" s="98">
        <f t="shared" si="4"/>
        <v>0</v>
      </c>
      <c r="T35" s="98">
        <f t="shared" si="5"/>
        <v>0.44731182795698921</v>
      </c>
      <c r="U35" s="97">
        <f t="shared" si="6"/>
        <v>0</v>
      </c>
      <c r="V35" s="97">
        <f t="shared" si="7"/>
        <v>208</v>
      </c>
      <c r="W35" s="98">
        <f>R35/R34</f>
        <v>1</v>
      </c>
    </row>
    <row r="36" spans="2:23" x14ac:dyDescent="0.25">
      <c r="B36" s="93" t="s">
        <v>52</v>
      </c>
      <c r="C36" s="101">
        <v>4124</v>
      </c>
      <c r="D36" s="101">
        <v>2132</v>
      </c>
      <c r="E36" s="101">
        <v>2908</v>
      </c>
      <c r="F36" s="101">
        <v>4497</v>
      </c>
      <c r="G36" s="101">
        <v>4790</v>
      </c>
      <c r="H36" s="101">
        <v>4797</v>
      </c>
      <c r="I36" s="102">
        <f t="shared" si="0"/>
        <v>1.4613778705636626E-3</v>
      </c>
      <c r="J36" s="102">
        <f t="shared" si="1"/>
        <v>1.25</v>
      </c>
      <c r="K36" s="101">
        <f t="shared" si="2"/>
        <v>7</v>
      </c>
      <c r="L36" s="101">
        <f t="shared" si="3"/>
        <v>2665</v>
      </c>
      <c r="M36" s="102">
        <f>H36/H36</f>
        <v>1</v>
      </c>
      <c r="N36" s="101">
        <v>3192</v>
      </c>
      <c r="O36" s="101">
        <v>4653</v>
      </c>
      <c r="P36" s="101">
        <v>4791</v>
      </c>
      <c r="Q36" s="101">
        <v>4797</v>
      </c>
      <c r="R36" s="101">
        <v>4605</v>
      </c>
      <c r="S36" s="102">
        <f t="shared" si="4"/>
        <v>-4.0025015634771788E-2</v>
      </c>
      <c r="T36" s="102">
        <f t="shared" si="5"/>
        <v>0.44266917293233088</v>
      </c>
      <c r="U36" s="101">
        <f t="shared" si="6"/>
        <v>-192</v>
      </c>
      <c r="V36" s="101">
        <f t="shared" si="7"/>
        <v>1413</v>
      </c>
      <c r="W36" s="102">
        <f>R36/R36</f>
        <v>1</v>
      </c>
    </row>
    <row r="37" spans="2:23" x14ac:dyDescent="0.25">
      <c r="B37" s="96" t="s">
        <v>62</v>
      </c>
      <c r="C37" s="97">
        <v>1801</v>
      </c>
      <c r="D37" s="97">
        <v>1559</v>
      </c>
      <c r="E37" s="97">
        <v>2545</v>
      </c>
      <c r="F37" s="97">
        <v>3640</v>
      </c>
      <c r="G37" s="97">
        <v>3915</v>
      </c>
      <c r="H37" s="97">
        <v>3915</v>
      </c>
      <c r="I37" s="98">
        <f t="shared" si="0"/>
        <v>0</v>
      </c>
      <c r="J37" s="98">
        <f t="shared" si="1"/>
        <v>1.511225144323284</v>
      </c>
      <c r="K37" s="97">
        <f t="shared" si="2"/>
        <v>0</v>
      </c>
      <c r="L37" s="97">
        <f t="shared" si="3"/>
        <v>2356</v>
      </c>
      <c r="M37" s="98">
        <f>H37/H36</f>
        <v>0.81613508442776739</v>
      </c>
      <c r="N37" s="97">
        <v>2930</v>
      </c>
      <c r="O37" s="97">
        <v>3809</v>
      </c>
      <c r="P37" s="97">
        <v>3915</v>
      </c>
      <c r="Q37" s="97">
        <v>3915</v>
      </c>
      <c r="R37" s="97">
        <v>3723</v>
      </c>
      <c r="S37" s="98">
        <f t="shared" si="4"/>
        <v>-4.9042145593869768E-2</v>
      </c>
      <c r="T37" s="98">
        <f t="shared" si="5"/>
        <v>0.27064846416382249</v>
      </c>
      <c r="U37" s="97">
        <f t="shared" si="6"/>
        <v>-192</v>
      </c>
      <c r="V37" s="97">
        <f t="shared" si="7"/>
        <v>793</v>
      </c>
      <c r="W37" s="98">
        <f>R37/R36</f>
        <v>0.80846905537459279</v>
      </c>
    </row>
    <row r="38" spans="2:23" x14ac:dyDescent="0.25">
      <c r="B38" s="96" t="s">
        <v>65</v>
      </c>
      <c r="C38" s="97">
        <v>2323</v>
      </c>
      <c r="D38" s="97">
        <v>573</v>
      </c>
      <c r="E38" s="97">
        <v>363</v>
      </c>
      <c r="F38" s="97">
        <v>857</v>
      </c>
      <c r="G38" s="97">
        <v>875</v>
      </c>
      <c r="H38" s="97">
        <v>882</v>
      </c>
      <c r="I38" s="98">
        <f t="shared" si="0"/>
        <v>8.0000000000000071E-3</v>
      </c>
      <c r="J38" s="98">
        <f t="shared" si="1"/>
        <v>0.53926701570680624</v>
      </c>
      <c r="K38" s="97">
        <f t="shared" si="2"/>
        <v>7</v>
      </c>
      <c r="L38" s="97">
        <f t="shared" si="3"/>
        <v>309</v>
      </c>
      <c r="M38" s="98">
        <f>H38/H36</f>
        <v>0.18386491557223264</v>
      </c>
      <c r="N38" s="97">
        <v>262</v>
      </c>
      <c r="O38" s="97">
        <v>844</v>
      </c>
      <c r="P38" s="97">
        <v>876</v>
      </c>
      <c r="Q38" s="97">
        <v>882</v>
      </c>
      <c r="R38" s="97">
        <v>882</v>
      </c>
      <c r="S38" s="98">
        <f t="shared" si="4"/>
        <v>0</v>
      </c>
      <c r="T38" s="98">
        <f t="shared" si="5"/>
        <v>2.3664122137404582</v>
      </c>
      <c r="U38" s="97">
        <f t="shared" si="6"/>
        <v>0</v>
      </c>
      <c r="V38" s="97">
        <f t="shared" si="7"/>
        <v>620</v>
      </c>
      <c r="W38" s="98">
        <f>R38/R36</f>
        <v>0.19153094462540718</v>
      </c>
    </row>
    <row r="39" spans="2:23" x14ac:dyDescent="0.25">
      <c r="B39" s="93" t="s">
        <v>53</v>
      </c>
      <c r="C39" s="101">
        <v>2690</v>
      </c>
      <c r="D39" s="101">
        <v>1526</v>
      </c>
      <c r="E39" s="101">
        <v>2270</v>
      </c>
      <c r="F39" s="101">
        <v>2680</v>
      </c>
      <c r="G39" s="101">
        <v>2774</v>
      </c>
      <c r="H39" s="101">
        <v>2714</v>
      </c>
      <c r="I39" s="102">
        <f t="shared" si="0"/>
        <v>-2.1629416005767843E-2</v>
      </c>
      <c r="J39" s="102">
        <f t="shared" si="1"/>
        <v>0.77850589777195278</v>
      </c>
      <c r="K39" s="101">
        <f t="shared" si="2"/>
        <v>-60</v>
      </c>
      <c r="L39" s="101">
        <f t="shared" si="3"/>
        <v>1188</v>
      </c>
      <c r="M39" s="95">
        <f>H39/H39</f>
        <v>1</v>
      </c>
      <c r="N39" s="101">
        <v>2378</v>
      </c>
      <c r="O39" s="101">
        <v>2640</v>
      </c>
      <c r="P39" s="101">
        <v>2646</v>
      </c>
      <c r="Q39" s="101">
        <v>2773</v>
      </c>
      <c r="R39" s="101">
        <v>2675</v>
      </c>
      <c r="S39" s="102">
        <f t="shared" si="4"/>
        <v>-3.5340786152181725E-2</v>
      </c>
      <c r="T39" s="102">
        <f t="shared" si="5"/>
        <v>0.12489486963835161</v>
      </c>
      <c r="U39" s="101">
        <f t="shared" si="6"/>
        <v>-98</v>
      </c>
      <c r="V39" s="101">
        <f t="shared" si="7"/>
        <v>297</v>
      </c>
      <c r="W39" s="95">
        <f>R39/R39</f>
        <v>1</v>
      </c>
    </row>
    <row r="40" spans="2:23" x14ac:dyDescent="0.25">
      <c r="B40" s="96" t="s">
        <v>62</v>
      </c>
      <c r="C40" s="97">
        <v>2690</v>
      </c>
      <c r="D40" s="97">
        <v>1526</v>
      </c>
      <c r="E40" s="97">
        <v>2270</v>
      </c>
      <c r="F40" s="97">
        <v>2680</v>
      </c>
      <c r="G40" s="97">
        <v>2774</v>
      </c>
      <c r="H40" s="97">
        <v>2714</v>
      </c>
      <c r="I40" s="98">
        <f t="shared" si="0"/>
        <v>-2.1629416005767843E-2</v>
      </c>
      <c r="J40" s="98">
        <f t="shared" si="1"/>
        <v>0.77850589777195278</v>
      </c>
      <c r="K40" s="97">
        <f t="shared" si="2"/>
        <v>-60</v>
      </c>
      <c r="L40" s="97">
        <f t="shared" si="3"/>
        <v>1188</v>
      </c>
      <c r="M40" s="98">
        <f>H40/H39</f>
        <v>1</v>
      </c>
      <c r="N40" s="97">
        <v>2378</v>
      </c>
      <c r="O40" s="97">
        <v>2640</v>
      </c>
      <c r="P40" s="97">
        <v>2646</v>
      </c>
      <c r="Q40" s="97">
        <v>2773</v>
      </c>
      <c r="R40" s="97">
        <v>2675</v>
      </c>
      <c r="S40" s="98">
        <f t="shared" si="4"/>
        <v>-3.5340786152181725E-2</v>
      </c>
      <c r="T40" s="98">
        <f t="shared" si="5"/>
        <v>0.12489486963835161</v>
      </c>
      <c r="U40" s="97">
        <f t="shared" si="6"/>
        <v>-98</v>
      </c>
      <c r="V40" s="97">
        <f t="shared" si="7"/>
        <v>297</v>
      </c>
      <c r="W40" s="98">
        <f>R40/R39</f>
        <v>1</v>
      </c>
    </row>
    <row r="41" spans="2:23" x14ac:dyDescent="0.25">
      <c r="B41" s="99" t="s">
        <v>63</v>
      </c>
      <c r="C41" s="53">
        <v>1381</v>
      </c>
      <c r="D41" s="53">
        <v>846</v>
      </c>
      <c r="E41" s="53">
        <v>1514</v>
      </c>
      <c r="F41" s="53">
        <v>1660</v>
      </c>
      <c r="G41" s="53">
        <v>1674</v>
      </c>
      <c r="H41" s="53">
        <v>1711</v>
      </c>
      <c r="I41" s="100">
        <f t="shared" si="0"/>
        <v>2.2102747909199527E-2</v>
      </c>
      <c r="J41" s="100">
        <f t="shared" si="1"/>
        <v>1.0224586288416075</v>
      </c>
      <c r="K41" s="53">
        <f t="shared" si="2"/>
        <v>37</v>
      </c>
      <c r="L41" s="53">
        <f t="shared" si="3"/>
        <v>865</v>
      </c>
      <c r="M41" s="100">
        <f>H41/H39</f>
        <v>0.63043478260869568</v>
      </c>
      <c r="N41" s="53">
        <v>1658</v>
      </c>
      <c r="O41" s="53">
        <v>1674</v>
      </c>
      <c r="P41" s="53">
        <v>1674</v>
      </c>
      <c r="Q41" s="53">
        <v>1681</v>
      </c>
      <c r="R41" s="53">
        <v>1847</v>
      </c>
      <c r="S41" s="100">
        <f t="shared" si="4"/>
        <v>9.8750743604997027E-2</v>
      </c>
      <c r="T41" s="100">
        <f t="shared" si="5"/>
        <v>0.11399276236429423</v>
      </c>
      <c r="U41" s="53">
        <f t="shared" si="6"/>
        <v>166</v>
      </c>
      <c r="V41" s="53">
        <f t="shared" si="7"/>
        <v>189</v>
      </c>
      <c r="W41" s="100">
        <f>R41/R39</f>
        <v>0.69046728971962612</v>
      </c>
    </row>
    <row r="42" spans="2:23" x14ac:dyDescent="0.25">
      <c r="B42" s="99" t="s">
        <v>64</v>
      </c>
      <c r="C42" s="53">
        <v>1309</v>
      </c>
      <c r="D42" s="53">
        <v>680</v>
      </c>
      <c r="E42" s="53">
        <v>756</v>
      </c>
      <c r="F42" s="53">
        <v>1020</v>
      </c>
      <c r="G42" s="53">
        <v>1100</v>
      </c>
      <c r="H42" s="53">
        <v>1003</v>
      </c>
      <c r="I42" s="100">
        <f t="shared" si="0"/>
        <v>-8.8181818181818139E-2</v>
      </c>
      <c r="J42" s="100">
        <f t="shared" si="1"/>
        <v>0.47500000000000009</v>
      </c>
      <c r="K42" s="53">
        <f t="shared" si="2"/>
        <v>-97</v>
      </c>
      <c r="L42" s="53">
        <f t="shared" si="3"/>
        <v>323</v>
      </c>
      <c r="M42" s="100">
        <f>H42/H39</f>
        <v>0.36956521739130432</v>
      </c>
      <c r="N42" s="53">
        <v>720</v>
      </c>
      <c r="O42" s="53">
        <v>966</v>
      </c>
      <c r="P42" s="53">
        <v>972</v>
      </c>
      <c r="Q42" s="53">
        <v>1092</v>
      </c>
      <c r="R42" s="53">
        <v>828</v>
      </c>
      <c r="S42" s="100">
        <f t="shared" si="4"/>
        <v>-0.24175824175824179</v>
      </c>
      <c r="T42" s="100">
        <f t="shared" si="5"/>
        <v>0.14999999999999991</v>
      </c>
      <c r="U42" s="53">
        <f t="shared" si="6"/>
        <v>-264</v>
      </c>
      <c r="V42" s="53">
        <f t="shared" si="7"/>
        <v>108</v>
      </c>
      <c r="W42" s="100">
        <f>R42/R39</f>
        <v>0.30953271028037382</v>
      </c>
    </row>
    <row r="43" spans="2:23" x14ac:dyDescent="0.25">
      <c r="B43" s="93" t="s">
        <v>54</v>
      </c>
      <c r="C43" s="101">
        <v>6890</v>
      </c>
      <c r="D43" s="101">
        <v>3786</v>
      </c>
      <c r="E43" s="101">
        <v>4393</v>
      </c>
      <c r="F43" s="101">
        <v>6413</v>
      </c>
      <c r="G43" s="101">
        <v>6356</v>
      </c>
      <c r="H43" s="101">
        <v>6429</v>
      </c>
      <c r="I43" s="102">
        <f t="shared" si="0"/>
        <v>1.1485210824417891E-2</v>
      </c>
      <c r="J43" s="102">
        <f t="shared" si="1"/>
        <v>0.69809825673534065</v>
      </c>
      <c r="K43" s="101">
        <f t="shared" si="2"/>
        <v>73</v>
      </c>
      <c r="L43" s="101">
        <f t="shared" si="3"/>
        <v>2643</v>
      </c>
      <c r="M43" s="95">
        <f>H43/H43</f>
        <v>1</v>
      </c>
      <c r="N43" s="101">
        <v>4931</v>
      </c>
      <c r="O43" s="101">
        <v>6412</v>
      </c>
      <c r="P43" s="101">
        <v>6415</v>
      </c>
      <c r="Q43" s="101">
        <v>6415</v>
      </c>
      <c r="R43" s="101">
        <v>6497</v>
      </c>
      <c r="S43" s="102">
        <f t="shared" si="4"/>
        <v>1.278254091971931E-2</v>
      </c>
      <c r="T43" s="102">
        <f t="shared" si="5"/>
        <v>0.31758264043804507</v>
      </c>
      <c r="U43" s="101">
        <f t="shared" si="6"/>
        <v>82</v>
      </c>
      <c r="V43" s="101">
        <f t="shared" si="7"/>
        <v>1566</v>
      </c>
      <c r="W43" s="95">
        <f>R43/R43</f>
        <v>1</v>
      </c>
    </row>
    <row r="44" spans="2:23" x14ac:dyDescent="0.25">
      <c r="B44" s="96" t="s">
        <v>62</v>
      </c>
      <c r="C44" s="97">
        <v>4440</v>
      </c>
      <c r="D44" s="97">
        <v>2472</v>
      </c>
      <c r="E44" s="97">
        <v>2822</v>
      </c>
      <c r="F44" s="97">
        <v>4753</v>
      </c>
      <c r="G44" s="97">
        <v>4696</v>
      </c>
      <c r="H44" s="97">
        <v>4755</v>
      </c>
      <c r="I44" s="98">
        <f t="shared" si="0"/>
        <v>1.2563884156729044E-2</v>
      </c>
      <c r="J44" s="98">
        <f t="shared" si="1"/>
        <v>0.92354368932038833</v>
      </c>
      <c r="K44" s="97">
        <f t="shared" si="2"/>
        <v>59</v>
      </c>
      <c r="L44" s="97">
        <f t="shared" si="3"/>
        <v>2283</v>
      </c>
      <c r="M44" s="98">
        <f>H44/H43</f>
        <v>0.73961735884274382</v>
      </c>
      <c r="N44" s="97">
        <v>3271</v>
      </c>
      <c r="O44" s="97">
        <v>4752</v>
      </c>
      <c r="P44" s="97">
        <v>4755</v>
      </c>
      <c r="Q44" s="97">
        <v>4755</v>
      </c>
      <c r="R44" s="97">
        <v>4755</v>
      </c>
      <c r="S44" s="98">
        <f t="shared" si="4"/>
        <v>0</v>
      </c>
      <c r="T44" s="98">
        <f t="shared" si="5"/>
        <v>0.45368388871904619</v>
      </c>
      <c r="U44" s="97">
        <f t="shared" si="6"/>
        <v>0</v>
      </c>
      <c r="V44" s="97">
        <f t="shared" si="7"/>
        <v>1484</v>
      </c>
      <c r="W44" s="98">
        <f>R44/R43</f>
        <v>0.73187625057718952</v>
      </c>
    </row>
    <row r="45" spans="2:23" x14ac:dyDescent="0.25">
      <c r="B45" s="99" t="s">
        <v>63</v>
      </c>
      <c r="C45" s="53">
        <v>3379</v>
      </c>
      <c r="D45" s="53">
        <v>0</v>
      </c>
      <c r="E45" s="53">
        <v>2173</v>
      </c>
      <c r="F45" s="53">
        <v>3692</v>
      </c>
      <c r="G45" s="53">
        <v>3635</v>
      </c>
      <c r="H45" s="53">
        <v>3694</v>
      </c>
      <c r="I45" s="100">
        <f t="shared" si="0"/>
        <v>1.6231086657496618E-2</v>
      </c>
      <c r="J45" s="100" t="str">
        <f t="shared" si="1"/>
        <v>-</v>
      </c>
      <c r="K45" s="53">
        <f t="shared" si="2"/>
        <v>59</v>
      </c>
      <c r="L45" s="53">
        <f t="shared" si="3"/>
        <v>3694</v>
      </c>
      <c r="M45" s="100">
        <f>H45/H43</f>
        <v>0.57458391662778041</v>
      </c>
      <c r="N45" s="53">
        <v>2210</v>
      </c>
      <c r="O45" s="53">
        <v>3691</v>
      </c>
      <c r="P45" s="53">
        <v>3694</v>
      </c>
      <c r="Q45" s="53">
        <v>3694</v>
      </c>
      <c r="R45" s="53">
        <v>3694</v>
      </c>
      <c r="S45" s="100">
        <f t="shared" si="4"/>
        <v>0</v>
      </c>
      <c r="T45" s="100">
        <f t="shared" si="5"/>
        <v>0.67149321266968331</v>
      </c>
      <c r="U45" s="53">
        <f t="shared" si="6"/>
        <v>0</v>
      </c>
      <c r="V45" s="53">
        <f t="shared" si="7"/>
        <v>1484</v>
      </c>
      <c r="W45" s="100">
        <f>R45/R43</f>
        <v>0.56857010928120666</v>
      </c>
    </row>
    <row r="46" spans="2:23" x14ac:dyDescent="0.25">
      <c r="B46" s="99" t="s">
        <v>64</v>
      </c>
      <c r="C46" s="53">
        <v>1061</v>
      </c>
      <c r="D46" s="53">
        <v>0</v>
      </c>
      <c r="E46" s="53">
        <v>649</v>
      </c>
      <c r="F46" s="53">
        <v>1061</v>
      </c>
      <c r="G46" s="53">
        <v>1061</v>
      </c>
      <c r="H46" s="53">
        <v>1061</v>
      </c>
      <c r="I46" s="100">
        <f t="shared" si="0"/>
        <v>0</v>
      </c>
      <c r="J46" s="100" t="str">
        <f t="shared" si="1"/>
        <v>-</v>
      </c>
      <c r="K46" s="53">
        <f t="shared" si="2"/>
        <v>0</v>
      </c>
      <c r="L46" s="53">
        <f t="shared" si="3"/>
        <v>1061</v>
      </c>
      <c r="M46" s="100">
        <f>H46/H43</f>
        <v>0.16503344221496344</v>
      </c>
      <c r="N46" s="53">
        <v>1061</v>
      </c>
      <c r="O46" s="53">
        <v>1061</v>
      </c>
      <c r="P46" s="53">
        <v>1061</v>
      </c>
      <c r="Q46" s="53">
        <v>1061</v>
      </c>
      <c r="R46" s="53">
        <v>1061</v>
      </c>
      <c r="S46" s="100">
        <f t="shared" si="4"/>
        <v>0</v>
      </c>
      <c r="T46" s="100">
        <f t="shared" si="5"/>
        <v>0</v>
      </c>
      <c r="U46" s="53">
        <f t="shared" si="6"/>
        <v>0</v>
      </c>
      <c r="V46" s="53">
        <f t="shared" si="7"/>
        <v>0</v>
      </c>
      <c r="W46" s="100">
        <f>R46/R43</f>
        <v>0.16330614129598275</v>
      </c>
    </row>
    <row r="47" spans="2:23" x14ac:dyDescent="0.25">
      <c r="B47" s="96" t="s">
        <v>65</v>
      </c>
      <c r="C47" s="97">
        <v>2450</v>
      </c>
      <c r="D47" s="97">
        <v>1314</v>
      </c>
      <c r="E47" s="97">
        <v>1571</v>
      </c>
      <c r="F47" s="97">
        <v>1660</v>
      </c>
      <c r="G47" s="97">
        <v>1660</v>
      </c>
      <c r="H47" s="97">
        <v>1674</v>
      </c>
      <c r="I47" s="98">
        <f t="shared" si="0"/>
        <v>8.4337349397589634E-3</v>
      </c>
      <c r="J47" s="98">
        <f t="shared" si="1"/>
        <v>0.27397260273972601</v>
      </c>
      <c r="K47" s="97">
        <f t="shared" si="2"/>
        <v>14</v>
      </c>
      <c r="L47" s="97">
        <f t="shared" si="3"/>
        <v>360</v>
      </c>
      <c r="M47" s="98">
        <f>H47/H43</f>
        <v>0.26038264115725618</v>
      </c>
      <c r="N47" s="97">
        <v>1660</v>
      </c>
      <c r="O47" s="97">
        <v>1660</v>
      </c>
      <c r="P47" s="97">
        <v>1660</v>
      </c>
      <c r="Q47" s="97">
        <v>1660</v>
      </c>
      <c r="R47" s="97">
        <v>1742</v>
      </c>
      <c r="S47" s="98">
        <f t="shared" si="4"/>
        <v>4.9397590361445864E-2</v>
      </c>
      <c r="T47" s="98">
        <f t="shared" si="5"/>
        <v>4.9397590361445864E-2</v>
      </c>
      <c r="U47" s="97">
        <f t="shared" si="6"/>
        <v>82</v>
      </c>
      <c r="V47" s="97">
        <f t="shared" si="7"/>
        <v>82</v>
      </c>
      <c r="W47" s="98">
        <f>R47/R43</f>
        <v>0.26812374942281053</v>
      </c>
    </row>
    <row r="48" spans="2:23" x14ac:dyDescent="0.25">
      <c r="B48" s="93" t="s">
        <v>55</v>
      </c>
      <c r="C48" s="101">
        <v>3382</v>
      </c>
      <c r="D48" s="101">
        <v>2158</v>
      </c>
      <c r="E48" s="101">
        <v>2862</v>
      </c>
      <c r="F48" s="101">
        <v>3212</v>
      </c>
      <c r="G48" s="101">
        <v>3072</v>
      </c>
      <c r="H48" s="101">
        <v>3096</v>
      </c>
      <c r="I48" s="102">
        <f t="shared" si="0"/>
        <v>7.8125E-3</v>
      </c>
      <c r="J48" s="102">
        <f t="shared" si="1"/>
        <v>0.43466172381835033</v>
      </c>
      <c r="K48" s="101">
        <f t="shared" si="2"/>
        <v>24</v>
      </c>
      <c r="L48" s="101">
        <f t="shared" si="3"/>
        <v>938</v>
      </c>
      <c r="M48" s="95">
        <f>H48/H48</f>
        <v>1</v>
      </c>
      <c r="N48" s="101">
        <v>2781</v>
      </c>
      <c r="O48" s="101">
        <v>3053</v>
      </c>
      <c r="P48" s="101">
        <v>3053</v>
      </c>
      <c r="Q48" s="101">
        <v>3077</v>
      </c>
      <c r="R48" s="101">
        <v>3105</v>
      </c>
      <c r="S48" s="102">
        <f t="shared" si="4"/>
        <v>9.0997725056873868E-3</v>
      </c>
      <c r="T48" s="102">
        <f t="shared" si="5"/>
        <v>0.11650485436893199</v>
      </c>
      <c r="U48" s="101">
        <f t="shared" si="6"/>
        <v>28</v>
      </c>
      <c r="V48" s="101">
        <f t="shared" si="7"/>
        <v>324</v>
      </c>
      <c r="W48" s="95">
        <f>R48/R48</f>
        <v>1</v>
      </c>
    </row>
    <row r="49" spans="2:23" x14ac:dyDescent="0.25">
      <c r="B49" s="96" t="s">
        <v>62</v>
      </c>
      <c r="C49" s="97">
        <v>3115</v>
      </c>
      <c r="D49" s="97">
        <v>2065</v>
      </c>
      <c r="E49" s="97">
        <v>2789</v>
      </c>
      <c r="F49" s="97">
        <v>3008</v>
      </c>
      <c r="G49" s="97">
        <v>2663</v>
      </c>
      <c r="H49" s="97">
        <v>2710</v>
      </c>
      <c r="I49" s="98">
        <f t="shared" si="0"/>
        <v>1.764926774314679E-2</v>
      </c>
      <c r="J49" s="98">
        <f t="shared" si="1"/>
        <v>0.3123486682808716</v>
      </c>
      <c r="K49" s="97">
        <f t="shared" si="2"/>
        <v>47</v>
      </c>
      <c r="L49" s="97">
        <f t="shared" si="3"/>
        <v>645</v>
      </c>
      <c r="M49" s="98">
        <f>H49/H48</f>
        <v>0.87532299741602071</v>
      </c>
      <c r="N49" s="97">
        <v>2751</v>
      </c>
      <c r="O49" s="97">
        <v>2849</v>
      </c>
      <c r="P49" s="97">
        <v>2639</v>
      </c>
      <c r="Q49" s="97">
        <v>2689</v>
      </c>
      <c r="R49" s="97">
        <v>2717</v>
      </c>
      <c r="S49" s="98">
        <f t="shared" si="4"/>
        <v>1.0412792859799236E-2</v>
      </c>
      <c r="T49" s="98">
        <f t="shared" si="5"/>
        <v>-1.2359142130134448E-2</v>
      </c>
      <c r="U49" s="97">
        <f t="shared" si="6"/>
        <v>28</v>
      </c>
      <c r="V49" s="97">
        <f t="shared" si="7"/>
        <v>-34</v>
      </c>
      <c r="W49" s="98">
        <f>R49/R48</f>
        <v>0.87504025764895332</v>
      </c>
    </row>
    <row r="50" spans="2:23" x14ac:dyDescent="0.25">
      <c r="B50" s="99" t="s">
        <v>63</v>
      </c>
      <c r="C50" s="53">
        <v>2465</v>
      </c>
      <c r="D50" s="53">
        <v>1643</v>
      </c>
      <c r="E50" s="53">
        <v>2193</v>
      </c>
      <c r="F50" s="53">
        <v>2189</v>
      </c>
      <c r="G50" s="53">
        <v>2050</v>
      </c>
      <c r="H50" s="53">
        <v>2053</v>
      </c>
      <c r="I50" s="100">
        <f t="shared" si="0"/>
        <v>1.4634146341463428E-3</v>
      </c>
      <c r="J50" s="100">
        <f t="shared" si="1"/>
        <v>0.24954351795496055</v>
      </c>
      <c r="K50" s="53">
        <f t="shared" si="2"/>
        <v>3</v>
      </c>
      <c r="L50" s="53">
        <f t="shared" si="3"/>
        <v>410</v>
      </c>
      <c r="M50" s="100">
        <f>H50/H48</f>
        <v>0.66311369509043927</v>
      </c>
      <c r="N50" s="53">
        <v>2165</v>
      </c>
      <c r="O50" s="53">
        <v>2053</v>
      </c>
      <c r="P50" s="53">
        <v>2053</v>
      </c>
      <c r="Q50" s="53">
        <v>2053</v>
      </c>
      <c r="R50" s="53">
        <v>2053</v>
      </c>
      <c r="S50" s="100">
        <f t="shared" si="4"/>
        <v>0</v>
      </c>
      <c r="T50" s="100">
        <f t="shared" si="5"/>
        <v>-5.1732101616628223E-2</v>
      </c>
      <c r="U50" s="53">
        <f t="shared" si="6"/>
        <v>0</v>
      </c>
      <c r="V50" s="53">
        <f t="shared" si="7"/>
        <v>-112</v>
      </c>
      <c r="W50" s="100">
        <f>R50/R48</f>
        <v>0.66119162640901774</v>
      </c>
    </row>
    <row r="51" spans="2:23" x14ac:dyDescent="0.25">
      <c r="B51" s="99" t="s">
        <v>64</v>
      </c>
      <c r="C51" s="53">
        <v>650</v>
      </c>
      <c r="D51" s="53">
        <v>422</v>
      </c>
      <c r="E51" s="53">
        <v>596</v>
      </c>
      <c r="F51" s="53">
        <v>819</v>
      </c>
      <c r="G51" s="53">
        <v>613</v>
      </c>
      <c r="H51" s="53">
        <v>657</v>
      </c>
      <c r="I51" s="100">
        <f t="shared" si="0"/>
        <v>7.1778140293637938E-2</v>
      </c>
      <c r="J51" s="100">
        <f t="shared" si="1"/>
        <v>0.55687203791469186</v>
      </c>
      <c r="K51" s="53">
        <f t="shared" si="2"/>
        <v>44</v>
      </c>
      <c r="L51" s="53">
        <f t="shared" si="3"/>
        <v>235</v>
      </c>
      <c r="M51" s="100">
        <f>H51/H48</f>
        <v>0.21220930232558138</v>
      </c>
      <c r="N51" s="53">
        <v>586</v>
      </c>
      <c r="O51" s="53">
        <v>796</v>
      </c>
      <c r="P51" s="53">
        <v>586</v>
      </c>
      <c r="Q51" s="53">
        <v>636</v>
      </c>
      <c r="R51" s="53">
        <v>664</v>
      </c>
      <c r="S51" s="100">
        <f t="shared" si="4"/>
        <v>4.4025157232704393E-2</v>
      </c>
      <c r="T51" s="100">
        <f t="shared" si="5"/>
        <v>0.13310580204778155</v>
      </c>
      <c r="U51" s="53">
        <f t="shared" si="6"/>
        <v>28</v>
      </c>
      <c r="V51" s="53">
        <f t="shared" si="7"/>
        <v>78</v>
      </c>
      <c r="W51" s="100">
        <f>R51/R48</f>
        <v>0.21384863123993558</v>
      </c>
    </row>
    <row r="52" spans="2:23" x14ac:dyDescent="0.25">
      <c r="B52" s="96" t="s">
        <v>65</v>
      </c>
      <c r="C52" s="97">
        <v>333</v>
      </c>
      <c r="D52" s="97">
        <v>460</v>
      </c>
      <c r="E52" s="97">
        <v>774</v>
      </c>
      <c r="F52" s="97">
        <v>904</v>
      </c>
      <c r="G52" s="97">
        <v>1110</v>
      </c>
      <c r="H52" s="97">
        <v>1086</v>
      </c>
      <c r="I52" s="98">
        <f t="shared" si="0"/>
        <v>-2.1621621621621623E-2</v>
      </c>
      <c r="J52" s="98">
        <f t="shared" si="1"/>
        <v>1.3608695652173912</v>
      </c>
      <c r="K52" s="97">
        <f t="shared" si="2"/>
        <v>-24</v>
      </c>
      <c r="L52" s="97">
        <f t="shared" si="3"/>
        <v>626</v>
      </c>
      <c r="M52" s="98">
        <f>H52/H48</f>
        <v>0.35077519379844962</v>
      </c>
      <c r="N52" s="97">
        <v>730</v>
      </c>
      <c r="O52" s="97">
        <v>904</v>
      </c>
      <c r="P52" s="97">
        <v>1114</v>
      </c>
      <c r="Q52" s="97">
        <v>1088</v>
      </c>
      <c r="R52" s="97">
        <v>1088</v>
      </c>
      <c r="S52" s="98">
        <f t="shared" si="4"/>
        <v>0</v>
      </c>
      <c r="T52" s="98">
        <f t="shared" si="5"/>
        <v>0.49041095890410968</v>
      </c>
      <c r="U52" s="97">
        <f t="shared" si="6"/>
        <v>0</v>
      </c>
      <c r="V52" s="97">
        <f t="shared" si="7"/>
        <v>358</v>
      </c>
      <c r="W52" s="98">
        <f>R52/R48</f>
        <v>0.35040257648953299</v>
      </c>
    </row>
    <row r="53" spans="2:23" ht="6.95" customHeight="1" x14ac:dyDescent="0.25">
      <c r="B53" s="103"/>
      <c r="C53" s="104"/>
      <c r="D53" s="104"/>
      <c r="E53" s="104"/>
      <c r="F53" s="104"/>
      <c r="G53" s="105"/>
      <c r="H53" s="104"/>
      <c r="I53" s="106"/>
      <c r="J53" s="106"/>
      <c r="K53" s="104"/>
      <c r="L53" s="106"/>
      <c r="M53" s="106"/>
      <c r="N53" s="104"/>
      <c r="O53" s="104"/>
      <c r="P53" s="104"/>
      <c r="Q53" s="104"/>
      <c r="R53" s="106"/>
      <c r="S53" s="106"/>
      <c r="T53" s="106"/>
      <c r="U53" s="106"/>
      <c r="V53" s="106"/>
    </row>
    <row r="54" spans="2:23" ht="15" customHeight="1" x14ac:dyDescent="0.25">
      <c r="B54" s="107" t="s">
        <v>57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B40361-B66C-4A91-B4A8-AEADF0C201B4}">
  <sheetPr>
    <tabColor rgb="FF92D050"/>
  </sheetPr>
  <dimension ref="B1:S54"/>
  <sheetViews>
    <sheetView showGridLines="0" zoomScaleNormal="10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9.28515625" customWidth="1"/>
    <col min="11" max="11" width="12.28515625" customWidth="1"/>
    <col min="12" max="16" width="11.5703125" customWidth="1"/>
    <col min="17" max="17" width="10.7109375" customWidth="1"/>
    <col min="18" max="18" width="9.85546875" customWidth="1"/>
    <col min="20" max="20" width="14.42578125" customWidth="1"/>
    <col min="21" max="22" width="7.85546875" customWidth="1"/>
    <col min="23" max="23" width="8.140625" customWidth="1"/>
    <col min="24" max="24" width="9" customWidth="1"/>
    <col min="25" max="26" width="9.42578125" customWidth="1"/>
  </cols>
  <sheetData>
    <row r="1" spans="2:19" ht="42.75" customHeight="1" x14ac:dyDescent="0.25"/>
    <row r="3" spans="2:19" ht="30.75" customHeight="1" thickBot="1" x14ac:dyDescent="0.3">
      <c r="B3" s="84" t="str">
        <f>CONCATENATE("Establecimientos alojativos en funcionamiento en Tenerife y municipios")</f>
        <v>Establecimientos alojativos en funcionamiento en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</row>
    <row r="4" spans="2:19" ht="6.95" customHeight="1" x14ac:dyDescent="0.25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5"/>
      <c r="P4" s="86"/>
      <c r="Q4" s="86"/>
      <c r="R4" s="86"/>
      <c r="S4" s="86"/>
    </row>
    <row r="5" spans="2:19" ht="15.75" thickBot="1" x14ac:dyDescent="0.3">
      <c r="B5" s="87"/>
      <c r="C5" s="303" t="s">
        <v>66</v>
      </c>
      <c r="D5" s="303"/>
      <c r="E5" s="303"/>
      <c r="F5" s="303"/>
      <c r="G5" s="303"/>
      <c r="H5" s="303"/>
      <c r="I5" s="88"/>
      <c r="J5" s="88"/>
      <c r="K5" s="89"/>
      <c r="L5" s="304" t="s">
        <v>67</v>
      </c>
      <c r="M5" s="304"/>
      <c r="N5" s="304"/>
      <c r="O5" s="304"/>
      <c r="P5" s="304"/>
      <c r="Q5" s="88"/>
      <c r="R5" s="88"/>
      <c r="S5" s="89"/>
    </row>
    <row r="6" spans="2:19" ht="59.25" customHeight="1" x14ac:dyDescent="0.25">
      <c r="B6" s="90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91" t="str">
        <f>CONCATENATE("var. ",RIGHT(H6,2),"/",RIGHT(G6,2))</f>
        <v>var. 24/23</v>
      </c>
      <c r="J6" s="91" t="str">
        <f>CONCATENATE("dif. ",RIGHT(H6,2),"/",RIGHT(G6,2))</f>
        <v>dif. 24/23</v>
      </c>
      <c r="K6" s="14" t="str">
        <f>CONCATENATE("cuota/ total isla ",RIGHT(H6,2))</f>
        <v>cuota/ total isla 24</v>
      </c>
      <c r="L6" s="92" t="s">
        <v>228</v>
      </c>
      <c r="M6" s="92" t="s">
        <v>229</v>
      </c>
      <c r="N6" s="92" t="s">
        <v>230</v>
      </c>
      <c r="O6" s="92" t="s">
        <v>231</v>
      </c>
      <c r="P6" s="92" t="s">
        <v>232</v>
      </c>
      <c r="Q6" s="91" t="str">
        <f>CONCATENATE("var. ",RIGHT(P6,2),"/",RIGHT(O6,2))</f>
        <v>var. 25/24</v>
      </c>
      <c r="R6" s="91" t="str">
        <f>CONCATENATE("dif. ",RIGHT(P6,2),"/",RIGHT(O6,2))</f>
        <v>dif. 25/24</v>
      </c>
      <c r="S6" s="89" t="str">
        <f>CONCATENATE("cuota/ total isla ",RIGHT(P6,2))</f>
        <v>cuota/ total isla 25</v>
      </c>
    </row>
    <row r="7" spans="2:19" x14ac:dyDescent="0.25">
      <c r="B7" s="93" t="s">
        <v>45</v>
      </c>
      <c r="C7" s="94">
        <v>388</v>
      </c>
      <c r="D7" s="94">
        <v>173</v>
      </c>
      <c r="E7" s="94">
        <v>195</v>
      </c>
      <c r="F7" s="94">
        <v>293</v>
      </c>
      <c r="G7" s="94">
        <v>308</v>
      </c>
      <c r="H7" s="94">
        <v>321</v>
      </c>
      <c r="I7" s="95">
        <f>IFERROR(H7/G7-1,"-")</f>
        <v>4.2207792207792139E-2</v>
      </c>
      <c r="J7" s="94">
        <f>IFERROR(H7-G7,"-")</f>
        <v>13</v>
      </c>
      <c r="K7" s="95">
        <f>H7/H7</f>
        <v>1</v>
      </c>
      <c r="L7" s="94">
        <v>209</v>
      </c>
      <c r="M7" s="94">
        <v>293</v>
      </c>
      <c r="N7" s="94">
        <v>301</v>
      </c>
      <c r="O7" s="94">
        <v>320</v>
      </c>
      <c r="P7" s="94">
        <v>322</v>
      </c>
      <c r="Q7" s="95">
        <f t="shared" ref="Q7:Q52" si="0">IFERROR(P7/O7-1,"-")</f>
        <v>6.2500000000000888E-3</v>
      </c>
      <c r="R7" s="94">
        <f t="shared" ref="R7:R52" si="1">IFERROR(P7-O7,"-")</f>
        <v>2</v>
      </c>
      <c r="S7" s="95">
        <f>P7/P7</f>
        <v>1</v>
      </c>
    </row>
    <row r="8" spans="2:19" x14ac:dyDescent="0.25">
      <c r="B8" s="96" t="s">
        <v>62</v>
      </c>
      <c r="C8" s="97">
        <v>230</v>
      </c>
      <c r="D8" s="97">
        <v>104</v>
      </c>
      <c r="E8" s="97">
        <v>124</v>
      </c>
      <c r="F8" s="97">
        <v>194</v>
      </c>
      <c r="G8" s="97">
        <v>199</v>
      </c>
      <c r="H8" s="97">
        <v>210</v>
      </c>
      <c r="I8" s="98">
        <f t="shared" ref="I8:I52" si="2">IFERROR(H8/G8-1,"-")</f>
        <v>5.5276381909547645E-2</v>
      </c>
      <c r="J8" s="97">
        <f t="shared" ref="J8:J52" si="3">IFERROR(H8-G8,"-")</f>
        <v>11</v>
      </c>
      <c r="K8" s="98">
        <f>H8/H7</f>
        <v>0.65420560747663548</v>
      </c>
      <c r="L8" s="97">
        <v>137</v>
      </c>
      <c r="M8" s="97">
        <v>193</v>
      </c>
      <c r="N8" s="97">
        <v>193</v>
      </c>
      <c r="O8" s="97">
        <v>209</v>
      </c>
      <c r="P8" s="97">
        <v>209</v>
      </c>
      <c r="Q8" s="98">
        <f t="shared" si="0"/>
        <v>0</v>
      </c>
      <c r="R8" s="97">
        <f t="shared" si="1"/>
        <v>0</v>
      </c>
      <c r="S8" s="98">
        <f>P8/P7</f>
        <v>0.64906832298136641</v>
      </c>
    </row>
    <row r="9" spans="2:19" x14ac:dyDescent="0.25">
      <c r="B9" s="99" t="s">
        <v>63</v>
      </c>
      <c r="C9" s="53">
        <v>124</v>
      </c>
      <c r="D9" s="53">
        <v>63</v>
      </c>
      <c r="E9" s="53">
        <v>84</v>
      </c>
      <c r="F9" s="53">
        <v>128</v>
      </c>
      <c r="G9" s="53">
        <v>131</v>
      </c>
      <c r="H9" s="53">
        <v>136</v>
      </c>
      <c r="I9" s="100">
        <f t="shared" si="2"/>
        <v>3.8167938931297662E-2</v>
      </c>
      <c r="J9" s="53">
        <f t="shared" si="3"/>
        <v>5</v>
      </c>
      <c r="K9" s="100">
        <f>H9/H7</f>
        <v>0.42367601246105918</v>
      </c>
      <c r="L9" s="53">
        <v>96</v>
      </c>
      <c r="M9" s="53">
        <v>129</v>
      </c>
      <c r="N9" s="53">
        <v>131</v>
      </c>
      <c r="O9" s="53">
        <v>136</v>
      </c>
      <c r="P9" s="53">
        <v>135</v>
      </c>
      <c r="Q9" s="100">
        <f t="shared" si="0"/>
        <v>-7.3529411764705621E-3</v>
      </c>
      <c r="R9" s="53">
        <f t="shared" si="1"/>
        <v>-1</v>
      </c>
      <c r="S9" s="100">
        <f>P9/P7</f>
        <v>0.41925465838509318</v>
      </c>
    </row>
    <row r="10" spans="2:19" x14ac:dyDescent="0.25">
      <c r="B10" s="99" t="s">
        <v>64</v>
      </c>
      <c r="C10" s="53">
        <v>107</v>
      </c>
      <c r="D10" s="53">
        <v>41</v>
      </c>
      <c r="E10" s="53">
        <v>40</v>
      </c>
      <c r="F10" s="53">
        <v>65</v>
      </c>
      <c r="G10" s="53">
        <v>68</v>
      </c>
      <c r="H10" s="53">
        <v>74</v>
      </c>
      <c r="I10" s="100">
        <f t="shared" si="2"/>
        <v>8.8235294117646967E-2</v>
      </c>
      <c r="J10" s="53">
        <f t="shared" si="3"/>
        <v>6</v>
      </c>
      <c r="K10" s="100">
        <f>H10/H7</f>
        <v>0.23052959501557632</v>
      </c>
      <c r="L10" s="53">
        <v>41</v>
      </c>
      <c r="M10" s="53">
        <v>64</v>
      </c>
      <c r="N10" s="53">
        <v>62</v>
      </c>
      <c r="O10" s="53">
        <v>73</v>
      </c>
      <c r="P10" s="53">
        <v>74</v>
      </c>
      <c r="Q10" s="100">
        <f t="shared" si="0"/>
        <v>1.3698630136986356E-2</v>
      </c>
      <c r="R10" s="53">
        <f t="shared" si="1"/>
        <v>1</v>
      </c>
      <c r="S10" s="100">
        <f>P10/P7</f>
        <v>0.22981366459627328</v>
      </c>
    </row>
    <row r="11" spans="2:19" x14ac:dyDescent="0.25">
      <c r="B11" s="96" t="s">
        <v>65</v>
      </c>
      <c r="C11" s="97">
        <v>158</v>
      </c>
      <c r="D11" s="97">
        <v>70</v>
      </c>
      <c r="E11" s="97">
        <v>71</v>
      </c>
      <c r="F11" s="97">
        <v>100</v>
      </c>
      <c r="G11" s="97">
        <v>109</v>
      </c>
      <c r="H11" s="97">
        <v>111</v>
      </c>
      <c r="I11" s="98">
        <f t="shared" si="2"/>
        <v>1.8348623853210899E-2</v>
      </c>
      <c r="J11" s="97">
        <f t="shared" si="3"/>
        <v>2</v>
      </c>
      <c r="K11" s="98">
        <f>H11/H7</f>
        <v>0.34579439252336447</v>
      </c>
      <c r="L11" s="97">
        <v>72</v>
      </c>
      <c r="M11" s="97">
        <v>100</v>
      </c>
      <c r="N11" s="97">
        <v>108</v>
      </c>
      <c r="O11" s="97">
        <v>111</v>
      </c>
      <c r="P11" s="97">
        <v>113</v>
      </c>
      <c r="Q11" s="98">
        <f t="shared" si="0"/>
        <v>1.8018018018018056E-2</v>
      </c>
      <c r="R11" s="97">
        <f t="shared" si="1"/>
        <v>2</v>
      </c>
      <c r="S11" s="98">
        <f>P11/P7</f>
        <v>0.35093167701863354</v>
      </c>
    </row>
    <row r="12" spans="2:19" x14ac:dyDescent="0.25">
      <c r="B12" s="93" t="s">
        <v>46</v>
      </c>
      <c r="C12" s="101">
        <v>100</v>
      </c>
      <c r="D12" s="101">
        <v>49</v>
      </c>
      <c r="E12" s="101">
        <v>57</v>
      </c>
      <c r="F12" s="101">
        <v>84</v>
      </c>
      <c r="G12" s="101">
        <v>90</v>
      </c>
      <c r="H12" s="101">
        <v>94</v>
      </c>
      <c r="I12" s="102">
        <f t="shared" si="2"/>
        <v>4.4444444444444509E-2</v>
      </c>
      <c r="J12" s="101">
        <f t="shared" si="3"/>
        <v>4</v>
      </c>
      <c r="K12" s="95">
        <f>H12/H12</f>
        <v>1</v>
      </c>
      <c r="L12" s="101">
        <v>65</v>
      </c>
      <c r="M12" s="101">
        <v>84</v>
      </c>
      <c r="N12" s="101">
        <v>88</v>
      </c>
      <c r="O12" s="101">
        <v>94</v>
      </c>
      <c r="P12" s="101">
        <v>91</v>
      </c>
      <c r="Q12" s="102">
        <f t="shared" si="0"/>
        <v>-3.1914893617021267E-2</v>
      </c>
      <c r="R12" s="101">
        <f t="shared" si="1"/>
        <v>-3</v>
      </c>
      <c r="S12" s="95">
        <f>P12/P12</f>
        <v>1</v>
      </c>
    </row>
    <row r="13" spans="2:19" ht="15" customHeight="1" x14ac:dyDescent="0.25">
      <c r="B13" s="96" t="s">
        <v>62</v>
      </c>
      <c r="C13" s="97">
        <v>62</v>
      </c>
      <c r="D13" s="97">
        <v>31</v>
      </c>
      <c r="E13" s="97">
        <v>40</v>
      </c>
      <c r="F13" s="97">
        <v>60</v>
      </c>
      <c r="G13" s="97">
        <v>62</v>
      </c>
      <c r="H13" s="97">
        <v>63</v>
      </c>
      <c r="I13" s="98">
        <f t="shared" si="2"/>
        <v>1.6129032258064502E-2</v>
      </c>
      <c r="J13" s="97">
        <f t="shared" si="3"/>
        <v>1</v>
      </c>
      <c r="K13" s="98">
        <f>H13/H12</f>
        <v>0.67021276595744683</v>
      </c>
      <c r="L13" s="97">
        <v>47</v>
      </c>
      <c r="M13" s="97">
        <v>60</v>
      </c>
      <c r="N13" s="97">
        <v>60</v>
      </c>
      <c r="O13" s="97">
        <v>62</v>
      </c>
      <c r="P13" s="97">
        <v>59</v>
      </c>
      <c r="Q13" s="98">
        <f t="shared" si="0"/>
        <v>-4.8387096774193505E-2</v>
      </c>
      <c r="R13" s="97">
        <f t="shared" si="1"/>
        <v>-3</v>
      </c>
      <c r="S13" s="98">
        <f>P13/P12</f>
        <v>0.64835164835164838</v>
      </c>
    </row>
    <row r="14" spans="2:19" x14ac:dyDescent="0.25">
      <c r="B14" s="99" t="s">
        <v>63</v>
      </c>
      <c r="C14" s="53">
        <v>44</v>
      </c>
      <c r="D14" s="53">
        <v>25</v>
      </c>
      <c r="E14" s="53">
        <v>33</v>
      </c>
      <c r="F14" s="53">
        <v>48</v>
      </c>
      <c r="G14" s="53">
        <v>50</v>
      </c>
      <c r="H14" s="53">
        <v>52</v>
      </c>
      <c r="I14" s="100">
        <f t="shared" si="2"/>
        <v>4.0000000000000036E-2</v>
      </c>
      <c r="J14" s="53">
        <f t="shared" si="3"/>
        <v>2</v>
      </c>
      <c r="K14" s="100">
        <f>H14/H12</f>
        <v>0.55319148936170215</v>
      </c>
      <c r="L14" s="53">
        <v>39</v>
      </c>
      <c r="M14" s="53">
        <v>48</v>
      </c>
      <c r="N14" s="53">
        <v>49</v>
      </c>
      <c r="O14" s="53">
        <v>51</v>
      </c>
      <c r="P14" s="53">
        <v>48</v>
      </c>
      <c r="Q14" s="100">
        <f t="shared" si="0"/>
        <v>-5.8823529411764719E-2</v>
      </c>
      <c r="R14" s="53">
        <f t="shared" si="1"/>
        <v>-3</v>
      </c>
      <c r="S14" s="100">
        <f>P14/P12</f>
        <v>0.52747252747252749</v>
      </c>
    </row>
    <row r="15" spans="2:19" x14ac:dyDescent="0.25">
      <c r="B15" s="99" t="s">
        <v>64</v>
      </c>
      <c r="C15" s="53">
        <v>18</v>
      </c>
      <c r="D15" s="53">
        <v>6</v>
      </c>
      <c r="E15" s="53">
        <v>7</v>
      </c>
      <c r="F15" s="53">
        <v>12</v>
      </c>
      <c r="G15" s="53">
        <v>11</v>
      </c>
      <c r="H15" s="53">
        <v>11</v>
      </c>
      <c r="I15" s="100">
        <f t="shared" si="2"/>
        <v>0</v>
      </c>
      <c r="J15" s="53">
        <f t="shared" si="3"/>
        <v>0</v>
      </c>
      <c r="K15" s="100">
        <f>H15/H12</f>
        <v>0.11702127659574468</v>
      </c>
      <c r="L15" s="53">
        <v>8</v>
      </c>
      <c r="M15" s="53">
        <v>12</v>
      </c>
      <c r="N15" s="53">
        <v>11</v>
      </c>
      <c r="O15" s="53">
        <v>11</v>
      </c>
      <c r="P15" s="53">
        <v>11</v>
      </c>
      <c r="Q15" s="100">
        <f t="shared" si="0"/>
        <v>0</v>
      </c>
      <c r="R15" s="53">
        <f t="shared" si="1"/>
        <v>0</v>
      </c>
      <c r="S15" s="100">
        <f>P15/P12</f>
        <v>0.12087912087912088</v>
      </c>
    </row>
    <row r="16" spans="2:19" x14ac:dyDescent="0.25">
      <c r="B16" s="96" t="s">
        <v>65</v>
      </c>
      <c r="C16" s="97">
        <v>38</v>
      </c>
      <c r="D16" s="97">
        <v>18</v>
      </c>
      <c r="E16" s="97">
        <v>17</v>
      </c>
      <c r="F16" s="97">
        <v>24</v>
      </c>
      <c r="G16" s="97">
        <v>29</v>
      </c>
      <c r="H16" s="97">
        <v>31</v>
      </c>
      <c r="I16" s="98">
        <f t="shared" si="2"/>
        <v>6.8965517241379226E-2</v>
      </c>
      <c r="J16" s="97">
        <f t="shared" si="3"/>
        <v>2</v>
      </c>
      <c r="K16" s="98">
        <f>H16/H12</f>
        <v>0.32978723404255317</v>
      </c>
      <c r="L16" s="97">
        <v>18</v>
      </c>
      <c r="M16" s="97">
        <v>24</v>
      </c>
      <c r="N16" s="97">
        <v>28</v>
      </c>
      <c r="O16" s="97">
        <v>32</v>
      </c>
      <c r="P16" s="97">
        <v>32</v>
      </c>
      <c r="Q16" s="98">
        <f t="shared" si="0"/>
        <v>0</v>
      </c>
      <c r="R16" s="97">
        <f t="shared" si="1"/>
        <v>0</v>
      </c>
      <c r="S16" s="98">
        <f>P16/P12</f>
        <v>0.35164835164835168</v>
      </c>
    </row>
    <row r="17" spans="2:19" x14ac:dyDescent="0.25">
      <c r="B17" s="93" t="s">
        <v>51</v>
      </c>
      <c r="C17" s="101">
        <v>9</v>
      </c>
      <c r="D17" s="101">
        <v>4</v>
      </c>
      <c r="E17" s="101">
        <v>3</v>
      </c>
      <c r="F17" s="101">
        <v>5</v>
      </c>
      <c r="G17" s="101">
        <v>5</v>
      </c>
      <c r="H17" s="101">
        <v>6</v>
      </c>
      <c r="I17" s="102">
        <f t="shared" si="2"/>
        <v>0.19999999999999996</v>
      </c>
      <c r="J17" s="101">
        <f t="shared" si="3"/>
        <v>1</v>
      </c>
      <c r="K17" s="95">
        <f>H17/H17</f>
        <v>1</v>
      </c>
      <c r="L17" s="101">
        <v>3</v>
      </c>
      <c r="M17" s="101">
        <v>5</v>
      </c>
      <c r="N17" s="101">
        <v>5</v>
      </c>
      <c r="O17" s="101">
        <v>6</v>
      </c>
      <c r="P17" s="101">
        <v>6</v>
      </c>
      <c r="Q17" s="102">
        <f t="shared" si="0"/>
        <v>0</v>
      </c>
      <c r="R17" s="101">
        <f t="shared" si="1"/>
        <v>0</v>
      </c>
      <c r="S17" s="95">
        <f>P17/P17</f>
        <v>1</v>
      </c>
    </row>
    <row r="18" spans="2:19" x14ac:dyDescent="0.25">
      <c r="B18" s="96" t="s">
        <v>62</v>
      </c>
      <c r="C18" s="97">
        <v>9</v>
      </c>
      <c r="D18" s="97">
        <v>4</v>
      </c>
      <c r="E18" s="97">
        <v>3</v>
      </c>
      <c r="F18" s="97">
        <v>5</v>
      </c>
      <c r="G18" s="97">
        <v>5</v>
      </c>
      <c r="H18" s="97">
        <v>6</v>
      </c>
      <c r="I18" s="98">
        <f t="shared" si="2"/>
        <v>0.19999999999999996</v>
      </c>
      <c r="J18" s="97">
        <f t="shared" si="3"/>
        <v>1</v>
      </c>
      <c r="K18" s="98">
        <f>H18/H17</f>
        <v>1</v>
      </c>
      <c r="L18" s="97">
        <v>3</v>
      </c>
      <c r="M18" s="97">
        <v>5</v>
      </c>
      <c r="N18" s="97">
        <v>5</v>
      </c>
      <c r="O18" s="97">
        <v>6</v>
      </c>
      <c r="P18" s="97">
        <v>6</v>
      </c>
      <c r="Q18" s="98">
        <f t="shared" si="0"/>
        <v>0</v>
      </c>
      <c r="R18" s="97">
        <f t="shared" si="1"/>
        <v>0</v>
      </c>
      <c r="S18" s="98">
        <f>P18/P17</f>
        <v>1</v>
      </c>
    </row>
    <row r="19" spans="2:19" x14ac:dyDescent="0.25">
      <c r="B19" s="99" t="s">
        <v>63</v>
      </c>
      <c r="C19" s="53">
        <v>4</v>
      </c>
      <c r="D19" s="53">
        <v>0</v>
      </c>
      <c r="E19" s="53">
        <v>0</v>
      </c>
      <c r="F19" s="53">
        <v>3</v>
      </c>
      <c r="G19" s="53">
        <v>3</v>
      </c>
      <c r="H19" s="53">
        <v>3</v>
      </c>
      <c r="I19" s="100">
        <f t="shared" si="2"/>
        <v>0</v>
      </c>
      <c r="J19" s="53">
        <f t="shared" si="3"/>
        <v>0</v>
      </c>
      <c r="K19" s="100">
        <f>H19/H17</f>
        <v>0.5</v>
      </c>
      <c r="L19" s="53">
        <v>0</v>
      </c>
      <c r="M19" s="53">
        <v>3</v>
      </c>
      <c r="N19" s="53">
        <v>0</v>
      </c>
      <c r="O19" s="53">
        <v>3</v>
      </c>
      <c r="P19" s="53">
        <v>3</v>
      </c>
      <c r="Q19" s="100">
        <f t="shared" si="0"/>
        <v>0</v>
      </c>
      <c r="R19" s="53">
        <f t="shared" si="1"/>
        <v>0</v>
      </c>
      <c r="S19" s="100">
        <f>P19/P17</f>
        <v>0.5</v>
      </c>
    </row>
    <row r="20" spans="2:19" x14ac:dyDescent="0.25">
      <c r="B20" s="99" t="s">
        <v>64</v>
      </c>
      <c r="C20" s="53">
        <v>5</v>
      </c>
      <c r="D20" s="53">
        <v>0</v>
      </c>
      <c r="E20" s="53">
        <v>0</v>
      </c>
      <c r="F20" s="53">
        <v>2</v>
      </c>
      <c r="G20" s="53">
        <v>2</v>
      </c>
      <c r="H20" s="53">
        <v>3</v>
      </c>
      <c r="I20" s="100">
        <f t="shared" si="2"/>
        <v>0.5</v>
      </c>
      <c r="J20" s="53">
        <f t="shared" si="3"/>
        <v>1</v>
      </c>
      <c r="K20" s="100">
        <f>H20/H17</f>
        <v>0.5</v>
      </c>
      <c r="L20" s="53">
        <v>0</v>
      </c>
      <c r="M20" s="53">
        <v>2</v>
      </c>
      <c r="N20" s="53">
        <v>0</v>
      </c>
      <c r="O20" s="53">
        <v>3</v>
      </c>
      <c r="P20" s="53">
        <v>3</v>
      </c>
      <c r="Q20" s="100">
        <f t="shared" si="0"/>
        <v>0</v>
      </c>
      <c r="R20" s="53">
        <f t="shared" si="1"/>
        <v>0</v>
      </c>
      <c r="S20" s="100">
        <f>P20/P17</f>
        <v>0.5</v>
      </c>
    </row>
    <row r="21" spans="2:19" x14ac:dyDescent="0.25">
      <c r="B21" s="96" t="s">
        <v>65</v>
      </c>
      <c r="C21" s="97">
        <v>0</v>
      </c>
      <c r="D21" s="97">
        <v>0</v>
      </c>
      <c r="E21" s="97">
        <v>0</v>
      </c>
      <c r="F21" s="97">
        <v>0</v>
      </c>
      <c r="G21" s="97">
        <v>0</v>
      </c>
      <c r="H21" s="97">
        <v>0</v>
      </c>
      <c r="I21" s="98" t="str">
        <f t="shared" si="2"/>
        <v>-</v>
      </c>
      <c r="J21" s="97">
        <f t="shared" si="3"/>
        <v>0</v>
      </c>
      <c r="K21" s="98">
        <f>H21/H17</f>
        <v>0</v>
      </c>
      <c r="L21" s="97" t="s">
        <v>233</v>
      </c>
      <c r="M21" s="97" t="s">
        <v>233</v>
      </c>
      <c r="N21" s="97" t="s">
        <v>233</v>
      </c>
      <c r="O21" s="97" t="s">
        <v>233</v>
      </c>
      <c r="P21" s="97" t="s">
        <v>233</v>
      </c>
      <c r="Q21" s="98" t="str">
        <f t="shared" si="0"/>
        <v>-</v>
      </c>
      <c r="R21" s="97" t="str">
        <f t="shared" si="1"/>
        <v>-</v>
      </c>
      <c r="S21" s="98" t="e">
        <f>P21/P17</f>
        <v>#VALUE!</v>
      </c>
    </row>
    <row r="22" spans="2:19" x14ac:dyDescent="0.25">
      <c r="B22" s="93" t="s">
        <v>48</v>
      </c>
      <c r="C22" s="101">
        <v>13</v>
      </c>
      <c r="D22" s="101">
        <v>4</v>
      </c>
      <c r="E22" s="101">
        <v>4</v>
      </c>
      <c r="F22" s="101">
        <v>5</v>
      </c>
      <c r="G22" s="101">
        <v>7</v>
      </c>
      <c r="H22" s="101">
        <v>7</v>
      </c>
      <c r="I22" s="102">
        <f t="shared" si="2"/>
        <v>0</v>
      </c>
      <c r="J22" s="101">
        <f t="shared" si="3"/>
        <v>0</v>
      </c>
      <c r="K22" s="102">
        <f>H22/H22</f>
        <v>1</v>
      </c>
      <c r="L22" s="101">
        <v>4</v>
      </c>
      <c r="M22" s="101">
        <v>5</v>
      </c>
      <c r="N22" s="101">
        <v>6</v>
      </c>
      <c r="O22" s="101">
        <v>7</v>
      </c>
      <c r="P22" s="101">
        <v>8</v>
      </c>
      <c r="Q22" s="102">
        <f t="shared" si="0"/>
        <v>0.14285714285714279</v>
      </c>
      <c r="R22" s="101">
        <f t="shared" si="1"/>
        <v>1</v>
      </c>
      <c r="S22" s="102">
        <f>P22/P22</f>
        <v>1</v>
      </c>
    </row>
    <row r="23" spans="2:19" x14ac:dyDescent="0.25">
      <c r="B23" s="96" t="s">
        <v>62</v>
      </c>
      <c r="C23" s="97">
        <v>7</v>
      </c>
      <c r="D23" s="97">
        <v>3</v>
      </c>
      <c r="E23" s="97">
        <v>4</v>
      </c>
      <c r="F23" s="97">
        <v>5</v>
      </c>
      <c r="G23" s="97">
        <v>6</v>
      </c>
      <c r="H23" s="97">
        <v>6</v>
      </c>
      <c r="I23" s="98">
        <f t="shared" si="2"/>
        <v>0</v>
      </c>
      <c r="J23" s="97">
        <f t="shared" si="3"/>
        <v>0</v>
      </c>
      <c r="K23" s="98">
        <f>H23/H22</f>
        <v>0.8571428571428571</v>
      </c>
      <c r="L23" s="97">
        <v>4</v>
      </c>
      <c r="M23" s="97">
        <v>5</v>
      </c>
      <c r="N23" s="97">
        <v>5</v>
      </c>
      <c r="O23" s="97">
        <v>6</v>
      </c>
      <c r="P23" s="97">
        <v>6</v>
      </c>
      <c r="Q23" s="98">
        <f t="shared" si="0"/>
        <v>0</v>
      </c>
      <c r="R23" s="97">
        <f t="shared" si="1"/>
        <v>0</v>
      </c>
      <c r="S23" s="98">
        <f>P23/P22</f>
        <v>0.75</v>
      </c>
    </row>
    <row r="24" spans="2:19" x14ac:dyDescent="0.25">
      <c r="B24" s="96" t="s">
        <v>65</v>
      </c>
      <c r="C24" s="97">
        <v>6</v>
      </c>
      <c r="D24" s="97">
        <v>1</v>
      </c>
      <c r="E24" s="97">
        <v>0</v>
      </c>
      <c r="F24" s="97">
        <v>0</v>
      </c>
      <c r="G24" s="97">
        <v>0</v>
      </c>
      <c r="H24" s="97">
        <v>0</v>
      </c>
      <c r="I24" s="98" t="str">
        <f t="shared" si="2"/>
        <v>-</v>
      </c>
      <c r="J24" s="97">
        <f t="shared" si="3"/>
        <v>0</v>
      </c>
      <c r="K24" s="98">
        <f>H24/H22</f>
        <v>0</v>
      </c>
      <c r="L24" s="97">
        <v>0</v>
      </c>
      <c r="M24" s="97">
        <v>0</v>
      </c>
      <c r="N24" s="97">
        <v>0</v>
      </c>
      <c r="O24" s="97">
        <v>0</v>
      </c>
      <c r="P24" s="97">
        <v>0</v>
      </c>
      <c r="Q24" s="98" t="str">
        <f t="shared" si="0"/>
        <v>-</v>
      </c>
      <c r="R24" s="97">
        <f t="shared" si="1"/>
        <v>0</v>
      </c>
      <c r="S24" s="98">
        <f>P24/P22</f>
        <v>0</v>
      </c>
    </row>
    <row r="25" spans="2:19" x14ac:dyDescent="0.25">
      <c r="B25" s="93" t="s">
        <v>49</v>
      </c>
      <c r="C25" s="101">
        <v>6</v>
      </c>
      <c r="D25" s="101">
        <v>3</v>
      </c>
      <c r="E25" s="101">
        <v>4</v>
      </c>
      <c r="F25" s="101">
        <v>5</v>
      </c>
      <c r="G25" s="101">
        <v>4</v>
      </c>
      <c r="H25" s="101">
        <v>5</v>
      </c>
      <c r="I25" s="102">
        <f t="shared" si="2"/>
        <v>0.25</v>
      </c>
      <c r="J25" s="101">
        <f t="shared" si="3"/>
        <v>1</v>
      </c>
      <c r="K25" s="95">
        <f>H25/H25</f>
        <v>1</v>
      </c>
      <c r="L25" s="101">
        <v>4</v>
      </c>
      <c r="M25" s="101">
        <v>5</v>
      </c>
      <c r="N25" s="101">
        <v>4</v>
      </c>
      <c r="O25" s="101">
        <v>5</v>
      </c>
      <c r="P25" s="101">
        <v>6</v>
      </c>
      <c r="Q25" s="102">
        <f t="shared" si="0"/>
        <v>0.19999999999999996</v>
      </c>
      <c r="R25" s="101">
        <f t="shared" si="1"/>
        <v>1</v>
      </c>
      <c r="S25" s="95">
        <f>P25/P25</f>
        <v>1</v>
      </c>
    </row>
    <row r="26" spans="2:19" x14ac:dyDescent="0.25">
      <c r="B26" s="96" t="s">
        <v>62</v>
      </c>
      <c r="C26" s="97">
        <v>5</v>
      </c>
      <c r="D26" s="97">
        <v>2</v>
      </c>
      <c r="E26" s="97">
        <v>3</v>
      </c>
      <c r="F26" s="97">
        <v>4</v>
      </c>
      <c r="G26" s="97">
        <v>3</v>
      </c>
      <c r="H26" s="97">
        <v>4</v>
      </c>
      <c r="I26" s="98">
        <f t="shared" si="2"/>
        <v>0.33333333333333326</v>
      </c>
      <c r="J26" s="97">
        <f t="shared" si="3"/>
        <v>1</v>
      </c>
      <c r="K26" s="98">
        <f>H26/H25</f>
        <v>0.8</v>
      </c>
      <c r="L26" s="97">
        <v>3</v>
      </c>
      <c r="M26" s="97">
        <v>4</v>
      </c>
      <c r="N26" s="97">
        <v>3</v>
      </c>
      <c r="O26" s="97">
        <v>4</v>
      </c>
      <c r="P26" s="97">
        <v>5</v>
      </c>
      <c r="Q26" s="98">
        <f t="shared" si="0"/>
        <v>0.25</v>
      </c>
      <c r="R26" s="97">
        <f t="shared" si="1"/>
        <v>1</v>
      </c>
      <c r="S26" s="98">
        <f>P26/P25</f>
        <v>0.83333333333333337</v>
      </c>
    </row>
    <row r="27" spans="2:19" x14ac:dyDescent="0.25">
      <c r="B27" s="99" t="s">
        <v>63</v>
      </c>
      <c r="C27" s="53">
        <v>3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100" t="str">
        <f t="shared" si="2"/>
        <v>-</v>
      </c>
      <c r="J27" s="53">
        <f t="shared" si="3"/>
        <v>0</v>
      </c>
      <c r="K27" s="100">
        <f>H27/H25</f>
        <v>0</v>
      </c>
      <c r="L27" s="53">
        <v>3</v>
      </c>
      <c r="M27" s="53">
        <v>0</v>
      </c>
      <c r="N27" s="53">
        <v>3</v>
      </c>
      <c r="O27" s="53">
        <v>0</v>
      </c>
      <c r="P27" s="53">
        <v>0</v>
      </c>
      <c r="Q27" s="100" t="str">
        <f t="shared" si="0"/>
        <v>-</v>
      </c>
      <c r="R27" s="53">
        <f t="shared" si="1"/>
        <v>0</v>
      </c>
      <c r="S27" s="100">
        <f>P27/P25</f>
        <v>0</v>
      </c>
    </row>
    <row r="28" spans="2:19" x14ac:dyDescent="0.25">
      <c r="B28" s="99" t="s">
        <v>64</v>
      </c>
      <c r="C28" s="53">
        <v>2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100" t="str">
        <f t="shared" si="2"/>
        <v>-</v>
      </c>
      <c r="J28" s="53">
        <f t="shared" si="3"/>
        <v>0</v>
      </c>
      <c r="K28" s="100">
        <f>H28/H25</f>
        <v>0</v>
      </c>
      <c r="L28" s="53">
        <v>0</v>
      </c>
      <c r="M28" s="53">
        <v>0</v>
      </c>
      <c r="N28" s="53">
        <v>0</v>
      </c>
      <c r="O28" s="53">
        <v>0</v>
      </c>
      <c r="P28" s="53">
        <v>0</v>
      </c>
      <c r="Q28" s="100" t="str">
        <f t="shared" si="0"/>
        <v>-</v>
      </c>
      <c r="R28" s="53">
        <f t="shared" si="1"/>
        <v>0</v>
      </c>
      <c r="S28" s="100">
        <f>P28/P25</f>
        <v>0</v>
      </c>
    </row>
    <row r="29" spans="2:19" x14ac:dyDescent="0.25">
      <c r="B29" s="93" t="s">
        <v>50</v>
      </c>
      <c r="C29" s="101">
        <v>78</v>
      </c>
      <c r="D29" s="101">
        <v>33</v>
      </c>
      <c r="E29" s="101">
        <v>37</v>
      </c>
      <c r="F29" s="101">
        <v>59</v>
      </c>
      <c r="G29" s="101">
        <v>62</v>
      </c>
      <c r="H29" s="101">
        <v>64</v>
      </c>
      <c r="I29" s="102">
        <f t="shared" si="2"/>
        <v>3.2258064516129004E-2</v>
      </c>
      <c r="J29" s="101">
        <f t="shared" si="3"/>
        <v>2</v>
      </c>
      <c r="K29" s="95">
        <f>H29/H29</f>
        <v>1</v>
      </c>
      <c r="L29" s="101">
        <v>41</v>
      </c>
      <c r="M29" s="101">
        <v>60</v>
      </c>
      <c r="N29" s="101">
        <v>62</v>
      </c>
      <c r="O29" s="101">
        <v>64</v>
      </c>
      <c r="P29" s="101">
        <v>66</v>
      </c>
      <c r="Q29" s="102">
        <f t="shared" si="0"/>
        <v>3.125E-2</v>
      </c>
      <c r="R29" s="101">
        <f t="shared" si="1"/>
        <v>2</v>
      </c>
      <c r="S29" s="95">
        <f>P29/P29</f>
        <v>1</v>
      </c>
    </row>
    <row r="30" spans="2:19" x14ac:dyDescent="0.25">
      <c r="B30" s="96" t="s">
        <v>62</v>
      </c>
      <c r="C30" s="97">
        <v>54</v>
      </c>
      <c r="D30" s="97">
        <v>21</v>
      </c>
      <c r="E30" s="97">
        <v>25</v>
      </c>
      <c r="F30" s="97">
        <v>41</v>
      </c>
      <c r="G30" s="97">
        <v>43</v>
      </c>
      <c r="H30" s="97">
        <v>45</v>
      </c>
      <c r="I30" s="98">
        <f t="shared" si="2"/>
        <v>4.6511627906976827E-2</v>
      </c>
      <c r="J30" s="97">
        <f t="shared" si="3"/>
        <v>2</v>
      </c>
      <c r="K30" s="98">
        <f>H30/H29</f>
        <v>0.703125</v>
      </c>
      <c r="L30" s="97">
        <v>28</v>
      </c>
      <c r="M30" s="97">
        <v>41</v>
      </c>
      <c r="N30" s="97">
        <v>43</v>
      </c>
      <c r="O30" s="97">
        <v>45</v>
      </c>
      <c r="P30" s="97">
        <v>47</v>
      </c>
      <c r="Q30" s="98">
        <f t="shared" si="0"/>
        <v>4.4444444444444509E-2</v>
      </c>
      <c r="R30" s="97">
        <f t="shared" si="1"/>
        <v>2</v>
      </c>
      <c r="S30" s="98">
        <f>P30/P29</f>
        <v>0.71212121212121215</v>
      </c>
    </row>
    <row r="31" spans="2:19" x14ac:dyDescent="0.25">
      <c r="B31" s="99" t="s">
        <v>63</v>
      </c>
      <c r="C31" s="53">
        <v>27</v>
      </c>
      <c r="D31" s="53">
        <v>11</v>
      </c>
      <c r="E31" s="53">
        <v>14</v>
      </c>
      <c r="F31" s="53">
        <v>25</v>
      </c>
      <c r="G31" s="53">
        <v>26</v>
      </c>
      <c r="H31" s="53">
        <v>28</v>
      </c>
      <c r="I31" s="100">
        <f t="shared" si="2"/>
        <v>7.6923076923076872E-2</v>
      </c>
      <c r="J31" s="53">
        <f t="shared" si="3"/>
        <v>2</v>
      </c>
      <c r="K31" s="100">
        <f>H31/H29</f>
        <v>0.4375</v>
      </c>
      <c r="L31" s="53">
        <v>18</v>
      </c>
      <c r="M31" s="53">
        <v>25</v>
      </c>
      <c r="N31" s="53">
        <v>26</v>
      </c>
      <c r="O31" s="53">
        <v>28</v>
      </c>
      <c r="P31" s="53">
        <v>29</v>
      </c>
      <c r="Q31" s="100">
        <f t="shared" si="0"/>
        <v>3.5714285714285809E-2</v>
      </c>
      <c r="R31" s="53">
        <f t="shared" si="1"/>
        <v>1</v>
      </c>
      <c r="S31" s="100">
        <f>P31/P29</f>
        <v>0.43939393939393939</v>
      </c>
    </row>
    <row r="32" spans="2:19" x14ac:dyDescent="0.25">
      <c r="B32" s="99" t="s">
        <v>64</v>
      </c>
      <c r="C32" s="53">
        <v>28</v>
      </c>
      <c r="D32" s="53">
        <v>10</v>
      </c>
      <c r="E32" s="53">
        <v>11</v>
      </c>
      <c r="F32" s="53">
        <v>16</v>
      </c>
      <c r="G32" s="53">
        <v>17</v>
      </c>
      <c r="H32" s="53">
        <v>17</v>
      </c>
      <c r="I32" s="100">
        <f t="shared" si="2"/>
        <v>0</v>
      </c>
      <c r="J32" s="53">
        <f t="shared" si="3"/>
        <v>0</v>
      </c>
      <c r="K32" s="100">
        <f>H32/H29</f>
        <v>0.265625</v>
      </c>
      <c r="L32" s="53">
        <v>10</v>
      </c>
      <c r="M32" s="53">
        <v>16</v>
      </c>
      <c r="N32" s="53">
        <v>17</v>
      </c>
      <c r="O32" s="53">
        <v>17</v>
      </c>
      <c r="P32" s="53">
        <v>18</v>
      </c>
      <c r="Q32" s="100">
        <f t="shared" si="0"/>
        <v>5.8823529411764719E-2</v>
      </c>
      <c r="R32" s="53">
        <f t="shared" si="1"/>
        <v>1</v>
      </c>
      <c r="S32" s="100">
        <f>P32/P29</f>
        <v>0.27272727272727271</v>
      </c>
    </row>
    <row r="33" spans="2:19" x14ac:dyDescent="0.25">
      <c r="B33" s="96" t="s">
        <v>65</v>
      </c>
      <c r="C33" s="97">
        <v>24</v>
      </c>
      <c r="D33" s="97">
        <v>12</v>
      </c>
      <c r="E33" s="97">
        <v>12</v>
      </c>
      <c r="F33" s="97">
        <v>18</v>
      </c>
      <c r="G33" s="97">
        <v>19</v>
      </c>
      <c r="H33" s="97">
        <v>19</v>
      </c>
      <c r="I33" s="98">
        <f t="shared" si="2"/>
        <v>0</v>
      </c>
      <c r="J33" s="97">
        <f t="shared" si="3"/>
        <v>0</v>
      </c>
      <c r="K33" s="98">
        <f>H33/H29</f>
        <v>0.296875</v>
      </c>
      <c r="L33" s="97">
        <v>13</v>
      </c>
      <c r="M33" s="97">
        <v>19</v>
      </c>
      <c r="N33" s="97">
        <v>19</v>
      </c>
      <c r="O33" s="97">
        <v>19</v>
      </c>
      <c r="P33" s="97">
        <v>19</v>
      </c>
      <c r="Q33" s="98">
        <f t="shared" si="0"/>
        <v>0</v>
      </c>
      <c r="R33" s="97">
        <f t="shared" si="1"/>
        <v>0</v>
      </c>
      <c r="S33" s="98">
        <f>P33/P29</f>
        <v>0.2878787878787879</v>
      </c>
    </row>
    <row r="34" spans="2:19" x14ac:dyDescent="0.25">
      <c r="B34" s="93" t="s">
        <v>51</v>
      </c>
      <c r="C34" s="101">
        <v>9</v>
      </c>
      <c r="D34" s="101">
        <v>4</v>
      </c>
      <c r="E34" s="101">
        <v>3</v>
      </c>
      <c r="F34" s="101">
        <v>5</v>
      </c>
      <c r="G34" s="101">
        <v>5</v>
      </c>
      <c r="H34" s="101">
        <v>6</v>
      </c>
      <c r="I34" s="102">
        <f t="shared" si="2"/>
        <v>0.19999999999999996</v>
      </c>
      <c r="J34" s="101">
        <f t="shared" si="3"/>
        <v>1</v>
      </c>
      <c r="K34" s="95">
        <f>H34/H34</f>
        <v>1</v>
      </c>
      <c r="L34" s="101">
        <v>3</v>
      </c>
      <c r="M34" s="101">
        <v>5</v>
      </c>
      <c r="N34" s="101">
        <v>5</v>
      </c>
      <c r="O34" s="101">
        <v>6</v>
      </c>
      <c r="P34" s="101">
        <v>6</v>
      </c>
      <c r="Q34" s="102">
        <f t="shared" si="0"/>
        <v>0</v>
      </c>
      <c r="R34" s="101">
        <f t="shared" si="1"/>
        <v>0</v>
      </c>
      <c r="S34" s="95">
        <f>P34/P34</f>
        <v>1</v>
      </c>
    </row>
    <row r="35" spans="2:19" x14ac:dyDescent="0.25">
      <c r="B35" s="96" t="s">
        <v>62</v>
      </c>
      <c r="C35" s="97">
        <v>9</v>
      </c>
      <c r="D35" s="97">
        <v>4</v>
      </c>
      <c r="E35" s="97">
        <v>3</v>
      </c>
      <c r="F35" s="97">
        <v>5</v>
      </c>
      <c r="G35" s="97">
        <v>5</v>
      </c>
      <c r="H35" s="97">
        <v>6</v>
      </c>
      <c r="I35" s="98">
        <f t="shared" si="2"/>
        <v>0.19999999999999996</v>
      </c>
      <c r="J35" s="97">
        <f t="shared" si="3"/>
        <v>1</v>
      </c>
      <c r="K35" s="98">
        <f>H35/H34</f>
        <v>1</v>
      </c>
      <c r="L35" s="97">
        <v>3</v>
      </c>
      <c r="M35" s="97">
        <v>5</v>
      </c>
      <c r="N35" s="97">
        <v>5</v>
      </c>
      <c r="O35" s="97">
        <v>6</v>
      </c>
      <c r="P35" s="97">
        <v>6</v>
      </c>
      <c r="Q35" s="98">
        <f t="shared" si="0"/>
        <v>0</v>
      </c>
      <c r="R35" s="97">
        <f t="shared" si="1"/>
        <v>0</v>
      </c>
      <c r="S35" s="98">
        <f>P35/P34</f>
        <v>1</v>
      </c>
    </row>
    <row r="36" spans="2:19" x14ac:dyDescent="0.25">
      <c r="B36" s="93" t="s">
        <v>52</v>
      </c>
      <c r="C36" s="101">
        <v>15</v>
      </c>
      <c r="D36" s="101">
        <v>6</v>
      </c>
      <c r="E36" s="101">
        <v>7</v>
      </c>
      <c r="F36" s="101">
        <v>11</v>
      </c>
      <c r="G36" s="101">
        <v>12</v>
      </c>
      <c r="H36" s="101">
        <v>12</v>
      </c>
      <c r="I36" s="102">
        <f t="shared" si="2"/>
        <v>0</v>
      </c>
      <c r="J36" s="101">
        <f t="shared" si="3"/>
        <v>0</v>
      </c>
      <c r="K36" s="102">
        <f>H36/H36</f>
        <v>1</v>
      </c>
      <c r="L36" s="101">
        <v>7</v>
      </c>
      <c r="M36" s="101">
        <v>11</v>
      </c>
      <c r="N36" s="101">
        <v>12</v>
      </c>
      <c r="O36" s="101">
        <v>12</v>
      </c>
      <c r="P36" s="101">
        <v>12</v>
      </c>
      <c r="Q36" s="102">
        <f t="shared" si="0"/>
        <v>0</v>
      </c>
      <c r="R36" s="101">
        <f t="shared" si="1"/>
        <v>0</v>
      </c>
      <c r="S36" s="102">
        <f>P36/P36</f>
        <v>1</v>
      </c>
    </row>
    <row r="37" spans="2:19" x14ac:dyDescent="0.25">
      <c r="B37" s="96" t="s">
        <v>62</v>
      </c>
      <c r="C37" s="97">
        <v>5</v>
      </c>
      <c r="D37" s="97">
        <v>2</v>
      </c>
      <c r="E37" s="97">
        <v>3</v>
      </c>
      <c r="F37" s="97">
        <v>6</v>
      </c>
      <c r="G37" s="97">
        <v>6</v>
      </c>
      <c r="H37" s="97">
        <v>6</v>
      </c>
      <c r="I37" s="98">
        <f t="shared" si="2"/>
        <v>0</v>
      </c>
      <c r="J37" s="97">
        <f t="shared" si="3"/>
        <v>0</v>
      </c>
      <c r="K37" s="98">
        <f>H37/H36</f>
        <v>0.5</v>
      </c>
      <c r="L37" s="97">
        <v>4</v>
      </c>
      <c r="M37" s="97">
        <v>6</v>
      </c>
      <c r="N37" s="97">
        <v>6</v>
      </c>
      <c r="O37" s="97">
        <v>6</v>
      </c>
      <c r="P37" s="97">
        <v>6</v>
      </c>
      <c r="Q37" s="98">
        <f t="shared" si="0"/>
        <v>0</v>
      </c>
      <c r="R37" s="97">
        <f t="shared" si="1"/>
        <v>0</v>
      </c>
      <c r="S37" s="98">
        <f>P37/P36</f>
        <v>0.5</v>
      </c>
    </row>
    <row r="38" spans="2:19" x14ac:dyDescent="0.25">
      <c r="B38" s="96" t="s">
        <v>65</v>
      </c>
      <c r="C38" s="97">
        <v>10</v>
      </c>
      <c r="D38" s="97">
        <v>3</v>
      </c>
      <c r="E38" s="97">
        <v>3</v>
      </c>
      <c r="F38" s="97">
        <v>5</v>
      </c>
      <c r="G38" s="97">
        <v>6</v>
      </c>
      <c r="H38" s="97">
        <v>6</v>
      </c>
      <c r="I38" s="98">
        <f t="shared" si="2"/>
        <v>0</v>
      </c>
      <c r="J38" s="97">
        <f t="shared" si="3"/>
        <v>0</v>
      </c>
      <c r="K38" s="98">
        <f>H38/H36</f>
        <v>0.5</v>
      </c>
      <c r="L38" s="97">
        <v>3</v>
      </c>
      <c r="M38" s="97">
        <v>5</v>
      </c>
      <c r="N38" s="97">
        <v>6</v>
      </c>
      <c r="O38" s="97">
        <v>6</v>
      </c>
      <c r="P38" s="97">
        <v>6</v>
      </c>
      <c r="Q38" s="98">
        <f t="shared" si="0"/>
        <v>0</v>
      </c>
      <c r="R38" s="97">
        <f t="shared" si="1"/>
        <v>0</v>
      </c>
      <c r="S38" s="98">
        <f>P38/P36</f>
        <v>0.5</v>
      </c>
    </row>
    <row r="39" spans="2:19" x14ac:dyDescent="0.25">
      <c r="B39" s="93" t="s">
        <v>53</v>
      </c>
      <c r="C39" s="101">
        <v>23</v>
      </c>
      <c r="D39" s="101">
        <v>11</v>
      </c>
      <c r="E39" s="101">
        <v>12</v>
      </c>
      <c r="F39" s="101">
        <v>17</v>
      </c>
      <c r="G39" s="101">
        <v>19</v>
      </c>
      <c r="H39" s="101">
        <v>20</v>
      </c>
      <c r="I39" s="102">
        <f t="shared" si="2"/>
        <v>5.2631578947368363E-2</v>
      </c>
      <c r="J39" s="101">
        <f t="shared" si="3"/>
        <v>1</v>
      </c>
      <c r="K39" s="95">
        <f>H39/H39</f>
        <v>1</v>
      </c>
      <c r="L39" s="101">
        <v>12</v>
      </c>
      <c r="M39" s="101">
        <v>16</v>
      </c>
      <c r="N39" s="101">
        <v>17</v>
      </c>
      <c r="O39" s="101">
        <v>20</v>
      </c>
      <c r="P39" s="101">
        <v>20</v>
      </c>
      <c r="Q39" s="102">
        <f t="shared" si="0"/>
        <v>0</v>
      </c>
      <c r="R39" s="101">
        <f t="shared" si="1"/>
        <v>0</v>
      </c>
      <c r="S39" s="95">
        <f>P39/P39</f>
        <v>1</v>
      </c>
    </row>
    <row r="40" spans="2:19" x14ac:dyDescent="0.25">
      <c r="B40" s="96" t="s">
        <v>62</v>
      </c>
      <c r="C40" s="97">
        <v>23</v>
      </c>
      <c r="D40" s="97">
        <v>11</v>
      </c>
      <c r="E40" s="97">
        <v>12</v>
      </c>
      <c r="F40" s="97">
        <v>17</v>
      </c>
      <c r="G40" s="97">
        <v>19</v>
      </c>
      <c r="H40" s="97">
        <v>20</v>
      </c>
      <c r="I40" s="98">
        <f t="shared" si="2"/>
        <v>5.2631578947368363E-2</v>
      </c>
      <c r="J40" s="97">
        <f t="shared" si="3"/>
        <v>1</v>
      </c>
      <c r="K40" s="98">
        <f>H40/H39</f>
        <v>1</v>
      </c>
      <c r="L40" s="97">
        <v>12</v>
      </c>
      <c r="M40" s="97">
        <v>16</v>
      </c>
      <c r="N40" s="97">
        <v>17</v>
      </c>
      <c r="O40" s="97">
        <v>20</v>
      </c>
      <c r="P40" s="97">
        <v>20</v>
      </c>
      <c r="Q40" s="98">
        <f t="shared" si="0"/>
        <v>0</v>
      </c>
      <c r="R40" s="97">
        <f t="shared" si="1"/>
        <v>0</v>
      </c>
      <c r="S40" s="98">
        <f>P40/P39</f>
        <v>1</v>
      </c>
    </row>
    <row r="41" spans="2:19" x14ac:dyDescent="0.25">
      <c r="B41" s="99" t="s">
        <v>63</v>
      </c>
      <c r="C41" s="53">
        <v>5</v>
      </c>
      <c r="D41" s="53">
        <v>4</v>
      </c>
      <c r="E41" s="53">
        <v>7</v>
      </c>
      <c r="F41" s="53">
        <v>7</v>
      </c>
      <c r="G41" s="53">
        <v>7</v>
      </c>
      <c r="H41" s="53">
        <v>7</v>
      </c>
      <c r="I41" s="100">
        <f t="shared" si="2"/>
        <v>0</v>
      </c>
      <c r="J41" s="53">
        <f t="shared" si="3"/>
        <v>0</v>
      </c>
      <c r="K41" s="100">
        <f>H41/H39</f>
        <v>0.35</v>
      </c>
      <c r="L41" s="53">
        <v>7</v>
      </c>
      <c r="M41" s="53">
        <v>7</v>
      </c>
      <c r="N41" s="53">
        <v>7</v>
      </c>
      <c r="O41" s="53">
        <v>7</v>
      </c>
      <c r="P41" s="53">
        <v>8</v>
      </c>
      <c r="Q41" s="100">
        <f t="shared" si="0"/>
        <v>0.14285714285714279</v>
      </c>
      <c r="R41" s="53">
        <f t="shared" si="1"/>
        <v>1</v>
      </c>
      <c r="S41" s="100">
        <f>P41/P39</f>
        <v>0.4</v>
      </c>
    </row>
    <row r="42" spans="2:19" x14ac:dyDescent="0.25">
      <c r="B42" s="99" t="s">
        <v>64</v>
      </c>
      <c r="C42" s="53">
        <v>18</v>
      </c>
      <c r="D42" s="53">
        <v>7</v>
      </c>
      <c r="E42" s="53">
        <v>6</v>
      </c>
      <c r="F42" s="53">
        <v>10</v>
      </c>
      <c r="G42" s="53">
        <v>12</v>
      </c>
      <c r="H42" s="53">
        <v>13</v>
      </c>
      <c r="I42" s="100">
        <f t="shared" si="2"/>
        <v>8.3333333333333259E-2</v>
      </c>
      <c r="J42" s="53">
        <f t="shared" si="3"/>
        <v>1</v>
      </c>
      <c r="K42" s="100">
        <f>H42/H39</f>
        <v>0.65</v>
      </c>
      <c r="L42" s="53">
        <v>5</v>
      </c>
      <c r="M42" s="53">
        <v>9</v>
      </c>
      <c r="N42" s="53">
        <v>10</v>
      </c>
      <c r="O42" s="53">
        <v>13</v>
      </c>
      <c r="P42" s="53">
        <v>12</v>
      </c>
      <c r="Q42" s="100">
        <f t="shared" si="0"/>
        <v>-7.6923076923076872E-2</v>
      </c>
      <c r="R42" s="53">
        <f t="shared" si="1"/>
        <v>-1</v>
      </c>
      <c r="S42" s="100">
        <f>P42/P39</f>
        <v>0.6</v>
      </c>
    </row>
    <row r="43" spans="2:19" x14ac:dyDescent="0.25">
      <c r="B43" s="93" t="s">
        <v>54</v>
      </c>
      <c r="C43" s="101">
        <v>19</v>
      </c>
      <c r="D43" s="101">
        <v>9</v>
      </c>
      <c r="E43" s="101">
        <v>11</v>
      </c>
      <c r="F43" s="101">
        <v>14</v>
      </c>
      <c r="G43" s="101">
        <v>14</v>
      </c>
      <c r="H43" s="101">
        <v>14</v>
      </c>
      <c r="I43" s="102">
        <f t="shared" si="2"/>
        <v>0</v>
      </c>
      <c r="J43" s="101">
        <f t="shared" si="3"/>
        <v>0</v>
      </c>
      <c r="K43" s="95">
        <f>H43/H43</f>
        <v>1</v>
      </c>
      <c r="L43" s="101">
        <v>12</v>
      </c>
      <c r="M43" s="101">
        <v>14</v>
      </c>
      <c r="N43" s="101">
        <v>14</v>
      </c>
      <c r="O43" s="101">
        <v>14</v>
      </c>
      <c r="P43" s="101">
        <v>15</v>
      </c>
      <c r="Q43" s="102">
        <f t="shared" si="0"/>
        <v>7.1428571428571397E-2</v>
      </c>
      <c r="R43" s="101">
        <f t="shared" si="1"/>
        <v>1</v>
      </c>
      <c r="S43" s="95">
        <f>P43/P43</f>
        <v>1</v>
      </c>
    </row>
    <row r="44" spans="2:19" x14ac:dyDescent="0.25">
      <c r="B44" s="96" t="s">
        <v>62</v>
      </c>
      <c r="C44" s="97">
        <v>7</v>
      </c>
      <c r="D44" s="97">
        <v>4</v>
      </c>
      <c r="E44" s="97">
        <v>5</v>
      </c>
      <c r="F44" s="97">
        <v>8</v>
      </c>
      <c r="G44" s="97">
        <v>8</v>
      </c>
      <c r="H44" s="97">
        <v>8</v>
      </c>
      <c r="I44" s="98">
        <f t="shared" si="2"/>
        <v>0</v>
      </c>
      <c r="J44" s="97">
        <f t="shared" si="3"/>
        <v>0</v>
      </c>
      <c r="K44" s="98">
        <f>H44/H43</f>
        <v>0.5714285714285714</v>
      </c>
      <c r="L44" s="97">
        <v>6</v>
      </c>
      <c r="M44" s="97">
        <v>8</v>
      </c>
      <c r="N44" s="97">
        <v>8</v>
      </c>
      <c r="O44" s="97">
        <v>8</v>
      </c>
      <c r="P44" s="97">
        <v>8</v>
      </c>
      <c r="Q44" s="98">
        <f t="shared" si="0"/>
        <v>0</v>
      </c>
      <c r="R44" s="97">
        <f t="shared" si="1"/>
        <v>0</v>
      </c>
      <c r="S44" s="98">
        <f>P44/P43</f>
        <v>0.53333333333333333</v>
      </c>
    </row>
    <row r="45" spans="2:19" x14ac:dyDescent="0.25">
      <c r="B45" s="99" t="s">
        <v>63</v>
      </c>
      <c r="C45" s="53">
        <v>5</v>
      </c>
      <c r="D45" s="53">
        <v>0</v>
      </c>
      <c r="E45" s="53">
        <v>4</v>
      </c>
      <c r="F45" s="53">
        <v>6</v>
      </c>
      <c r="G45" s="53">
        <v>6</v>
      </c>
      <c r="H45" s="53">
        <v>6</v>
      </c>
      <c r="I45" s="100">
        <f t="shared" si="2"/>
        <v>0</v>
      </c>
      <c r="J45" s="53">
        <f t="shared" si="3"/>
        <v>0</v>
      </c>
      <c r="K45" s="100">
        <f>H45/H43</f>
        <v>0.42857142857142855</v>
      </c>
      <c r="L45" s="53">
        <v>4</v>
      </c>
      <c r="M45" s="53">
        <v>6</v>
      </c>
      <c r="N45" s="53">
        <v>6</v>
      </c>
      <c r="O45" s="53">
        <v>6</v>
      </c>
      <c r="P45" s="53">
        <v>6</v>
      </c>
      <c r="Q45" s="100">
        <f t="shared" si="0"/>
        <v>0</v>
      </c>
      <c r="R45" s="53">
        <f t="shared" si="1"/>
        <v>0</v>
      </c>
      <c r="S45" s="100">
        <f>P45/P43</f>
        <v>0.4</v>
      </c>
    </row>
    <row r="46" spans="2:19" x14ac:dyDescent="0.25">
      <c r="B46" s="99" t="s">
        <v>64</v>
      </c>
      <c r="C46" s="53">
        <v>2</v>
      </c>
      <c r="D46" s="53">
        <v>0</v>
      </c>
      <c r="E46" s="53">
        <v>2</v>
      </c>
      <c r="F46" s="53">
        <v>2</v>
      </c>
      <c r="G46" s="53">
        <v>2</v>
      </c>
      <c r="H46" s="53">
        <v>2</v>
      </c>
      <c r="I46" s="100">
        <f t="shared" si="2"/>
        <v>0</v>
      </c>
      <c r="J46" s="53">
        <f t="shared" si="3"/>
        <v>0</v>
      </c>
      <c r="K46" s="100">
        <f>H46/H43</f>
        <v>0.14285714285714285</v>
      </c>
      <c r="L46" s="53">
        <v>2</v>
      </c>
      <c r="M46" s="53">
        <v>2</v>
      </c>
      <c r="N46" s="53">
        <v>2</v>
      </c>
      <c r="O46" s="53">
        <v>2</v>
      </c>
      <c r="P46" s="53">
        <v>2</v>
      </c>
      <c r="Q46" s="100">
        <f t="shared" si="0"/>
        <v>0</v>
      </c>
      <c r="R46" s="53">
        <f t="shared" si="1"/>
        <v>0</v>
      </c>
      <c r="S46" s="100">
        <f>P46/P43</f>
        <v>0.13333333333333333</v>
      </c>
    </row>
    <row r="47" spans="2:19" x14ac:dyDescent="0.25">
      <c r="B47" s="96" t="s">
        <v>65</v>
      </c>
      <c r="C47" s="97">
        <v>12</v>
      </c>
      <c r="D47" s="97">
        <v>5</v>
      </c>
      <c r="E47" s="97">
        <v>6</v>
      </c>
      <c r="F47" s="97">
        <v>6</v>
      </c>
      <c r="G47" s="97">
        <v>6</v>
      </c>
      <c r="H47" s="97">
        <v>6</v>
      </c>
      <c r="I47" s="98">
        <f t="shared" si="2"/>
        <v>0</v>
      </c>
      <c r="J47" s="97">
        <f t="shared" si="3"/>
        <v>0</v>
      </c>
      <c r="K47" s="98">
        <f>H47/H43</f>
        <v>0.42857142857142855</v>
      </c>
      <c r="L47" s="97">
        <v>6</v>
      </c>
      <c r="M47" s="97">
        <v>6</v>
      </c>
      <c r="N47" s="97">
        <v>6</v>
      </c>
      <c r="O47" s="97">
        <v>6</v>
      </c>
      <c r="P47" s="97">
        <v>7</v>
      </c>
      <c r="Q47" s="98">
        <f t="shared" si="0"/>
        <v>0.16666666666666674</v>
      </c>
      <c r="R47" s="97">
        <f t="shared" si="1"/>
        <v>1</v>
      </c>
      <c r="S47" s="98">
        <f>P47/P43</f>
        <v>0.46666666666666667</v>
      </c>
    </row>
    <row r="48" spans="2:19" x14ac:dyDescent="0.25">
      <c r="B48" s="93" t="s">
        <v>55</v>
      </c>
      <c r="C48" s="101">
        <v>22</v>
      </c>
      <c r="D48" s="101">
        <v>11</v>
      </c>
      <c r="E48" s="101">
        <v>13</v>
      </c>
      <c r="F48" s="101">
        <v>16</v>
      </c>
      <c r="G48" s="101">
        <v>16</v>
      </c>
      <c r="H48" s="101">
        <v>18</v>
      </c>
      <c r="I48" s="102">
        <f t="shared" si="2"/>
        <v>0.125</v>
      </c>
      <c r="J48" s="101">
        <f t="shared" si="3"/>
        <v>2</v>
      </c>
      <c r="K48" s="95">
        <f>H48/H48</f>
        <v>1</v>
      </c>
      <c r="L48" s="101">
        <v>13</v>
      </c>
      <c r="M48" s="101">
        <v>15</v>
      </c>
      <c r="N48" s="101">
        <v>15</v>
      </c>
      <c r="O48" s="101">
        <v>17</v>
      </c>
      <c r="P48" s="101">
        <v>18</v>
      </c>
      <c r="Q48" s="102">
        <f t="shared" si="0"/>
        <v>5.8823529411764719E-2</v>
      </c>
      <c r="R48" s="101">
        <f t="shared" si="1"/>
        <v>1</v>
      </c>
      <c r="S48" s="95">
        <f>P48/P48</f>
        <v>1</v>
      </c>
    </row>
    <row r="49" spans="2:19" x14ac:dyDescent="0.25">
      <c r="B49" s="96" t="s">
        <v>62</v>
      </c>
      <c r="C49" s="97">
        <v>18</v>
      </c>
      <c r="D49" s="97">
        <v>9</v>
      </c>
      <c r="E49" s="97">
        <v>12</v>
      </c>
      <c r="F49" s="97">
        <v>14</v>
      </c>
      <c r="G49" s="97">
        <v>13</v>
      </c>
      <c r="H49" s="97">
        <v>15</v>
      </c>
      <c r="I49" s="98">
        <f t="shared" si="2"/>
        <v>0.15384615384615374</v>
      </c>
      <c r="J49" s="97">
        <f t="shared" si="3"/>
        <v>2</v>
      </c>
      <c r="K49" s="98">
        <f>H49/H48</f>
        <v>0.83333333333333337</v>
      </c>
      <c r="L49" s="97">
        <v>12</v>
      </c>
      <c r="M49" s="97">
        <v>13</v>
      </c>
      <c r="N49" s="97">
        <v>12</v>
      </c>
      <c r="O49" s="97">
        <v>14</v>
      </c>
      <c r="P49" s="97">
        <v>15</v>
      </c>
      <c r="Q49" s="98">
        <f t="shared" si="0"/>
        <v>7.1428571428571397E-2</v>
      </c>
      <c r="R49" s="97">
        <f t="shared" si="1"/>
        <v>1</v>
      </c>
      <c r="S49" s="98">
        <f>P49/P48</f>
        <v>0.83333333333333337</v>
      </c>
    </row>
    <row r="50" spans="2:19" x14ac:dyDescent="0.25">
      <c r="B50" s="99" t="s">
        <v>63</v>
      </c>
      <c r="C50" s="53">
        <v>9</v>
      </c>
      <c r="D50" s="53">
        <v>5</v>
      </c>
      <c r="E50" s="53">
        <v>8</v>
      </c>
      <c r="F50" s="53">
        <v>8</v>
      </c>
      <c r="G50" s="53">
        <v>8</v>
      </c>
      <c r="H50" s="53">
        <v>8</v>
      </c>
      <c r="I50" s="100">
        <f t="shared" si="2"/>
        <v>0</v>
      </c>
      <c r="J50" s="53">
        <f t="shared" si="3"/>
        <v>0</v>
      </c>
      <c r="K50" s="100">
        <f>H50/H48</f>
        <v>0.44444444444444442</v>
      </c>
      <c r="L50" s="53">
        <v>8</v>
      </c>
      <c r="M50" s="53">
        <v>8</v>
      </c>
      <c r="N50" s="53">
        <v>8</v>
      </c>
      <c r="O50" s="53">
        <v>8</v>
      </c>
      <c r="P50" s="53">
        <v>8</v>
      </c>
      <c r="Q50" s="100">
        <f t="shared" si="0"/>
        <v>0</v>
      </c>
      <c r="R50" s="53">
        <f t="shared" si="1"/>
        <v>0</v>
      </c>
      <c r="S50" s="100">
        <f>P50/P48</f>
        <v>0.44444444444444442</v>
      </c>
    </row>
    <row r="51" spans="2:19" x14ac:dyDescent="0.25">
      <c r="B51" s="99" t="s">
        <v>64</v>
      </c>
      <c r="C51" s="53">
        <v>9</v>
      </c>
      <c r="D51" s="53">
        <v>4</v>
      </c>
      <c r="E51" s="53">
        <v>4</v>
      </c>
      <c r="F51" s="53">
        <v>6</v>
      </c>
      <c r="G51" s="53">
        <v>5</v>
      </c>
      <c r="H51" s="53">
        <v>7</v>
      </c>
      <c r="I51" s="100">
        <f t="shared" si="2"/>
        <v>0.39999999999999991</v>
      </c>
      <c r="J51" s="53">
        <f t="shared" si="3"/>
        <v>2</v>
      </c>
      <c r="K51" s="100">
        <f>H51/H48</f>
        <v>0.3888888888888889</v>
      </c>
      <c r="L51" s="53">
        <v>4</v>
      </c>
      <c r="M51" s="53">
        <v>5</v>
      </c>
      <c r="N51" s="53">
        <v>4</v>
      </c>
      <c r="O51" s="53">
        <v>6</v>
      </c>
      <c r="P51" s="53">
        <v>7</v>
      </c>
      <c r="Q51" s="100">
        <f t="shared" si="0"/>
        <v>0.16666666666666674</v>
      </c>
      <c r="R51" s="53">
        <f t="shared" si="1"/>
        <v>1</v>
      </c>
      <c r="S51" s="100">
        <f>P51/P48</f>
        <v>0.3888888888888889</v>
      </c>
    </row>
    <row r="52" spans="2:19" x14ac:dyDescent="0.25">
      <c r="B52" s="96" t="s">
        <v>65</v>
      </c>
      <c r="C52" s="97">
        <v>5</v>
      </c>
      <c r="D52" s="97">
        <v>2</v>
      </c>
      <c r="E52" s="97">
        <v>2</v>
      </c>
      <c r="F52" s="97">
        <v>3</v>
      </c>
      <c r="G52" s="97">
        <v>4</v>
      </c>
      <c r="H52" s="97">
        <v>4</v>
      </c>
      <c r="I52" s="98">
        <f t="shared" si="2"/>
        <v>0</v>
      </c>
      <c r="J52" s="97">
        <f t="shared" si="3"/>
        <v>0</v>
      </c>
      <c r="K52" s="98">
        <f>H52/H48</f>
        <v>0.22222222222222221</v>
      </c>
      <c r="L52" s="97">
        <v>2</v>
      </c>
      <c r="M52" s="97">
        <v>3</v>
      </c>
      <c r="N52" s="97">
        <v>4</v>
      </c>
      <c r="O52" s="97">
        <v>4</v>
      </c>
      <c r="P52" s="97">
        <v>4</v>
      </c>
      <c r="Q52" s="98">
        <f t="shared" si="0"/>
        <v>0</v>
      </c>
      <c r="R52" s="97">
        <f t="shared" si="1"/>
        <v>0</v>
      </c>
      <c r="S52" s="98">
        <f>P52/P48</f>
        <v>0.22222222222222221</v>
      </c>
    </row>
    <row r="53" spans="2:19" ht="4.5" customHeight="1" x14ac:dyDescent="0.25">
      <c r="B53" s="103"/>
      <c r="C53" s="104"/>
      <c r="D53" s="104"/>
      <c r="E53" s="104"/>
      <c r="F53" s="104"/>
      <c r="G53" s="105"/>
      <c r="H53" s="104"/>
      <c r="I53" s="106"/>
      <c r="J53" s="104"/>
      <c r="K53" s="106"/>
      <c r="L53" s="104"/>
      <c r="M53" s="104"/>
      <c r="N53" s="104"/>
      <c r="O53" s="104"/>
      <c r="P53" s="106"/>
      <c r="Q53" s="106"/>
      <c r="R53" s="106"/>
    </row>
    <row r="54" spans="2:19" x14ac:dyDescent="0.25">
      <c r="B54" s="107" t="s">
        <v>57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</row>
  </sheetData>
  <mergeCells count="2">
    <mergeCell ref="C5:H5"/>
    <mergeCell ref="L5:P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4DEFC-0BF4-4F1E-949C-5B377A0046B2}">
  <sheetPr>
    <tabColor theme="7"/>
  </sheetPr>
  <dimension ref="A4:A24"/>
  <sheetViews>
    <sheetView showGridLines="0" workbookViewId="0">
      <selection activeCell="G18" sqref="G1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C65723-89EC-4A1F-8AD4-17036A98A8B6}">
  <sheetPr>
    <tabColor theme="7" tint="0.79998168889431442"/>
  </sheetPr>
  <dimension ref="A4:O290"/>
  <sheetViews>
    <sheetView showGridLines="0" topLeftCell="J1" zoomScaleNormal="100" workbookViewId="0">
      <selection activeCell="Q275" sqref="Q275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3" t="s">
        <v>239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5" t="s">
        <v>70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7">
        <f>E7-1</f>
        <v>2020</v>
      </c>
      <c r="D7" s="308"/>
      <c r="E7" s="309">
        <f>G7-1</f>
        <v>2021</v>
      </c>
      <c r="F7" s="308"/>
      <c r="G7" s="309">
        <f>I7-1</f>
        <v>2022</v>
      </c>
      <c r="H7" s="308"/>
      <c r="I7" s="309">
        <f>K7-1</f>
        <v>2023</v>
      </c>
      <c r="J7" s="308"/>
      <c r="K7" s="309">
        <f>M7-1</f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71</v>
      </c>
      <c r="D8" s="117" t="str">
        <f>CONCATENATE("var ",RIGHT(C7,2),"/",RIGHT(C7-1,2))</f>
        <v>var 20/19</v>
      </c>
      <c r="E8" s="118" t="s">
        <v>71</v>
      </c>
      <c r="F8" s="117" t="str">
        <f>CONCATENATE("var ",RIGHT(E7,2),"/",RIGHT(E7-1,2))</f>
        <v>var 21/20</v>
      </c>
      <c r="G8" s="118" t="s">
        <v>71</v>
      </c>
      <c r="H8" s="117" t="str">
        <f>CONCATENATE("var ",RIGHT(G7,2),"/",RIGHT(G7-1,2))</f>
        <v>var 22/21</v>
      </c>
      <c r="I8" s="118" t="s">
        <v>71</v>
      </c>
      <c r="J8" s="117" t="str">
        <f>CONCATENATE("var ",RIGHT(I7,2),"/",RIGHT(I7-1,2))</f>
        <v>var 23/22</v>
      </c>
      <c r="K8" s="118" t="s">
        <v>71</v>
      </c>
      <c r="L8" s="117" t="str">
        <f>CONCATENATE("var ",RIGHT(K7,2),"/",RIGHT(K7-1,2))</f>
        <v>var 24/23</v>
      </c>
      <c r="M8" s="118" t="s">
        <v>71</v>
      </c>
      <c r="N8" s="117" t="str">
        <f>CONCATENATE("var ",RIGHT(M7,2),"/",RIGHT(M7-1,2))</f>
        <v>var 25/24</v>
      </c>
    </row>
    <row r="9" spans="1:15" x14ac:dyDescent="0.25">
      <c r="A9" s="1" t="s">
        <v>72</v>
      </c>
      <c r="B9" s="119" t="s">
        <v>73</v>
      </c>
      <c r="C9" s="120">
        <v>5197</v>
      </c>
      <c r="D9" s="121">
        <v>0.10199321458863442</v>
      </c>
      <c r="E9" s="120">
        <v>1146</v>
      </c>
      <c r="F9" s="121">
        <f t="shared" ref="F9:L21" si="0">IFERROR(E9/C9-1,"-")</f>
        <v>-0.77948816624975947</v>
      </c>
      <c r="G9" s="120">
        <v>3527</v>
      </c>
      <c r="H9" s="121">
        <f>IFERROR(G9/E9-1,"-")</f>
        <v>2.0776614310645725</v>
      </c>
      <c r="I9" s="120">
        <v>5390</v>
      </c>
      <c r="J9" s="121">
        <f t="shared" si="0"/>
        <v>0.52821094414516589</v>
      </c>
      <c r="K9" s="120">
        <v>5217</v>
      </c>
      <c r="L9" s="121">
        <f t="shared" si="0"/>
        <v>-3.2096474953617782E-2</v>
      </c>
      <c r="M9" s="120">
        <v>5311</v>
      </c>
      <c r="N9" s="121">
        <f t="shared" ref="N9:N15" si="1">IFERROR(M9/K9-1,"-")</f>
        <v>1.8018018018018056E-2</v>
      </c>
    </row>
    <row r="10" spans="1:15" x14ac:dyDescent="0.25">
      <c r="A10" s="1" t="s">
        <v>74</v>
      </c>
      <c r="B10" s="119" t="s">
        <v>75</v>
      </c>
      <c r="C10" s="120">
        <v>5359</v>
      </c>
      <c r="D10" s="121">
        <v>8.5916919959473148E-2</v>
      </c>
      <c r="E10" s="120">
        <v>1385</v>
      </c>
      <c r="F10" s="121">
        <f t="shared" si="0"/>
        <v>-0.74155626049636125</v>
      </c>
      <c r="G10" s="120">
        <v>4177</v>
      </c>
      <c r="H10" s="121">
        <f t="shared" si="0"/>
        <v>2.0158844765342958</v>
      </c>
      <c r="I10" s="120">
        <v>5270</v>
      </c>
      <c r="J10" s="121">
        <f t="shared" si="0"/>
        <v>0.2616710557816615</v>
      </c>
      <c r="K10" s="120">
        <v>4803</v>
      </c>
      <c r="L10" s="121">
        <f t="shared" si="0"/>
        <v>-8.861480075901329E-2</v>
      </c>
      <c r="M10" s="120">
        <v>4194</v>
      </c>
      <c r="N10" s="121">
        <f t="shared" si="1"/>
        <v>-0.12679575265459087</v>
      </c>
    </row>
    <row r="11" spans="1:15" x14ac:dyDescent="0.25">
      <c r="A11" s="1" t="s">
        <v>76</v>
      </c>
      <c r="B11" s="119" t="s">
        <v>77</v>
      </c>
      <c r="C11" s="120">
        <v>2198</v>
      </c>
      <c r="D11" s="121">
        <v>-0.57303807303807308</v>
      </c>
      <c r="E11" s="120">
        <v>2288</v>
      </c>
      <c r="F11" s="121">
        <f t="shared" si="0"/>
        <v>4.0946314831665109E-2</v>
      </c>
      <c r="G11" s="120">
        <v>4740</v>
      </c>
      <c r="H11" s="121">
        <f t="shared" si="0"/>
        <v>1.0716783216783217</v>
      </c>
      <c r="I11" s="120">
        <v>5659</v>
      </c>
      <c r="J11" s="121">
        <f t="shared" si="0"/>
        <v>0.19388185654008439</v>
      </c>
      <c r="K11" s="120">
        <v>5168</v>
      </c>
      <c r="L11" s="121">
        <f t="shared" si="0"/>
        <v>-8.6764446015197061E-2</v>
      </c>
      <c r="M11" s="120">
        <v>5342</v>
      </c>
      <c r="N11" s="121">
        <f t="shared" si="1"/>
        <v>3.3668730650154854E-2</v>
      </c>
    </row>
    <row r="12" spans="1:15" x14ac:dyDescent="0.25">
      <c r="A12" s="1" t="s">
        <v>78</v>
      </c>
      <c r="B12" s="119" t="s">
        <v>79</v>
      </c>
      <c r="C12" s="120">
        <v>0</v>
      </c>
      <c r="D12" s="121">
        <v>-1</v>
      </c>
      <c r="E12" s="120">
        <v>1830</v>
      </c>
      <c r="F12" s="121" t="str">
        <f t="shared" si="0"/>
        <v>-</v>
      </c>
      <c r="G12" s="120">
        <v>4075</v>
      </c>
      <c r="H12" s="121">
        <f t="shared" si="0"/>
        <v>1.2267759562841531</v>
      </c>
      <c r="I12" s="120">
        <v>5170</v>
      </c>
      <c r="J12" s="121">
        <f t="shared" si="0"/>
        <v>0.26871165644171779</v>
      </c>
      <c r="K12" s="120">
        <v>5054</v>
      </c>
      <c r="L12" s="121">
        <f t="shared" si="0"/>
        <v>-2.2437137330754364E-2</v>
      </c>
      <c r="M12" s="120">
        <v>4308</v>
      </c>
      <c r="N12" s="121">
        <f t="shared" si="1"/>
        <v>-0.147605856747131</v>
      </c>
    </row>
    <row r="13" spans="1:15" x14ac:dyDescent="0.25">
      <c r="A13" s="1" t="s">
        <v>80</v>
      </c>
      <c r="B13" s="119" t="s">
        <v>81</v>
      </c>
      <c r="C13" s="120">
        <v>0</v>
      </c>
      <c r="D13" s="121">
        <v>-1</v>
      </c>
      <c r="E13" s="120">
        <v>2659</v>
      </c>
      <c r="F13" s="121" t="str">
        <f t="shared" si="0"/>
        <v>-</v>
      </c>
      <c r="G13" s="120">
        <v>3632</v>
      </c>
      <c r="H13" s="121">
        <f t="shared" si="0"/>
        <v>0.365927040240692</v>
      </c>
      <c r="I13" s="120">
        <v>5013</v>
      </c>
      <c r="J13" s="121">
        <f t="shared" si="0"/>
        <v>0.38023127753303965</v>
      </c>
      <c r="K13" s="120">
        <v>4992</v>
      </c>
      <c r="L13" s="121">
        <f t="shared" si="0"/>
        <v>-4.1891083183722699E-3</v>
      </c>
      <c r="M13" s="120">
        <v>4998</v>
      </c>
      <c r="N13" s="121">
        <f t="shared" si="1"/>
        <v>1.2019230769231282E-3</v>
      </c>
    </row>
    <row r="14" spans="1:15" x14ac:dyDescent="0.25">
      <c r="A14" s="1" t="s">
        <v>82</v>
      </c>
      <c r="B14" s="119" t="s">
        <v>83</v>
      </c>
      <c r="C14" s="120">
        <v>0</v>
      </c>
      <c r="D14" s="121">
        <v>-1</v>
      </c>
      <c r="E14" s="120">
        <v>2494</v>
      </c>
      <c r="F14" s="121" t="str">
        <f t="shared" si="0"/>
        <v>-</v>
      </c>
      <c r="G14" s="120">
        <v>4520</v>
      </c>
      <c r="H14" s="121">
        <f t="shared" si="0"/>
        <v>0.81234963913392133</v>
      </c>
      <c r="I14" s="120">
        <v>4181</v>
      </c>
      <c r="J14" s="121">
        <f t="shared" si="0"/>
        <v>-7.4999999999999956E-2</v>
      </c>
      <c r="K14" s="120">
        <v>3964</v>
      </c>
      <c r="L14" s="121">
        <f t="shared" si="0"/>
        <v>-5.1901458981104986E-2</v>
      </c>
      <c r="M14" s="120">
        <v>4119</v>
      </c>
      <c r="N14" s="121">
        <f t="shared" si="1"/>
        <v>3.9101917255297769E-2</v>
      </c>
    </row>
    <row r="15" spans="1:15" x14ac:dyDescent="0.25">
      <c r="A15" s="1" t="s">
        <v>84</v>
      </c>
      <c r="B15" s="119" t="s">
        <v>85</v>
      </c>
      <c r="C15" s="120">
        <v>0</v>
      </c>
      <c r="D15" s="121">
        <v>-1</v>
      </c>
      <c r="E15" s="120">
        <v>2428</v>
      </c>
      <c r="F15" s="121" t="str">
        <f t="shared" si="0"/>
        <v>-</v>
      </c>
      <c r="G15" s="120">
        <v>4275</v>
      </c>
      <c r="H15" s="121">
        <f t="shared" si="0"/>
        <v>0.76070840197693568</v>
      </c>
      <c r="I15" s="120">
        <v>4340</v>
      </c>
      <c r="J15" s="121">
        <f t="shared" si="0"/>
        <v>1.5204678362572999E-2</v>
      </c>
      <c r="K15" s="120">
        <v>4593</v>
      </c>
      <c r="L15" s="121">
        <f t="shared" si="0"/>
        <v>5.8294930875576023E-2</v>
      </c>
      <c r="M15" s="120">
        <v>3637</v>
      </c>
      <c r="N15" s="121">
        <f t="shared" si="1"/>
        <v>-0.20814282603962553</v>
      </c>
    </row>
    <row r="16" spans="1:15" x14ac:dyDescent="0.25">
      <c r="A16" s="1" t="s">
        <v>86</v>
      </c>
      <c r="B16" s="119" t="s">
        <v>87</v>
      </c>
      <c r="C16" s="120">
        <v>2777</v>
      </c>
      <c r="D16" s="121">
        <v>-0.34241060857210515</v>
      </c>
      <c r="E16" s="120">
        <v>2929</v>
      </c>
      <c r="F16" s="121">
        <f t="shared" si="0"/>
        <v>5.473532589124952E-2</v>
      </c>
      <c r="G16" s="120">
        <v>3932</v>
      </c>
      <c r="H16" s="121">
        <f t="shared" si="0"/>
        <v>0.34243769204506647</v>
      </c>
      <c r="I16" s="120">
        <v>4645</v>
      </c>
      <c r="J16" s="121">
        <f t="shared" si="0"/>
        <v>0.18133265513733465</v>
      </c>
      <c r="K16" s="120">
        <v>2899</v>
      </c>
      <c r="L16" s="121">
        <f t="shared" si="0"/>
        <v>-0.37588805166846073</v>
      </c>
      <c r="M16" s="120"/>
      <c r="N16" s="121"/>
    </row>
    <row r="17" spans="1:15" x14ac:dyDescent="0.25">
      <c r="A17" s="1" t="s">
        <v>88</v>
      </c>
      <c r="B17" s="119" t="s">
        <v>89</v>
      </c>
      <c r="C17" s="120">
        <v>1764</v>
      </c>
      <c r="D17" s="121">
        <v>-0.54002607561929594</v>
      </c>
      <c r="E17" s="120">
        <v>3914</v>
      </c>
      <c r="F17" s="121">
        <f t="shared" si="0"/>
        <v>1.2188208616780045</v>
      </c>
      <c r="G17" s="120">
        <v>4578</v>
      </c>
      <c r="H17" s="121">
        <f t="shared" si="0"/>
        <v>0.16964741951967288</v>
      </c>
      <c r="I17" s="120">
        <v>4521</v>
      </c>
      <c r="J17" s="121">
        <f t="shared" si="0"/>
        <v>-1.2450851900393189E-2</v>
      </c>
      <c r="K17" s="120">
        <v>5087</v>
      </c>
      <c r="L17" s="121">
        <f t="shared" si="0"/>
        <v>0.12519354125193538</v>
      </c>
      <c r="M17" s="120"/>
      <c r="N17" s="121"/>
    </row>
    <row r="18" spans="1:15" x14ac:dyDescent="0.25">
      <c r="A18" s="1" t="s">
        <v>90</v>
      </c>
      <c r="B18" s="119" t="s">
        <v>91</v>
      </c>
      <c r="C18" s="120">
        <v>1764</v>
      </c>
      <c r="D18" s="121">
        <v>-0.62283515073765239</v>
      </c>
      <c r="E18" s="120">
        <v>3380</v>
      </c>
      <c r="F18" s="121">
        <f t="shared" si="0"/>
        <v>0.91609977324263037</v>
      </c>
      <c r="G18" s="120">
        <v>4025</v>
      </c>
      <c r="H18" s="121">
        <f t="shared" si="0"/>
        <v>0.19082840236686383</v>
      </c>
      <c r="I18" s="120">
        <v>4419</v>
      </c>
      <c r="J18" s="121">
        <f t="shared" si="0"/>
        <v>9.7888198757764E-2</v>
      </c>
      <c r="K18" s="120">
        <v>4919</v>
      </c>
      <c r="L18" s="121">
        <f t="shared" si="0"/>
        <v>0.11314777098891149</v>
      </c>
      <c r="M18" s="120"/>
      <c r="N18" s="121"/>
    </row>
    <row r="19" spans="1:15" x14ac:dyDescent="0.25">
      <c r="A19" s="1" t="s">
        <v>92</v>
      </c>
      <c r="B19" s="119" t="s">
        <v>93</v>
      </c>
      <c r="C19" s="120">
        <v>1763</v>
      </c>
      <c r="D19" s="121">
        <v>-0.70714285714285707</v>
      </c>
      <c r="E19" s="120">
        <v>4448</v>
      </c>
      <c r="F19" s="121">
        <f t="shared" si="0"/>
        <v>1.5229722064662505</v>
      </c>
      <c r="G19" s="120">
        <v>4838</v>
      </c>
      <c r="H19" s="121">
        <f t="shared" si="0"/>
        <v>8.7679856115107979E-2</v>
      </c>
      <c r="I19" s="120">
        <v>4964</v>
      </c>
      <c r="J19" s="121">
        <f t="shared" si="0"/>
        <v>2.6043819760231512E-2</v>
      </c>
      <c r="K19" s="120">
        <v>5464</v>
      </c>
      <c r="L19" s="121">
        <f t="shared" si="0"/>
        <v>0.10072522159548747</v>
      </c>
      <c r="M19" s="120"/>
      <c r="N19" s="121"/>
    </row>
    <row r="20" spans="1:15" x14ac:dyDescent="0.25">
      <c r="A20" s="1" t="s">
        <v>94</v>
      </c>
      <c r="B20" s="119" t="s">
        <v>95</v>
      </c>
      <c r="C20" s="120">
        <v>1794</v>
      </c>
      <c r="D20" s="121">
        <v>-0.6889197156233744</v>
      </c>
      <c r="E20" s="120">
        <v>4543</v>
      </c>
      <c r="F20" s="121">
        <f t="shared" si="0"/>
        <v>1.5323299888517279</v>
      </c>
      <c r="G20" s="120">
        <v>5166</v>
      </c>
      <c r="H20" s="121">
        <f t="shared" si="0"/>
        <v>0.13713405238828957</v>
      </c>
      <c r="I20" s="120">
        <v>4585</v>
      </c>
      <c r="J20" s="121">
        <f t="shared" si="0"/>
        <v>-0.11246612466124661</v>
      </c>
      <c r="K20" s="120">
        <v>5228</v>
      </c>
      <c r="L20" s="121">
        <f t="shared" si="0"/>
        <v>0.14023991275899683</v>
      </c>
      <c r="M20" s="120"/>
      <c r="N20" s="121"/>
    </row>
    <row r="21" spans="1:15" ht="15.75" x14ac:dyDescent="0.25">
      <c r="A21" s="1" t="s">
        <v>0</v>
      </c>
      <c r="B21" s="122" t="s">
        <v>32</v>
      </c>
      <c r="C21" s="123">
        <v>24221</v>
      </c>
      <c r="D21" s="124">
        <v>-0.56660761894537193</v>
      </c>
      <c r="E21" s="123">
        <v>33444</v>
      </c>
      <c r="F21" s="124">
        <f t="shared" si="0"/>
        <v>0.38078526898146237</v>
      </c>
      <c r="G21" s="123">
        <v>51485</v>
      </c>
      <c r="H21" s="124">
        <f t="shared" si="0"/>
        <v>0.53943906231312044</v>
      </c>
      <c r="I21" s="123">
        <v>58157</v>
      </c>
      <c r="J21" s="124">
        <f t="shared" si="0"/>
        <v>0.12959114305137409</v>
      </c>
      <c r="K21" s="123">
        <v>57388</v>
      </c>
      <c r="L21" s="124">
        <f t="shared" si="0"/>
        <v>-1.3222827862510056E-2</v>
      </c>
      <c r="M21" s="123">
        <v>31909</v>
      </c>
      <c r="N21" s="124">
        <v>-5.5695303483175973E-2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E24" s="125"/>
      <c r="G24" s="125"/>
      <c r="I24" s="125"/>
      <c r="K24" s="125"/>
      <c r="N24" s="81"/>
    </row>
    <row r="26" spans="1:15" ht="48.75" customHeight="1" thickBot="1" x14ac:dyDescent="0.3">
      <c r="B26" s="283" t="s">
        <v>240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5" t="s">
        <v>99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f>C$7</f>
        <v>2020</v>
      </c>
      <c r="D29" s="308"/>
      <c r="E29" s="307">
        <f>E$7</f>
        <v>2021</v>
      </c>
      <c r="F29" s="308"/>
      <c r="G29" s="307">
        <f>G$7</f>
        <v>2022</v>
      </c>
      <c r="H29" s="308"/>
      <c r="I29" s="307">
        <f>I$7</f>
        <v>2023</v>
      </c>
      <c r="J29" s="308"/>
      <c r="K29" s="307">
        <f>K$7</f>
        <v>2024</v>
      </c>
      <c r="L29" s="308"/>
      <c r="M29" s="307">
        <f>M$7</f>
        <v>2025</v>
      </c>
      <c r="N29" s="308"/>
    </row>
    <row r="30" spans="1:15" ht="16.5" thickTop="1" thickBot="1" x14ac:dyDescent="0.3">
      <c r="B30" s="87"/>
      <c r="C30" s="116" t="s">
        <v>71</v>
      </c>
      <c r="D30" s="117" t="str">
        <f>CONCATENATE("var ",RIGHT(C29,2),"/",RIGHT(C29-1,2))</f>
        <v>var 20/19</v>
      </c>
      <c r="E30" s="118" t="s">
        <v>71</v>
      </c>
      <c r="F30" s="117" t="str">
        <f>CONCATENATE("var ",RIGHT(E29,2),"/",RIGHT(E29-1,2))</f>
        <v>var 21/20</v>
      </c>
      <c r="G30" s="118" t="s">
        <v>71</v>
      </c>
      <c r="H30" s="117" t="str">
        <f>CONCATENATE("var ",RIGHT(G29,2),"/",RIGHT(G29-1,2))</f>
        <v>var 22/21</v>
      </c>
      <c r="I30" s="118" t="s">
        <v>71</v>
      </c>
      <c r="J30" s="117" t="str">
        <f>CONCATENATE("var ",RIGHT(I29,2),"/",RIGHT(I29-1,2))</f>
        <v>var 23/22</v>
      </c>
      <c r="K30" s="118" t="s">
        <v>71</v>
      </c>
      <c r="L30" s="117" t="str">
        <f>CONCATENATE("var ",RIGHT(K29,2),"/",RIGHT(K29-1,2))</f>
        <v>var 24/23</v>
      </c>
      <c r="M30" s="118" t="s">
        <v>71</v>
      </c>
      <c r="N30" s="117" t="str">
        <f>CONCATENATE("var ",RIGHT(M29,2),"/",RIGHT(M29-1,2))</f>
        <v>var 25/24</v>
      </c>
    </row>
    <row r="31" spans="1:15" x14ac:dyDescent="0.25">
      <c r="B31" s="119" t="s">
        <v>73</v>
      </c>
      <c r="C31" s="120">
        <v>3059</v>
      </c>
      <c r="D31" s="121">
        <v>0.13086876155268024</v>
      </c>
      <c r="E31" s="120">
        <v>582</v>
      </c>
      <c r="F31" s="121">
        <f t="shared" ref="F31:L43" si="2">IFERROR(E31/C31-1,"-")</f>
        <v>-0.80974174566851909</v>
      </c>
      <c r="G31" s="120">
        <v>1773</v>
      </c>
      <c r="H31" s="121">
        <f t="shared" si="2"/>
        <v>2.0463917525773194</v>
      </c>
      <c r="I31" s="120">
        <v>3042</v>
      </c>
      <c r="J31" s="121">
        <f t="shared" si="2"/>
        <v>0.71573604060913709</v>
      </c>
      <c r="K31" s="120">
        <v>2177</v>
      </c>
      <c r="L31" s="121">
        <f t="shared" si="2"/>
        <v>-0.28435239973701509</v>
      </c>
      <c r="M31" s="120">
        <v>2652</v>
      </c>
      <c r="N31" s="121">
        <f t="shared" ref="N31" si="3">IFERROR(M31/K31-1,"-")</f>
        <v>0.21819016995865881</v>
      </c>
    </row>
    <row r="32" spans="1:15" x14ac:dyDescent="0.25">
      <c r="B32" s="119" t="s">
        <v>75</v>
      </c>
      <c r="C32" s="120">
        <v>3061</v>
      </c>
      <c r="D32" s="121">
        <v>5.5153395380903136E-2</v>
      </c>
      <c r="E32" s="120">
        <v>799</v>
      </c>
      <c r="F32" s="121">
        <f t="shared" si="2"/>
        <v>-0.73897419144070564</v>
      </c>
      <c r="G32" s="120">
        <v>2253</v>
      </c>
      <c r="H32" s="121">
        <f t="shared" si="2"/>
        <v>1.8197747183979973</v>
      </c>
      <c r="I32" s="120">
        <v>3101</v>
      </c>
      <c r="J32" s="121">
        <f t="shared" si="2"/>
        <v>0.37638703950288499</v>
      </c>
      <c r="K32" s="120">
        <v>2167</v>
      </c>
      <c r="L32" s="121">
        <f t="shared" si="2"/>
        <v>-0.30119316349564662</v>
      </c>
      <c r="M32" s="120">
        <v>1760</v>
      </c>
      <c r="N32" s="121">
        <f>IFERROR(M32/K32-1,"-")</f>
        <v>-0.18781725888324874</v>
      </c>
    </row>
    <row r="33" spans="2:15" x14ac:dyDescent="0.25">
      <c r="B33" s="119" t="s">
        <v>77</v>
      </c>
      <c r="C33" s="120">
        <v>1334</v>
      </c>
      <c r="D33" s="121">
        <v>-0.55159663865546227</v>
      </c>
      <c r="E33" s="120">
        <v>1368</v>
      </c>
      <c r="F33" s="121">
        <f t="shared" si="2"/>
        <v>2.5487256371814038E-2</v>
      </c>
      <c r="G33" s="120">
        <v>2677</v>
      </c>
      <c r="H33" s="121">
        <f t="shared" si="2"/>
        <v>0.95687134502923987</v>
      </c>
      <c r="I33" s="120">
        <v>3421</v>
      </c>
      <c r="J33" s="121">
        <f t="shared" si="2"/>
        <v>0.27792304818827041</v>
      </c>
      <c r="K33" s="120">
        <v>2632</v>
      </c>
      <c r="L33" s="121">
        <f t="shared" si="2"/>
        <v>-0.23063431745103768</v>
      </c>
      <c r="M33" s="120">
        <v>2763</v>
      </c>
      <c r="N33" s="121">
        <f>IFERROR(M33/K33-1,"-")</f>
        <v>4.9772036474164061E-2</v>
      </c>
    </row>
    <row r="34" spans="2:15" x14ac:dyDescent="0.25">
      <c r="B34" s="119" t="s">
        <v>79</v>
      </c>
      <c r="C34" s="120">
        <v>0</v>
      </c>
      <c r="D34" s="121">
        <v>-1</v>
      </c>
      <c r="E34" s="120">
        <v>1023</v>
      </c>
      <c r="F34" s="121" t="str">
        <f t="shared" si="2"/>
        <v>-</v>
      </c>
      <c r="G34" s="120">
        <v>2629</v>
      </c>
      <c r="H34" s="121">
        <f t="shared" si="2"/>
        <v>1.5698924731182795</v>
      </c>
      <c r="I34" s="120">
        <v>3521</v>
      </c>
      <c r="J34" s="121">
        <f t="shared" si="2"/>
        <v>0.33929250665652333</v>
      </c>
      <c r="K34" s="120">
        <v>3276</v>
      </c>
      <c r="L34" s="121">
        <f t="shared" si="2"/>
        <v>-6.9582504970178927E-2</v>
      </c>
      <c r="M34" s="120">
        <v>2835</v>
      </c>
      <c r="N34" s="121">
        <f>IFERROR(M34/K34-1,"-")</f>
        <v>-0.13461538461538458</v>
      </c>
    </row>
    <row r="35" spans="2:15" x14ac:dyDescent="0.25">
      <c r="B35" s="119" t="s">
        <v>81</v>
      </c>
      <c r="C35" s="120">
        <v>0</v>
      </c>
      <c r="D35" s="121">
        <v>-1</v>
      </c>
      <c r="E35" s="120">
        <v>1731</v>
      </c>
      <c r="F35" s="121" t="str">
        <f t="shared" si="2"/>
        <v>-</v>
      </c>
      <c r="G35" s="120">
        <v>2471</v>
      </c>
      <c r="H35" s="121">
        <f t="shared" si="2"/>
        <v>0.42749855574812257</v>
      </c>
      <c r="I35" s="120">
        <v>3551</v>
      </c>
      <c r="J35" s="121">
        <f t="shared" si="2"/>
        <v>0.43707001214083374</v>
      </c>
      <c r="K35" s="120">
        <v>3636</v>
      </c>
      <c r="L35" s="121">
        <f t="shared" si="2"/>
        <v>2.3936919177696359E-2</v>
      </c>
      <c r="M35" s="120">
        <v>3517</v>
      </c>
      <c r="N35" s="121">
        <f>IFERROR(M35/K35-1,"-")</f>
        <v>-3.2728272827282745E-2</v>
      </c>
    </row>
    <row r="36" spans="2:15" x14ac:dyDescent="0.25">
      <c r="B36" s="119" t="s">
        <v>83</v>
      </c>
      <c r="C36" s="120">
        <v>0</v>
      </c>
      <c r="D36" s="121">
        <v>-1</v>
      </c>
      <c r="E36" s="120">
        <v>1915</v>
      </c>
      <c r="F36" s="121" t="str">
        <f t="shared" si="2"/>
        <v>-</v>
      </c>
      <c r="G36" s="120">
        <v>3580</v>
      </c>
      <c r="H36" s="121">
        <f t="shared" si="2"/>
        <v>0.86945169712793735</v>
      </c>
      <c r="I36" s="120">
        <v>3284</v>
      </c>
      <c r="J36" s="121">
        <f t="shared" si="2"/>
        <v>-8.268156424581008E-2</v>
      </c>
      <c r="K36" s="120">
        <v>3008</v>
      </c>
      <c r="L36" s="121">
        <f t="shared" si="2"/>
        <v>-8.4043848964677204E-2</v>
      </c>
      <c r="M36" s="120">
        <v>3117</v>
      </c>
      <c r="N36" s="121">
        <f t="shared" ref="N36:N37" si="4">IFERROR(M36/K36-1,"-")</f>
        <v>3.6236702127659504E-2</v>
      </c>
    </row>
    <row r="37" spans="2:15" x14ac:dyDescent="0.25">
      <c r="B37" s="119" t="s">
        <v>85</v>
      </c>
      <c r="C37" s="120">
        <v>0</v>
      </c>
      <c r="D37" s="121">
        <v>-1</v>
      </c>
      <c r="E37" s="120">
        <v>1624</v>
      </c>
      <c r="F37" s="121" t="str">
        <f t="shared" si="2"/>
        <v>-</v>
      </c>
      <c r="G37" s="120">
        <v>3300</v>
      </c>
      <c r="H37" s="121">
        <f t="shared" si="2"/>
        <v>1.0320197044334973</v>
      </c>
      <c r="I37" s="120">
        <v>3186</v>
      </c>
      <c r="J37" s="121">
        <f t="shared" si="2"/>
        <v>-3.4545454545454546E-2</v>
      </c>
      <c r="K37" s="120">
        <v>3447</v>
      </c>
      <c r="L37" s="121">
        <f t="shared" si="2"/>
        <v>8.1920903954802338E-2</v>
      </c>
      <c r="M37" s="120">
        <v>2446</v>
      </c>
      <c r="N37" s="121">
        <f t="shared" si="4"/>
        <v>-0.29039744705541048</v>
      </c>
    </row>
    <row r="38" spans="2:15" x14ac:dyDescent="0.25">
      <c r="B38" s="119" t="s">
        <v>87</v>
      </c>
      <c r="C38" s="120">
        <v>2135</v>
      </c>
      <c r="D38" s="121">
        <v>-0.30569105691056908</v>
      </c>
      <c r="E38" s="120">
        <v>1812</v>
      </c>
      <c r="F38" s="121">
        <f t="shared" si="2"/>
        <v>-0.15128805620608898</v>
      </c>
      <c r="G38" s="120">
        <v>2594</v>
      </c>
      <c r="H38" s="121">
        <f t="shared" si="2"/>
        <v>0.43156732891832239</v>
      </c>
      <c r="I38" s="120">
        <v>3372</v>
      </c>
      <c r="J38" s="121">
        <f t="shared" si="2"/>
        <v>0.29992289899768698</v>
      </c>
      <c r="K38" s="120">
        <v>1718</v>
      </c>
      <c r="L38" s="121">
        <f t="shared" si="2"/>
        <v>-0.49051008303677346</v>
      </c>
      <c r="M38" s="120"/>
      <c r="N38" s="121"/>
    </row>
    <row r="39" spans="2:15" x14ac:dyDescent="0.25">
      <c r="B39" s="119" t="s">
        <v>89</v>
      </c>
      <c r="C39" s="120">
        <v>1442</v>
      </c>
      <c r="D39" s="121">
        <v>-0.486284289276808</v>
      </c>
      <c r="E39" s="120">
        <v>3104</v>
      </c>
      <c r="F39" s="121">
        <f t="shared" si="2"/>
        <v>1.1525658807212205</v>
      </c>
      <c r="G39" s="120">
        <v>3509</v>
      </c>
      <c r="H39" s="121">
        <f t="shared" si="2"/>
        <v>0.13047680412371143</v>
      </c>
      <c r="I39" s="120">
        <v>3382</v>
      </c>
      <c r="J39" s="121">
        <f t="shared" si="2"/>
        <v>-3.6192647477913953E-2</v>
      </c>
      <c r="K39" s="120">
        <v>4092</v>
      </c>
      <c r="L39" s="121">
        <f t="shared" si="2"/>
        <v>0.20993494973388538</v>
      </c>
      <c r="M39" s="120"/>
      <c r="N39" s="121"/>
    </row>
    <row r="40" spans="2:15" x14ac:dyDescent="0.25">
      <c r="B40" s="119" t="s">
        <v>91</v>
      </c>
      <c r="C40" s="120">
        <v>1351</v>
      </c>
      <c r="D40" s="121">
        <v>-0.56974522292993623</v>
      </c>
      <c r="E40" s="120">
        <v>2127</v>
      </c>
      <c r="F40" s="121">
        <f t="shared" si="2"/>
        <v>0.57438934122871954</v>
      </c>
      <c r="G40" s="120">
        <v>2508</v>
      </c>
      <c r="H40" s="121">
        <f t="shared" si="2"/>
        <v>0.17912552891396327</v>
      </c>
      <c r="I40" s="120">
        <v>2825</v>
      </c>
      <c r="J40" s="121">
        <f t="shared" si="2"/>
        <v>0.12639553429027117</v>
      </c>
      <c r="K40" s="120">
        <v>3162</v>
      </c>
      <c r="L40" s="121">
        <f t="shared" si="2"/>
        <v>0.11929203539823008</v>
      </c>
      <c r="M40" s="120"/>
      <c r="N40" s="121"/>
    </row>
    <row r="41" spans="2:15" x14ac:dyDescent="0.25">
      <c r="B41" s="119" t="s">
        <v>93</v>
      </c>
      <c r="C41" s="120">
        <v>1256</v>
      </c>
      <c r="D41" s="121">
        <v>-0.66444028853860537</v>
      </c>
      <c r="E41" s="120">
        <v>2694</v>
      </c>
      <c r="F41" s="121">
        <f t="shared" si="2"/>
        <v>1.144904458598726</v>
      </c>
      <c r="G41" s="120">
        <v>3156</v>
      </c>
      <c r="H41" s="121">
        <f t="shared" si="2"/>
        <v>0.17149220489977735</v>
      </c>
      <c r="I41" s="120">
        <v>2455</v>
      </c>
      <c r="J41" s="121">
        <f t="shared" si="2"/>
        <v>-0.22211660329531047</v>
      </c>
      <c r="K41" s="120">
        <v>3284</v>
      </c>
      <c r="L41" s="121">
        <f t="shared" si="2"/>
        <v>0.33767820773930746</v>
      </c>
      <c r="M41" s="120"/>
      <c r="N41" s="121"/>
    </row>
    <row r="42" spans="2:15" x14ac:dyDescent="0.25">
      <c r="B42" s="119" t="s">
        <v>95</v>
      </c>
      <c r="C42" s="120">
        <v>1139</v>
      </c>
      <c r="D42" s="121">
        <v>-0.71367521367521369</v>
      </c>
      <c r="E42" s="120">
        <v>2953</v>
      </c>
      <c r="F42" s="121">
        <f t="shared" si="2"/>
        <v>1.5926251097453905</v>
      </c>
      <c r="G42" s="120">
        <v>3359</v>
      </c>
      <c r="H42" s="121">
        <f t="shared" si="2"/>
        <v>0.13748730104977991</v>
      </c>
      <c r="I42" s="120">
        <v>2582</v>
      </c>
      <c r="J42" s="121">
        <f t="shared" si="2"/>
        <v>-0.23131884489431376</v>
      </c>
      <c r="K42" s="120">
        <v>3222</v>
      </c>
      <c r="L42" s="121">
        <f t="shared" si="2"/>
        <v>0.24786986831913249</v>
      </c>
      <c r="M42" s="120"/>
      <c r="N42" s="121"/>
    </row>
    <row r="43" spans="2:15" ht="15.75" x14ac:dyDescent="0.25">
      <c r="B43" s="122" t="s">
        <v>32</v>
      </c>
      <c r="C43" s="123">
        <v>16023</v>
      </c>
      <c r="D43" s="124">
        <v>-0.5683342762466661</v>
      </c>
      <c r="E43" s="123">
        <v>21732</v>
      </c>
      <c r="F43" s="124">
        <f t="shared" si="2"/>
        <v>0.35630031829245468</v>
      </c>
      <c r="G43" s="123">
        <v>33809</v>
      </c>
      <c r="H43" s="124">
        <f t="shared" si="2"/>
        <v>0.55572427756304066</v>
      </c>
      <c r="I43" s="123">
        <v>37722</v>
      </c>
      <c r="J43" s="124">
        <f t="shared" si="2"/>
        <v>0.11573841284864983</v>
      </c>
      <c r="K43" s="123">
        <v>35821</v>
      </c>
      <c r="L43" s="124">
        <f t="shared" si="2"/>
        <v>-5.0394994963151474E-2</v>
      </c>
      <c r="M43" s="123">
        <v>19090</v>
      </c>
      <c r="N43" s="124">
        <v>-6.1593668583788008E-2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C46" s="125"/>
    </row>
    <row r="47" spans="2:15" x14ac:dyDescent="0.25">
      <c r="E47" s="125"/>
      <c r="G47" s="125"/>
      <c r="I47" s="125"/>
      <c r="K47" s="127"/>
    </row>
    <row r="48" spans="2:15" ht="48.75" customHeight="1" thickBot="1" x14ac:dyDescent="0.3">
      <c r="B48" s="283" t="s">
        <v>241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5" t="s">
        <v>102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f>C$7</f>
        <v>2020</v>
      </c>
      <c r="D51" s="308"/>
      <c r="E51" s="307">
        <f>E$7</f>
        <v>2021</v>
      </c>
      <c r="F51" s="308"/>
      <c r="G51" s="307">
        <f>G$7</f>
        <v>2022</v>
      </c>
      <c r="H51" s="308"/>
      <c r="I51" s="307">
        <f>I$7</f>
        <v>2023</v>
      </c>
      <c r="J51" s="308"/>
      <c r="K51" s="307">
        <f>K$7</f>
        <v>2024</v>
      </c>
      <c r="L51" s="308"/>
      <c r="M51" s="307">
        <f>M$7</f>
        <v>2025</v>
      </c>
      <c r="N51" s="308"/>
    </row>
    <row r="52" spans="1:15" ht="16.5" thickTop="1" thickBot="1" x14ac:dyDescent="0.3">
      <c r="B52" s="87"/>
      <c r="C52" s="116" t="s">
        <v>71</v>
      </c>
      <c r="D52" s="117" t="str">
        <f>CONCATENATE("var ",RIGHT(C51,2),"/",RIGHT(C51-1,2))</f>
        <v>var 20/19</v>
      </c>
      <c r="E52" s="118" t="s">
        <v>71</v>
      </c>
      <c r="F52" s="117" t="str">
        <f>CONCATENATE("var ",RIGHT(E51,2),"/",RIGHT(E51-1,2))</f>
        <v>var 21/20</v>
      </c>
      <c r="G52" s="118" t="s">
        <v>71</v>
      </c>
      <c r="H52" s="117" t="str">
        <f>CONCATENATE("var ",RIGHT(G51,2),"/",RIGHT(G51-1,2))</f>
        <v>var 22/21</v>
      </c>
      <c r="I52" s="118" t="s">
        <v>71</v>
      </c>
      <c r="J52" s="117" t="str">
        <f>CONCATENATE("var ",RIGHT(I51,2),"/",RIGHT(I51-1,2))</f>
        <v>var 23/22</v>
      </c>
      <c r="K52" s="118" t="s">
        <v>71</v>
      </c>
      <c r="L52" s="117" t="str">
        <f>CONCATENATE("var ",RIGHT(K51,2),"/",RIGHT(K51-1,2))</f>
        <v>var 24/23</v>
      </c>
      <c r="M52" s="118" t="s">
        <v>71</v>
      </c>
      <c r="N52" s="117" t="str">
        <f>CONCATENATE("var ",RIGHT(M51,2),"/",RIGHT(M51-1,2))</f>
        <v>var 25/24</v>
      </c>
    </row>
    <row r="53" spans="1:15" x14ac:dyDescent="0.25">
      <c r="A53" s="1">
        <v>1</v>
      </c>
      <c r="B53" s="119" t="s">
        <v>73</v>
      </c>
      <c r="C53" s="120">
        <v>1208</v>
      </c>
      <c r="D53" s="121">
        <v>-7.2908672294704546E-2</v>
      </c>
      <c r="E53" s="120">
        <v>303</v>
      </c>
      <c r="F53" s="121">
        <f>IFERROR(E53/C53-1,"-")</f>
        <v>-0.7491721854304636</v>
      </c>
      <c r="G53" s="120">
        <v>1039</v>
      </c>
      <c r="H53" s="121">
        <f>IFERROR(G53/E53-1,"-")</f>
        <v>2.4290429042904291</v>
      </c>
      <c r="I53" s="120">
        <v>1557</v>
      </c>
      <c r="J53" s="121">
        <f>IFERROR(I53/G53-1,"-")</f>
        <v>0.49855630413859475</v>
      </c>
      <c r="K53" s="120">
        <v>1445</v>
      </c>
      <c r="L53" s="121">
        <f>IFERROR(K53/I53-1,"-")</f>
        <v>-7.1933204881181712E-2</v>
      </c>
      <c r="M53" s="120">
        <v>1752</v>
      </c>
      <c r="N53" s="121">
        <f t="shared" ref="N53:N59" si="5">IFERROR(M53/K53-1,"-")</f>
        <v>0.21245674740484422</v>
      </c>
    </row>
    <row r="54" spans="1:15" x14ac:dyDescent="0.25">
      <c r="A54" s="1">
        <v>2</v>
      </c>
      <c r="B54" s="119" t="s">
        <v>75</v>
      </c>
      <c r="C54" s="120">
        <v>1387</v>
      </c>
      <c r="D54" s="121">
        <v>-5.5177111716621208E-2</v>
      </c>
      <c r="E54" s="120">
        <v>338</v>
      </c>
      <c r="F54" s="121">
        <f t="shared" ref="F54:L65" si="6">IFERROR(E54/C54-1,"-")</f>
        <v>-0.75630857966834897</v>
      </c>
      <c r="G54" s="120">
        <v>1131</v>
      </c>
      <c r="H54" s="121">
        <f t="shared" si="6"/>
        <v>2.3461538461538463</v>
      </c>
      <c r="I54" s="120">
        <v>2612</v>
      </c>
      <c r="J54" s="121">
        <f t="shared" si="6"/>
        <v>1.3094606542882405</v>
      </c>
      <c r="K54" s="120">
        <v>1852</v>
      </c>
      <c r="L54" s="121">
        <f t="shared" si="6"/>
        <v>-0.29096477794793263</v>
      </c>
      <c r="M54" s="120">
        <v>1371</v>
      </c>
      <c r="N54" s="121">
        <f t="shared" si="5"/>
        <v>-0.25971922246220303</v>
      </c>
    </row>
    <row r="55" spans="1:15" x14ac:dyDescent="0.25">
      <c r="A55" s="1">
        <v>3</v>
      </c>
      <c r="B55" s="119" t="s">
        <v>77</v>
      </c>
      <c r="C55" s="120">
        <v>620</v>
      </c>
      <c r="D55" s="121">
        <v>-0.60684844641724789</v>
      </c>
      <c r="E55" s="120">
        <v>500</v>
      </c>
      <c r="F55" s="121">
        <f t="shared" si="6"/>
        <v>-0.19354838709677424</v>
      </c>
      <c r="G55" s="120">
        <v>1299</v>
      </c>
      <c r="H55" s="121">
        <f t="shared" si="6"/>
        <v>1.5979999999999999</v>
      </c>
      <c r="I55" s="120">
        <v>2794</v>
      </c>
      <c r="J55" s="121">
        <f t="shared" si="6"/>
        <v>1.1508852963818321</v>
      </c>
      <c r="K55" s="120">
        <v>1883</v>
      </c>
      <c r="L55" s="121">
        <f t="shared" si="6"/>
        <v>-0.32605583392984971</v>
      </c>
      <c r="M55" s="120">
        <v>1927</v>
      </c>
      <c r="N55" s="121">
        <f t="shared" si="5"/>
        <v>2.3366967604885769E-2</v>
      </c>
    </row>
    <row r="56" spans="1:15" x14ac:dyDescent="0.25">
      <c r="A56" s="1">
        <v>4</v>
      </c>
      <c r="B56" s="119" t="s">
        <v>79</v>
      </c>
      <c r="C56" s="120">
        <v>0</v>
      </c>
      <c r="D56" s="121">
        <v>-1</v>
      </c>
      <c r="E56" s="120">
        <v>523</v>
      </c>
      <c r="F56" s="121" t="str">
        <f t="shared" si="6"/>
        <v>-</v>
      </c>
      <c r="G56" s="120">
        <v>1248</v>
      </c>
      <c r="H56" s="121">
        <f t="shared" si="6"/>
        <v>1.3862332695984705</v>
      </c>
      <c r="I56" s="120">
        <v>2342</v>
      </c>
      <c r="J56" s="121">
        <f t="shared" si="6"/>
        <v>0.8766025641025641</v>
      </c>
      <c r="K56" s="120">
        <v>2557</v>
      </c>
      <c r="L56" s="121">
        <f t="shared" si="6"/>
        <v>9.1801878736122999E-2</v>
      </c>
      <c r="M56" s="120">
        <v>2005</v>
      </c>
      <c r="N56" s="121">
        <f t="shared" si="5"/>
        <v>-0.21587798201016817</v>
      </c>
    </row>
    <row r="57" spans="1:15" x14ac:dyDescent="0.25">
      <c r="A57" s="1">
        <v>5</v>
      </c>
      <c r="B57" s="119" t="s">
        <v>81</v>
      </c>
      <c r="C57" s="120">
        <v>0</v>
      </c>
      <c r="D57" s="121">
        <v>-1</v>
      </c>
      <c r="E57" s="120">
        <v>686</v>
      </c>
      <c r="F57" s="121" t="str">
        <f t="shared" si="6"/>
        <v>-</v>
      </c>
      <c r="G57" s="120">
        <v>1437</v>
      </c>
      <c r="H57" s="121">
        <f t="shared" si="6"/>
        <v>1.0947521865889214</v>
      </c>
      <c r="I57" s="120">
        <v>2194</v>
      </c>
      <c r="J57" s="121">
        <f t="shared" si="6"/>
        <v>0.52679192762700078</v>
      </c>
      <c r="K57" s="120">
        <v>2203</v>
      </c>
      <c r="L57" s="121">
        <f t="shared" si="6"/>
        <v>4.1020966271649861E-3</v>
      </c>
      <c r="M57" s="120">
        <v>2100</v>
      </c>
      <c r="N57" s="121">
        <f t="shared" si="5"/>
        <v>-4.6754425783023135E-2</v>
      </c>
    </row>
    <row r="58" spans="1:15" x14ac:dyDescent="0.25">
      <c r="A58" s="1">
        <v>6</v>
      </c>
      <c r="B58" s="119" t="s">
        <v>83</v>
      </c>
      <c r="C58" s="120">
        <v>0</v>
      </c>
      <c r="D58" s="121">
        <v>-1</v>
      </c>
      <c r="E58" s="120">
        <v>815</v>
      </c>
      <c r="F58" s="121" t="str">
        <f t="shared" si="6"/>
        <v>-</v>
      </c>
      <c r="G58" s="120">
        <v>1729</v>
      </c>
      <c r="H58" s="121">
        <f t="shared" si="6"/>
        <v>1.121472392638037</v>
      </c>
      <c r="I58" s="120">
        <v>2466</v>
      </c>
      <c r="J58" s="121">
        <f t="shared" si="6"/>
        <v>0.42625795257374199</v>
      </c>
      <c r="K58" s="120">
        <v>2292</v>
      </c>
      <c r="L58" s="121">
        <f t="shared" si="6"/>
        <v>-7.0559610705596132E-2</v>
      </c>
      <c r="M58" s="120">
        <v>2095</v>
      </c>
      <c r="N58" s="121">
        <f t="shared" si="5"/>
        <v>-8.5951134380453764E-2</v>
      </c>
    </row>
    <row r="59" spans="1:15" x14ac:dyDescent="0.25">
      <c r="A59" s="1">
        <v>7</v>
      </c>
      <c r="B59" s="119" t="s">
        <v>85</v>
      </c>
      <c r="C59" s="120">
        <v>0</v>
      </c>
      <c r="D59" s="121">
        <v>-1</v>
      </c>
      <c r="E59" s="120">
        <v>994</v>
      </c>
      <c r="F59" s="121" t="str">
        <f t="shared" si="6"/>
        <v>-</v>
      </c>
      <c r="G59" s="120">
        <v>1593</v>
      </c>
      <c r="H59" s="121">
        <f t="shared" si="6"/>
        <v>0.60261569416498983</v>
      </c>
      <c r="I59" s="120">
        <v>1977</v>
      </c>
      <c r="J59" s="121">
        <f t="shared" si="6"/>
        <v>0.24105461393596994</v>
      </c>
      <c r="K59" s="120">
        <v>1831</v>
      </c>
      <c r="L59" s="121">
        <f t="shared" si="6"/>
        <v>-7.384926656550328E-2</v>
      </c>
      <c r="M59" s="120">
        <v>1628</v>
      </c>
      <c r="N59" s="121">
        <f t="shared" si="5"/>
        <v>-0.11086837793555437</v>
      </c>
    </row>
    <row r="60" spans="1:15" x14ac:dyDescent="0.25">
      <c r="A60" s="1">
        <v>8</v>
      </c>
      <c r="B60" s="119" t="s">
        <v>87</v>
      </c>
      <c r="C60" s="120">
        <v>1123</v>
      </c>
      <c r="D60" s="121">
        <v>-0.20467422096317278</v>
      </c>
      <c r="E60" s="120">
        <v>1181</v>
      </c>
      <c r="F60" s="121">
        <f t="shared" si="6"/>
        <v>5.1647373107747141E-2</v>
      </c>
      <c r="G60" s="120">
        <v>1587</v>
      </c>
      <c r="H60" s="121">
        <f t="shared" si="6"/>
        <v>0.34377646062658762</v>
      </c>
      <c r="I60" s="120">
        <v>1933</v>
      </c>
      <c r="J60" s="121">
        <f t="shared" si="6"/>
        <v>0.21802142407057334</v>
      </c>
      <c r="K60" s="120">
        <v>1542</v>
      </c>
      <c r="L60" s="121">
        <f t="shared" si="6"/>
        <v>-0.20227625452664255</v>
      </c>
      <c r="M60" s="120"/>
      <c r="N60" s="121"/>
    </row>
    <row r="61" spans="1:15" x14ac:dyDescent="0.25">
      <c r="A61" s="1">
        <v>9</v>
      </c>
      <c r="B61" s="119" t="s">
        <v>89</v>
      </c>
      <c r="C61" s="120">
        <v>763</v>
      </c>
      <c r="D61" s="121">
        <v>-0.45186781609195403</v>
      </c>
      <c r="E61" s="120">
        <v>1604</v>
      </c>
      <c r="F61" s="121">
        <f t="shared" si="6"/>
        <v>1.1022280471821757</v>
      </c>
      <c r="G61" s="120">
        <v>1832</v>
      </c>
      <c r="H61" s="121">
        <f t="shared" si="6"/>
        <v>0.14214463840398994</v>
      </c>
      <c r="I61" s="120">
        <v>2450</v>
      </c>
      <c r="J61" s="121">
        <f t="shared" si="6"/>
        <v>0.3373362445414847</v>
      </c>
      <c r="K61" s="120">
        <v>2346</v>
      </c>
      <c r="L61" s="121">
        <f t="shared" si="6"/>
        <v>-4.2448979591836689E-2</v>
      </c>
      <c r="M61" s="120"/>
      <c r="N61" s="121"/>
    </row>
    <row r="62" spans="1:15" x14ac:dyDescent="0.25">
      <c r="A62" s="1">
        <v>10</v>
      </c>
      <c r="B62" s="119" t="s">
        <v>91</v>
      </c>
      <c r="C62" s="120">
        <v>792</v>
      </c>
      <c r="D62" s="121">
        <v>-0.46232179226069248</v>
      </c>
      <c r="E62" s="120">
        <v>930</v>
      </c>
      <c r="F62" s="121">
        <f t="shared" si="6"/>
        <v>0.17424242424242431</v>
      </c>
      <c r="G62" s="120">
        <v>1484</v>
      </c>
      <c r="H62" s="121">
        <f t="shared" si="6"/>
        <v>0.5956989247311828</v>
      </c>
      <c r="I62" s="120">
        <v>2164</v>
      </c>
      <c r="J62" s="121">
        <f t="shared" si="6"/>
        <v>0.4582210242587601</v>
      </c>
      <c r="K62" s="120">
        <v>2197</v>
      </c>
      <c r="L62" s="121">
        <f t="shared" si="6"/>
        <v>1.5249537892791043E-2</v>
      </c>
      <c r="M62" s="120"/>
      <c r="N62" s="121"/>
    </row>
    <row r="63" spans="1:15" x14ac:dyDescent="0.25">
      <c r="A63" s="1">
        <v>11</v>
      </c>
      <c r="B63" s="119" t="s">
        <v>93</v>
      </c>
      <c r="C63" s="120">
        <v>488</v>
      </c>
      <c r="D63" s="121">
        <v>-0.72002294893861163</v>
      </c>
      <c r="E63" s="120">
        <v>1380</v>
      </c>
      <c r="F63" s="121">
        <f t="shared" si="6"/>
        <v>1.8278688524590163</v>
      </c>
      <c r="G63" s="120">
        <v>1596</v>
      </c>
      <c r="H63" s="121">
        <f t="shared" si="6"/>
        <v>0.15652173913043477</v>
      </c>
      <c r="I63" s="120">
        <v>1784</v>
      </c>
      <c r="J63" s="121">
        <f t="shared" si="6"/>
        <v>0.1177944862155389</v>
      </c>
      <c r="K63" s="120">
        <v>2044</v>
      </c>
      <c r="L63" s="121">
        <f t="shared" si="6"/>
        <v>0.14573991031390143</v>
      </c>
      <c r="M63" s="120"/>
      <c r="N63" s="121"/>
    </row>
    <row r="64" spans="1:15" x14ac:dyDescent="0.25">
      <c r="A64" s="1">
        <v>12</v>
      </c>
      <c r="B64" s="119" t="s">
        <v>95</v>
      </c>
      <c r="C64" s="120">
        <v>371</v>
      </c>
      <c r="D64" s="121">
        <v>-0.73537803138373747</v>
      </c>
      <c r="E64" s="120">
        <v>1477</v>
      </c>
      <c r="F64" s="121">
        <f t="shared" si="6"/>
        <v>2.9811320754716979</v>
      </c>
      <c r="G64" s="120">
        <v>1545</v>
      </c>
      <c r="H64" s="121">
        <f t="shared" si="6"/>
        <v>4.6039268788083954E-2</v>
      </c>
      <c r="I64" s="120">
        <v>1425</v>
      </c>
      <c r="J64" s="121">
        <f t="shared" si="6"/>
        <v>-7.7669902912621325E-2</v>
      </c>
      <c r="K64" s="120">
        <v>1752</v>
      </c>
      <c r="L64" s="121">
        <f t="shared" si="6"/>
        <v>0.22947368421052627</v>
      </c>
      <c r="M64" s="120"/>
      <c r="N64" s="121"/>
    </row>
    <row r="65" spans="1:15" ht="15.75" x14ac:dyDescent="0.25">
      <c r="B65" s="122" t="s">
        <v>32</v>
      </c>
      <c r="C65" s="123">
        <v>7339</v>
      </c>
      <c r="D65" s="124">
        <v>-0.59150617833685848</v>
      </c>
      <c r="E65" s="123">
        <v>10731</v>
      </c>
      <c r="F65" s="124">
        <f t="shared" si="6"/>
        <v>0.46218830903392827</v>
      </c>
      <c r="G65" s="123">
        <v>17520</v>
      </c>
      <c r="H65" s="124">
        <f t="shared" si="6"/>
        <v>0.63265306122448983</v>
      </c>
      <c r="I65" s="123">
        <v>25698</v>
      </c>
      <c r="J65" s="124">
        <f t="shared" si="6"/>
        <v>0.46678082191780823</v>
      </c>
      <c r="K65" s="123">
        <v>23944</v>
      </c>
      <c r="L65" s="124">
        <f t="shared" si="6"/>
        <v>-6.8254338859055186E-2</v>
      </c>
      <c r="M65" s="123">
        <v>12878</v>
      </c>
      <c r="N65" s="124">
        <v>-8.4263670625044473E-2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1:15" x14ac:dyDescent="0.25">
      <c r="C68" s="125"/>
    </row>
    <row r="70" spans="1:15" ht="48.75" customHeight="1" thickBot="1" x14ac:dyDescent="0.3">
      <c r="B70" s="283" t="s">
        <v>242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5" t="s">
        <v>105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f>C$7</f>
        <v>2020</v>
      </c>
      <c r="D73" s="308"/>
      <c r="E73" s="307">
        <f>E$7</f>
        <v>2021</v>
      </c>
      <c r="F73" s="308"/>
      <c r="G73" s="307">
        <f>G$7</f>
        <v>2022</v>
      </c>
      <c r="H73" s="308"/>
      <c r="I73" s="307">
        <f>I$7</f>
        <v>2023</v>
      </c>
      <c r="J73" s="308"/>
      <c r="K73" s="307">
        <f>K$7</f>
        <v>2024</v>
      </c>
      <c r="L73" s="308"/>
      <c r="M73" s="307">
        <f>M$7</f>
        <v>2025</v>
      </c>
      <c r="N73" s="308"/>
    </row>
    <row r="74" spans="1:15" ht="16.5" thickTop="1" thickBot="1" x14ac:dyDescent="0.3">
      <c r="B74" s="87"/>
      <c r="C74" s="116" t="s">
        <v>71</v>
      </c>
      <c r="D74" s="117" t="str">
        <f>CONCATENATE("var ",RIGHT(C73,2),"/",RIGHT(C73-1,2))</f>
        <v>var 20/19</v>
      </c>
      <c r="E74" s="118" t="s">
        <v>71</v>
      </c>
      <c r="F74" s="117" t="str">
        <f>CONCATENATE("var ",RIGHT(E73,2),"/",RIGHT(E73-1,2))</f>
        <v>var 21/20</v>
      </c>
      <c r="G74" s="118" t="s">
        <v>71</v>
      </c>
      <c r="H74" s="117" t="str">
        <f>CONCATENATE("var ",RIGHT(G73,2),"/",RIGHT(G73-1,2))</f>
        <v>var 22/21</v>
      </c>
      <c r="I74" s="118" t="s">
        <v>71</v>
      </c>
      <c r="J74" s="117" t="str">
        <f>CONCATENATE("var ",RIGHT(I73,2),"/",RIGHT(I73-1,2))</f>
        <v>var 23/22</v>
      </c>
      <c r="K74" s="118" t="s">
        <v>71</v>
      </c>
      <c r="L74" s="117" t="str">
        <f>CONCATENATE("var ",RIGHT(K73,2),"/",RIGHT(K73-1,2))</f>
        <v>var 24/23</v>
      </c>
      <c r="M74" s="118" t="s">
        <v>71</v>
      </c>
      <c r="N74" s="117" t="str">
        <f>CONCATENATE("var ",RIGHT(M73,2),"/",RIGHT(M73-1,2))</f>
        <v>var 25/24</v>
      </c>
    </row>
    <row r="75" spans="1:15" x14ac:dyDescent="0.25">
      <c r="A75" s="1">
        <v>1</v>
      </c>
      <c r="B75" s="119" t="s">
        <v>73</v>
      </c>
      <c r="C75" s="120">
        <v>1851</v>
      </c>
      <c r="D75" s="121">
        <v>0.32025677603423675</v>
      </c>
      <c r="E75" s="120">
        <v>279</v>
      </c>
      <c r="F75" s="121">
        <f>IFERROR(E75/C75-1,"-")</f>
        <v>-0.84927066450567257</v>
      </c>
      <c r="G75" s="120">
        <v>734</v>
      </c>
      <c r="H75" s="121">
        <f>IFERROR(G75/E75-1,"-")</f>
        <v>1.6308243727598568</v>
      </c>
      <c r="I75" s="120">
        <v>1485</v>
      </c>
      <c r="J75" s="121">
        <f>IFERROR(I75/G75-1,"-")</f>
        <v>1.0231607629427795</v>
      </c>
      <c r="K75" s="120">
        <v>732</v>
      </c>
      <c r="L75" s="121">
        <f>IFERROR(K75/I75-1,"-")</f>
        <v>-0.50707070707070701</v>
      </c>
      <c r="M75" s="120">
        <v>900</v>
      </c>
      <c r="N75" s="121">
        <f t="shared" ref="N75:N81" si="7">IFERROR(M75/K75-1,"-")</f>
        <v>0.22950819672131151</v>
      </c>
    </row>
    <row r="76" spans="1:15" x14ac:dyDescent="0.25">
      <c r="A76" s="1">
        <v>2</v>
      </c>
      <c r="B76" s="119" t="s">
        <v>75</v>
      </c>
      <c r="C76" s="120">
        <v>1674</v>
      </c>
      <c r="D76" s="121">
        <v>0.16817864619679002</v>
      </c>
      <c r="E76" s="120">
        <v>461</v>
      </c>
      <c r="F76" s="121">
        <f t="shared" ref="F76:L87" si="8">IFERROR(E76/C76-1,"-")</f>
        <v>-0.7246117084826762</v>
      </c>
      <c r="G76" s="120">
        <v>1122</v>
      </c>
      <c r="H76" s="121">
        <f t="shared" si="8"/>
        <v>1.4338394793926246</v>
      </c>
      <c r="I76" s="120">
        <v>489</v>
      </c>
      <c r="J76" s="121">
        <f t="shared" si="8"/>
        <v>-0.56417112299465244</v>
      </c>
      <c r="K76" s="120">
        <v>315</v>
      </c>
      <c r="L76" s="121">
        <f t="shared" si="8"/>
        <v>-0.35582822085889576</v>
      </c>
      <c r="M76" s="120">
        <v>389</v>
      </c>
      <c r="N76" s="121">
        <f t="shared" si="7"/>
        <v>0.23492063492063497</v>
      </c>
    </row>
    <row r="77" spans="1:15" x14ac:dyDescent="0.25">
      <c r="A77" s="1">
        <v>3</v>
      </c>
      <c r="B77" s="119" t="s">
        <v>77</v>
      </c>
      <c r="C77" s="120">
        <v>714</v>
      </c>
      <c r="D77" s="121">
        <v>-0.48927038626609443</v>
      </c>
      <c r="E77" s="120">
        <v>868</v>
      </c>
      <c r="F77" s="121">
        <f t="shared" si="8"/>
        <v>0.21568627450980382</v>
      </c>
      <c r="G77" s="120">
        <v>1378</v>
      </c>
      <c r="H77" s="121">
        <f t="shared" si="8"/>
        <v>0.5875576036866359</v>
      </c>
      <c r="I77" s="120">
        <v>627</v>
      </c>
      <c r="J77" s="121">
        <f t="shared" si="8"/>
        <v>-0.54499274310595069</v>
      </c>
      <c r="K77" s="120">
        <v>749</v>
      </c>
      <c r="L77" s="121">
        <f t="shared" si="8"/>
        <v>0.19457735247208929</v>
      </c>
      <c r="M77" s="120">
        <v>836</v>
      </c>
      <c r="N77" s="121">
        <f t="shared" si="7"/>
        <v>0.11615487316421902</v>
      </c>
    </row>
    <row r="78" spans="1:15" x14ac:dyDescent="0.25">
      <c r="A78" s="1">
        <v>4</v>
      </c>
      <c r="B78" s="119" t="s">
        <v>79</v>
      </c>
      <c r="C78" s="120">
        <v>0</v>
      </c>
      <c r="D78" s="121">
        <v>-1</v>
      </c>
      <c r="E78" s="120">
        <v>500</v>
      </c>
      <c r="F78" s="121" t="str">
        <f t="shared" si="8"/>
        <v>-</v>
      </c>
      <c r="G78" s="120">
        <v>1381</v>
      </c>
      <c r="H78" s="121">
        <f t="shared" si="8"/>
        <v>1.762</v>
      </c>
      <c r="I78" s="120">
        <v>1179</v>
      </c>
      <c r="J78" s="121">
        <f t="shared" si="8"/>
        <v>-0.14627081824764665</v>
      </c>
      <c r="K78" s="120">
        <v>719</v>
      </c>
      <c r="L78" s="121">
        <f t="shared" si="8"/>
        <v>-0.39016115351993219</v>
      </c>
      <c r="M78" s="120">
        <v>830</v>
      </c>
      <c r="N78" s="121">
        <f t="shared" si="7"/>
        <v>0.15438108484005553</v>
      </c>
    </row>
    <row r="79" spans="1:15" x14ac:dyDescent="0.25">
      <c r="A79" s="1">
        <v>5</v>
      </c>
      <c r="B79" s="119" t="s">
        <v>81</v>
      </c>
      <c r="C79" s="120">
        <v>0</v>
      </c>
      <c r="D79" s="121">
        <v>-1</v>
      </c>
      <c r="E79" s="120">
        <v>1045</v>
      </c>
      <c r="F79" s="121" t="str">
        <f t="shared" si="8"/>
        <v>-</v>
      </c>
      <c r="G79" s="120">
        <v>1034</v>
      </c>
      <c r="H79" s="121">
        <f t="shared" si="8"/>
        <v>-1.0526315789473717E-2</v>
      </c>
      <c r="I79" s="120">
        <v>1357</v>
      </c>
      <c r="J79" s="121">
        <f t="shared" si="8"/>
        <v>0.3123791102514506</v>
      </c>
      <c r="K79" s="120">
        <v>1433</v>
      </c>
      <c r="L79" s="121">
        <f t="shared" si="8"/>
        <v>5.6005895357406077E-2</v>
      </c>
      <c r="M79" s="120">
        <v>1417</v>
      </c>
      <c r="N79" s="121">
        <f t="shared" si="7"/>
        <v>-1.1165387299371998E-2</v>
      </c>
    </row>
    <row r="80" spans="1:15" x14ac:dyDescent="0.25">
      <c r="A80" s="1">
        <v>6</v>
      </c>
      <c r="B80" s="119" t="s">
        <v>83</v>
      </c>
      <c r="C80" s="120">
        <v>0</v>
      </c>
      <c r="D80" s="121">
        <v>-1</v>
      </c>
      <c r="E80" s="120">
        <v>1100</v>
      </c>
      <c r="F80" s="121" t="str">
        <f t="shared" si="8"/>
        <v>-</v>
      </c>
      <c r="G80" s="120">
        <v>1851</v>
      </c>
      <c r="H80" s="121">
        <f t="shared" si="8"/>
        <v>0.68272727272727263</v>
      </c>
      <c r="I80" s="120">
        <v>818</v>
      </c>
      <c r="J80" s="121">
        <f t="shared" si="8"/>
        <v>-0.55807671528903291</v>
      </c>
      <c r="K80" s="120">
        <v>716</v>
      </c>
      <c r="L80" s="121">
        <f t="shared" si="8"/>
        <v>-0.12469437652811732</v>
      </c>
      <c r="M80" s="120">
        <v>1022</v>
      </c>
      <c r="N80" s="121">
        <f t="shared" si="7"/>
        <v>0.42737430167597767</v>
      </c>
    </row>
    <row r="81" spans="1:15" x14ac:dyDescent="0.25">
      <c r="A81" s="1">
        <v>7</v>
      </c>
      <c r="B81" s="119" t="s">
        <v>85</v>
      </c>
      <c r="C81" s="120">
        <v>0</v>
      </c>
      <c r="D81" s="121">
        <v>-1</v>
      </c>
      <c r="E81" s="120">
        <v>630</v>
      </c>
      <c r="F81" s="121" t="str">
        <f t="shared" si="8"/>
        <v>-</v>
      </c>
      <c r="G81" s="120">
        <v>1707</v>
      </c>
      <c r="H81" s="121">
        <f t="shared" si="8"/>
        <v>1.7095238095238097</v>
      </c>
      <c r="I81" s="120">
        <v>1209</v>
      </c>
      <c r="J81" s="121">
        <f t="shared" si="8"/>
        <v>-0.29173989455184535</v>
      </c>
      <c r="K81" s="120">
        <v>1616</v>
      </c>
      <c r="L81" s="121">
        <f t="shared" si="8"/>
        <v>0.33664185277088499</v>
      </c>
      <c r="M81" s="120">
        <v>818</v>
      </c>
      <c r="N81" s="121">
        <f t="shared" si="7"/>
        <v>-0.49381188118811881</v>
      </c>
    </row>
    <row r="82" spans="1:15" x14ac:dyDescent="0.25">
      <c r="A82" s="1">
        <v>8</v>
      </c>
      <c r="B82" s="119" t="s">
        <v>87</v>
      </c>
      <c r="C82" s="120">
        <v>1012</v>
      </c>
      <c r="D82" s="121">
        <v>-0.39146121467227901</v>
      </c>
      <c r="E82" s="120">
        <v>631</v>
      </c>
      <c r="F82" s="121">
        <f t="shared" si="8"/>
        <v>-0.37648221343873522</v>
      </c>
      <c r="G82" s="120">
        <v>1007</v>
      </c>
      <c r="H82" s="121">
        <f t="shared" si="8"/>
        <v>0.59587955625990485</v>
      </c>
      <c r="I82" s="120">
        <v>1439</v>
      </c>
      <c r="J82" s="121">
        <f t="shared" si="8"/>
        <v>0.42899702085402192</v>
      </c>
      <c r="K82" s="120">
        <v>176</v>
      </c>
      <c r="L82" s="121">
        <f t="shared" si="8"/>
        <v>-0.87769284225156363</v>
      </c>
      <c r="M82" s="120"/>
      <c r="N82" s="121"/>
    </row>
    <row r="83" spans="1:15" x14ac:dyDescent="0.25">
      <c r="A83" s="1">
        <v>9</v>
      </c>
      <c r="B83" s="119" t="s">
        <v>89</v>
      </c>
      <c r="C83" s="120">
        <v>679</v>
      </c>
      <c r="D83" s="121">
        <v>-0.52014134275618373</v>
      </c>
      <c r="E83" s="120">
        <v>1500</v>
      </c>
      <c r="F83" s="121">
        <f t="shared" si="8"/>
        <v>1.2091310751104567</v>
      </c>
      <c r="G83" s="120">
        <v>1677</v>
      </c>
      <c r="H83" s="121">
        <f t="shared" si="8"/>
        <v>0.1180000000000001</v>
      </c>
      <c r="I83" s="120">
        <v>932</v>
      </c>
      <c r="J83" s="121">
        <f t="shared" si="8"/>
        <v>-0.44424567680381633</v>
      </c>
      <c r="K83" s="120">
        <v>1746</v>
      </c>
      <c r="L83" s="121">
        <f t="shared" si="8"/>
        <v>0.87339055793991416</v>
      </c>
      <c r="M83" s="120"/>
      <c r="N83" s="121"/>
    </row>
    <row r="84" spans="1:15" x14ac:dyDescent="0.25">
      <c r="A84" s="1">
        <v>10</v>
      </c>
      <c r="B84" s="119" t="s">
        <v>91</v>
      </c>
      <c r="C84" s="120">
        <v>559</v>
      </c>
      <c r="D84" s="121">
        <v>-0.66466706658668273</v>
      </c>
      <c r="E84" s="120">
        <v>1197</v>
      </c>
      <c r="F84" s="121">
        <f t="shared" si="8"/>
        <v>1.1413237924865833</v>
      </c>
      <c r="G84" s="120">
        <v>1024</v>
      </c>
      <c r="H84" s="121">
        <f t="shared" si="8"/>
        <v>-0.14452798663324984</v>
      </c>
      <c r="I84" s="120">
        <v>661</v>
      </c>
      <c r="J84" s="121">
        <f t="shared" si="8"/>
        <v>-0.3544921875</v>
      </c>
      <c r="K84" s="120">
        <v>965</v>
      </c>
      <c r="L84" s="121">
        <f t="shared" si="8"/>
        <v>0.45990922844175497</v>
      </c>
      <c r="M84" s="120"/>
      <c r="N84" s="121"/>
    </row>
    <row r="85" spans="1:15" x14ac:dyDescent="0.25">
      <c r="A85" s="1">
        <v>11</v>
      </c>
      <c r="B85" s="119" t="s">
        <v>93</v>
      </c>
      <c r="C85" s="120">
        <v>768</v>
      </c>
      <c r="D85" s="121">
        <v>-0.61599999999999999</v>
      </c>
      <c r="E85" s="120">
        <v>1314</v>
      </c>
      <c r="F85" s="121">
        <f t="shared" si="8"/>
        <v>0.7109375</v>
      </c>
      <c r="G85" s="120">
        <v>1560</v>
      </c>
      <c r="H85" s="121">
        <f t="shared" si="8"/>
        <v>0.18721461187214605</v>
      </c>
      <c r="I85" s="120">
        <v>671</v>
      </c>
      <c r="J85" s="121">
        <f t="shared" si="8"/>
        <v>-0.56987179487179485</v>
      </c>
      <c r="K85" s="120">
        <v>1240</v>
      </c>
      <c r="L85" s="121">
        <f t="shared" si="8"/>
        <v>0.84798807749627425</v>
      </c>
      <c r="M85" s="120"/>
      <c r="N85" s="121"/>
    </row>
    <row r="86" spans="1:15" x14ac:dyDescent="0.25">
      <c r="A86" s="1">
        <v>12</v>
      </c>
      <c r="B86" s="119" t="s">
        <v>95</v>
      </c>
      <c r="C86" s="120">
        <v>768</v>
      </c>
      <c r="D86" s="121">
        <v>-0.70186335403726707</v>
      </c>
      <c r="E86" s="120">
        <v>1476</v>
      </c>
      <c r="F86" s="121">
        <f t="shared" si="8"/>
        <v>0.921875</v>
      </c>
      <c r="G86" s="120">
        <v>1814</v>
      </c>
      <c r="H86" s="121">
        <f t="shared" si="8"/>
        <v>0.22899728997289981</v>
      </c>
      <c r="I86" s="120">
        <v>1157</v>
      </c>
      <c r="J86" s="121">
        <f t="shared" si="8"/>
        <v>-0.36218302094818078</v>
      </c>
      <c r="K86" s="120">
        <v>1470</v>
      </c>
      <c r="L86" s="121">
        <f t="shared" si="8"/>
        <v>0.27052722558340525</v>
      </c>
      <c r="M86" s="120"/>
      <c r="N86" s="121"/>
    </row>
    <row r="87" spans="1:15" ht="15.75" x14ac:dyDescent="0.25">
      <c r="B87" s="122" t="s">
        <v>32</v>
      </c>
      <c r="C87" s="123">
        <v>8684</v>
      </c>
      <c r="D87" s="124">
        <v>-0.54659844410797265</v>
      </c>
      <c r="E87" s="123">
        <v>11001</v>
      </c>
      <c r="F87" s="124">
        <f t="shared" si="8"/>
        <v>0.26681252878857675</v>
      </c>
      <c r="G87" s="123">
        <v>16289</v>
      </c>
      <c r="H87" s="124">
        <f t="shared" si="8"/>
        <v>0.48068357422052532</v>
      </c>
      <c r="I87" s="123">
        <v>12024</v>
      </c>
      <c r="J87" s="124">
        <f t="shared" si="8"/>
        <v>-0.261833138928111</v>
      </c>
      <c r="K87" s="123">
        <v>11877</v>
      </c>
      <c r="L87" s="124">
        <f t="shared" si="8"/>
        <v>-1.2225548902195627E-2</v>
      </c>
      <c r="M87" s="123">
        <v>6212</v>
      </c>
      <c r="N87" s="124">
        <v>-1.0828025477707004E-2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0" spans="1:15" x14ac:dyDescent="0.25">
      <c r="C90" s="125"/>
    </row>
    <row r="92" spans="1:15" ht="48.75" customHeight="1" thickBot="1" x14ac:dyDescent="0.3">
      <c r="B92" s="283" t="s">
        <v>243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6" t="s">
        <v>108</v>
      </c>
      <c r="C94" s="305" t="s">
        <v>109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f>C$7</f>
        <v>2020</v>
      </c>
      <c r="D95" s="308"/>
      <c r="E95" s="307">
        <f>E$7</f>
        <v>2021</v>
      </c>
      <c r="F95" s="308"/>
      <c r="G95" s="307">
        <f>G$7</f>
        <v>2022</v>
      </c>
      <c r="H95" s="308"/>
      <c r="I95" s="307">
        <f>I$7</f>
        <v>2023</v>
      </c>
      <c r="J95" s="308"/>
      <c r="K95" s="307">
        <f>K$7</f>
        <v>2024</v>
      </c>
      <c r="L95" s="308"/>
      <c r="M95" s="307">
        <f>M$7</f>
        <v>2025</v>
      </c>
      <c r="N95" s="308"/>
    </row>
    <row r="96" spans="1:15" ht="16.5" thickTop="1" thickBot="1" x14ac:dyDescent="0.3">
      <c r="B96" s="87"/>
      <c r="C96" s="116" t="s">
        <v>71</v>
      </c>
      <c r="D96" s="117" t="str">
        <f>CONCATENATE("var ",RIGHT(C95,2),"/",RIGHT(C95-1,2))</f>
        <v>var 20/19</v>
      </c>
      <c r="E96" s="118" t="s">
        <v>71</v>
      </c>
      <c r="F96" s="117" t="str">
        <f>CONCATENATE("var ",RIGHT(E95,2),"/",RIGHT(E95-1,2))</f>
        <v>var 21/20</v>
      </c>
      <c r="G96" s="118" t="s">
        <v>71</v>
      </c>
      <c r="H96" s="117" t="str">
        <f>CONCATENATE("var ",RIGHT(G95,2),"/",RIGHT(G95-1,2))</f>
        <v>var 22/21</v>
      </c>
      <c r="I96" s="118" t="s">
        <v>71</v>
      </c>
      <c r="J96" s="117" t="str">
        <f>CONCATENATE("var ",RIGHT(I95,2),"/",RIGHT(I95-1,2))</f>
        <v>var 23/22</v>
      </c>
      <c r="K96" s="118" t="s">
        <v>71</v>
      </c>
      <c r="L96" s="117" t="str">
        <f>CONCATENATE("var ",RIGHT(K95,2),"/",RIGHT(K95-1,2))</f>
        <v>var 24/23</v>
      </c>
      <c r="M96" s="118" t="s">
        <v>71</v>
      </c>
      <c r="N96" s="117" t="str">
        <f>CONCATENATE("var ",RIGHT(M95,2),"/",RIGHT(M95-1,2))</f>
        <v>var 25/24</v>
      </c>
    </row>
    <row r="97" spans="2:14" x14ac:dyDescent="0.25">
      <c r="B97" s="119" t="s">
        <v>73</v>
      </c>
      <c r="C97" s="120">
        <v>2138</v>
      </c>
      <c r="D97" s="121">
        <v>6.3152660367976177E-2</v>
      </c>
      <c r="E97" s="120">
        <v>564</v>
      </c>
      <c r="F97" s="121">
        <f t="shared" ref="F97:L109" si="9">IFERROR(E97/C97-1,"-")</f>
        <v>-0.7362020579981291</v>
      </c>
      <c r="G97" s="120">
        <v>1754</v>
      </c>
      <c r="H97" s="121">
        <f t="shared" si="9"/>
        <v>2.1099290780141846</v>
      </c>
      <c r="I97" s="120">
        <v>2348</v>
      </c>
      <c r="J97" s="121">
        <f t="shared" si="9"/>
        <v>0.33865450399087793</v>
      </c>
      <c r="K97" s="120">
        <v>3040</v>
      </c>
      <c r="L97" s="121">
        <f t="shared" si="9"/>
        <v>0.29471890971039172</v>
      </c>
      <c r="M97" s="120">
        <v>2659</v>
      </c>
      <c r="N97" s="121">
        <f t="shared" ref="N97:N103" si="10">IFERROR(M97/K97-1,"-")</f>
        <v>-0.12532894736842104</v>
      </c>
    </row>
    <row r="98" spans="2:14" x14ac:dyDescent="0.25">
      <c r="B98" s="119" t="s">
        <v>75</v>
      </c>
      <c r="C98" s="120">
        <v>2298</v>
      </c>
      <c r="D98" s="121">
        <v>0.12979351032448383</v>
      </c>
      <c r="E98" s="120">
        <v>586</v>
      </c>
      <c r="F98" s="121">
        <f t="shared" si="9"/>
        <v>-0.74499564838990429</v>
      </c>
      <c r="G98" s="120">
        <v>1924</v>
      </c>
      <c r="H98" s="121">
        <f t="shared" si="9"/>
        <v>2.2832764505119454</v>
      </c>
      <c r="I98" s="120">
        <v>2169</v>
      </c>
      <c r="J98" s="121">
        <f t="shared" si="9"/>
        <v>0.12733887733887728</v>
      </c>
      <c r="K98" s="120">
        <v>2636</v>
      </c>
      <c r="L98" s="121">
        <f t="shared" si="9"/>
        <v>0.2153065928999538</v>
      </c>
      <c r="M98" s="120">
        <v>2434</v>
      </c>
      <c r="N98" s="121">
        <f t="shared" si="10"/>
        <v>-7.6631259484066794E-2</v>
      </c>
    </row>
    <row r="99" spans="2:14" x14ac:dyDescent="0.25">
      <c r="B99" s="119" t="s">
        <v>77</v>
      </c>
      <c r="C99" s="120">
        <v>864</v>
      </c>
      <c r="D99" s="121">
        <v>-0.60239300506212612</v>
      </c>
      <c r="E99" s="120">
        <v>920</v>
      </c>
      <c r="F99" s="121">
        <f t="shared" si="9"/>
        <v>6.4814814814814881E-2</v>
      </c>
      <c r="G99" s="120">
        <v>2063</v>
      </c>
      <c r="H99" s="121">
        <f t="shared" si="9"/>
        <v>1.2423913043478261</v>
      </c>
      <c r="I99" s="120">
        <v>2238</v>
      </c>
      <c r="J99" s="121">
        <f t="shared" si="9"/>
        <v>8.4827920504120247E-2</v>
      </c>
      <c r="K99" s="120">
        <v>2536</v>
      </c>
      <c r="L99" s="121">
        <f t="shared" si="9"/>
        <v>0.13315460232350307</v>
      </c>
      <c r="M99" s="120">
        <v>2579</v>
      </c>
      <c r="N99" s="121">
        <f t="shared" si="10"/>
        <v>1.6955835962145116E-2</v>
      </c>
    </row>
    <row r="100" spans="2:14" x14ac:dyDescent="0.25">
      <c r="B100" s="119" t="s">
        <v>79</v>
      </c>
      <c r="C100" s="120">
        <v>0</v>
      </c>
      <c r="D100" s="121">
        <v>-1</v>
      </c>
      <c r="E100" s="120">
        <v>807</v>
      </c>
      <c r="F100" s="121" t="str">
        <f t="shared" si="9"/>
        <v>-</v>
      </c>
      <c r="G100" s="120">
        <v>1446</v>
      </c>
      <c r="H100" s="121">
        <f t="shared" si="9"/>
        <v>0.79182156133828996</v>
      </c>
      <c r="I100" s="120">
        <v>1649</v>
      </c>
      <c r="J100" s="121">
        <f t="shared" si="9"/>
        <v>0.14038727524204697</v>
      </c>
      <c r="K100" s="120">
        <v>1778</v>
      </c>
      <c r="L100" s="121">
        <f t="shared" si="9"/>
        <v>7.8229229836264347E-2</v>
      </c>
      <c r="M100" s="120">
        <v>1473</v>
      </c>
      <c r="N100" s="121">
        <f t="shared" si="10"/>
        <v>-0.17154105736782899</v>
      </c>
    </row>
    <row r="101" spans="2:14" x14ac:dyDescent="0.25">
      <c r="B101" s="119" t="s">
        <v>81</v>
      </c>
      <c r="C101" s="120">
        <v>0</v>
      </c>
      <c r="D101" s="121">
        <v>-1</v>
      </c>
      <c r="E101" s="120">
        <v>928</v>
      </c>
      <c r="F101" s="121" t="str">
        <f t="shared" si="9"/>
        <v>-</v>
      </c>
      <c r="G101" s="120">
        <v>1161</v>
      </c>
      <c r="H101" s="121">
        <f t="shared" si="9"/>
        <v>0.25107758620689657</v>
      </c>
      <c r="I101" s="120">
        <v>1462</v>
      </c>
      <c r="J101" s="121">
        <f t="shared" si="9"/>
        <v>0.2592592592592593</v>
      </c>
      <c r="K101" s="120">
        <v>1356</v>
      </c>
      <c r="L101" s="121">
        <f t="shared" si="9"/>
        <v>-7.2503419972640204E-2</v>
      </c>
      <c r="M101" s="120">
        <v>1481</v>
      </c>
      <c r="N101" s="121">
        <f t="shared" si="10"/>
        <v>9.2182890855457167E-2</v>
      </c>
    </row>
    <row r="102" spans="2:14" x14ac:dyDescent="0.25">
      <c r="B102" s="119" t="s">
        <v>83</v>
      </c>
      <c r="C102" s="120">
        <v>0</v>
      </c>
      <c r="D102" s="121">
        <v>-1</v>
      </c>
      <c r="E102" s="120">
        <v>579</v>
      </c>
      <c r="F102" s="121" t="str">
        <f t="shared" si="9"/>
        <v>-</v>
      </c>
      <c r="G102" s="120">
        <v>940</v>
      </c>
      <c r="H102" s="121">
        <f t="shared" si="9"/>
        <v>0.62348877374784117</v>
      </c>
      <c r="I102" s="120">
        <v>897</v>
      </c>
      <c r="J102" s="121">
        <f t="shared" si="9"/>
        <v>-4.5744680851063868E-2</v>
      </c>
      <c r="K102" s="120">
        <v>956</v>
      </c>
      <c r="L102" s="121">
        <f t="shared" si="9"/>
        <v>6.5774804905239792E-2</v>
      </c>
      <c r="M102" s="120">
        <v>1002</v>
      </c>
      <c r="N102" s="121">
        <f t="shared" si="10"/>
        <v>4.8117154811715412E-2</v>
      </c>
    </row>
    <row r="103" spans="2:14" x14ac:dyDescent="0.25">
      <c r="B103" s="119" t="s">
        <v>85</v>
      </c>
      <c r="C103" s="120">
        <v>0</v>
      </c>
      <c r="D103" s="121">
        <v>-1</v>
      </c>
      <c r="E103" s="120">
        <v>804</v>
      </c>
      <c r="F103" s="121" t="str">
        <f t="shared" si="9"/>
        <v>-</v>
      </c>
      <c r="G103" s="120">
        <v>975</v>
      </c>
      <c r="H103" s="121">
        <f t="shared" si="9"/>
        <v>0.21268656716417911</v>
      </c>
      <c r="I103" s="120">
        <v>1154</v>
      </c>
      <c r="J103" s="121">
        <f t="shared" si="9"/>
        <v>0.18358974358974356</v>
      </c>
      <c r="K103" s="120">
        <v>1146</v>
      </c>
      <c r="L103" s="121">
        <f t="shared" si="9"/>
        <v>-6.9324090121317683E-3</v>
      </c>
      <c r="M103" s="120">
        <v>1191</v>
      </c>
      <c r="N103" s="121">
        <f t="shared" si="10"/>
        <v>3.9267015706806241E-2</v>
      </c>
    </row>
    <row r="104" spans="2:14" x14ac:dyDescent="0.25">
      <c r="B104" s="119" t="s">
        <v>87</v>
      </c>
      <c r="C104" s="120">
        <v>642</v>
      </c>
      <c r="D104" s="121">
        <v>-0.44076655052264813</v>
      </c>
      <c r="E104" s="120">
        <v>1117</v>
      </c>
      <c r="F104" s="121">
        <f t="shared" si="9"/>
        <v>0.7398753894080996</v>
      </c>
      <c r="G104" s="120">
        <v>1338</v>
      </c>
      <c r="H104" s="121">
        <f t="shared" si="9"/>
        <v>0.19785138764547905</v>
      </c>
      <c r="I104" s="120">
        <v>1273</v>
      </c>
      <c r="J104" s="121">
        <f t="shared" si="9"/>
        <v>-4.8579970104633774E-2</v>
      </c>
      <c r="K104" s="120">
        <v>1181</v>
      </c>
      <c r="L104" s="121">
        <f t="shared" si="9"/>
        <v>-7.2270227808326815E-2</v>
      </c>
      <c r="M104" s="120"/>
      <c r="N104" s="121"/>
    </row>
    <row r="105" spans="2:14" x14ac:dyDescent="0.25">
      <c r="B105" s="119" t="s">
        <v>89</v>
      </c>
      <c r="C105" s="120">
        <v>322</v>
      </c>
      <c r="D105" s="121">
        <v>-0.6867704280155642</v>
      </c>
      <c r="E105" s="120">
        <v>810</v>
      </c>
      <c r="F105" s="121">
        <f t="shared" si="9"/>
        <v>1.5155279503105592</v>
      </c>
      <c r="G105" s="120">
        <v>1069</v>
      </c>
      <c r="H105" s="121">
        <f t="shared" si="9"/>
        <v>0.31975308641975309</v>
      </c>
      <c r="I105" s="120">
        <v>1139</v>
      </c>
      <c r="J105" s="121">
        <f t="shared" si="9"/>
        <v>6.5481758652946587E-2</v>
      </c>
      <c r="K105" s="120">
        <v>995</v>
      </c>
      <c r="L105" s="121">
        <f t="shared" si="9"/>
        <v>-0.12642669007901663</v>
      </c>
      <c r="M105" s="120"/>
      <c r="N105" s="121"/>
    </row>
    <row r="106" spans="2:14" x14ac:dyDescent="0.25">
      <c r="B106" s="119" t="s">
        <v>91</v>
      </c>
      <c r="C106" s="120">
        <v>413</v>
      </c>
      <c r="D106" s="121">
        <v>-0.73129472999349376</v>
      </c>
      <c r="E106" s="120">
        <v>1253</v>
      </c>
      <c r="F106" s="121">
        <f t="shared" si="9"/>
        <v>2.0338983050847457</v>
      </c>
      <c r="G106" s="120">
        <v>1517</v>
      </c>
      <c r="H106" s="121">
        <f t="shared" si="9"/>
        <v>0.21069433359936163</v>
      </c>
      <c r="I106" s="120">
        <v>1594</v>
      </c>
      <c r="J106" s="121">
        <f t="shared" si="9"/>
        <v>5.0758075148318982E-2</v>
      </c>
      <c r="K106" s="120">
        <v>1757</v>
      </c>
      <c r="L106" s="121">
        <f t="shared" si="9"/>
        <v>0.10225846925972393</v>
      </c>
      <c r="M106" s="120"/>
      <c r="N106" s="121"/>
    </row>
    <row r="107" spans="2:14" x14ac:dyDescent="0.25">
      <c r="B107" s="119" t="s">
        <v>93</v>
      </c>
      <c r="C107" s="120">
        <v>507</v>
      </c>
      <c r="D107" s="121">
        <v>-0.77733860342555994</v>
      </c>
      <c r="E107" s="120">
        <v>1754</v>
      </c>
      <c r="F107" s="121">
        <f t="shared" si="9"/>
        <v>2.4595660749506902</v>
      </c>
      <c r="G107" s="120">
        <v>1682</v>
      </c>
      <c r="H107" s="121">
        <f t="shared" si="9"/>
        <v>-4.1049030786773133E-2</v>
      </c>
      <c r="I107" s="120">
        <v>2509</v>
      </c>
      <c r="J107" s="121">
        <f t="shared" si="9"/>
        <v>0.49167657550535071</v>
      </c>
      <c r="K107" s="120">
        <v>2180</v>
      </c>
      <c r="L107" s="121">
        <f t="shared" si="9"/>
        <v>-0.13112793941809486</v>
      </c>
      <c r="M107" s="120"/>
      <c r="N107" s="121"/>
    </row>
    <row r="108" spans="2:14" x14ac:dyDescent="0.25">
      <c r="B108" s="119" t="s">
        <v>95</v>
      </c>
      <c r="C108" s="120">
        <v>655</v>
      </c>
      <c r="D108" s="121">
        <v>-0.63387367244270543</v>
      </c>
      <c r="E108" s="120">
        <v>1590</v>
      </c>
      <c r="F108" s="121">
        <f t="shared" si="9"/>
        <v>1.4274809160305342</v>
      </c>
      <c r="G108" s="120">
        <v>1807</v>
      </c>
      <c r="H108" s="121">
        <f t="shared" si="9"/>
        <v>0.13647798742138373</v>
      </c>
      <c r="I108" s="120">
        <v>2003</v>
      </c>
      <c r="J108" s="121">
        <f t="shared" si="9"/>
        <v>0.10846707249584941</v>
      </c>
      <c r="K108" s="120">
        <v>2006</v>
      </c>
      <c r="L108" s="121">
        <f t="shared" si="9"/>
        <v>1.4977533699451762E-3</v>
      </c>
      <c r="M108" s="120"/>
      <c r="N108" s="121"/>
    </row>
    <row r="109" spans="2:14" ht="15.75" x14ac:dyDescent="0.25">
      <c r="B109" s="122" t="s">
        <v>32</v>
      </c>
      <c r="C109" s="123">
        <v>8198</v>
      </c>
      <c r="D109" s="124">
        <v>-0.56319266837169657</v>
      </c>
      <c r="E109" s="123">
        <v>11712</v>
      </c>
      <c r="F109" s="124">
        <f t="shared" si="9"/>
        <v>0.42864113198341069</v>
      </c>
      <c r="G109" s="123">
        <v>17676</v>
      </c>
      <c r="H109" s="124">
        <f t="shared" si="9"/>
        <v>0.50922131147540983</v>
      </c>
      <c r="I109" s="123">
        <v>20435</v>
      </c>
      <c r="J109" s="124">
        <f t="shared" si="9"/>
        <v>0.15608735007920349</v>
      </c>
      <c r="K109" s="123">
        <v>21567</v>
      </c>
      <c r="L109" s="124">
        <f t="shared" si="9"/>
        <v>5.539515537068751E-2</v>
      </c>
      <c r="M109" s="123">
        <v>12819</v>
      </c>
      <c r="N109" s="124">
        <v>-4.6772754312908948E-2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125"/>
    </row>
    <row r="114" spans="1:15" ht="48.75" customHeight="1" thickBot="1" x14ac:dyDescent="0.3">
      <c r="B114" s="283" t="s">
        <v>244</v>
      </c>
      <c r="C114" s="283"/>
      <c r="D114" s="283"/>
      <c r="E114" s="283"/>
      <c r="F114" s="283"/>
      <c r="G114" s="283"/>
      <c r="H114" s="283"/>
      <c r="I114" s="283"/>
      <c r="J114" s="283"/>
      <c r="K114" s="283"/>
      <c r="L114" s="283"/>
      <c r="M114" s="283"/>
      <c r="N114" s="283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6" t="str">
        <f>C116</f>
        <v>Reino Unido</v>
      </c>
      <c r="C116" s="305" t="s">
        <v>112</v>
      </c>
      <c r="D116" s="306"/>
      <c r="E116" s="306"/>
      <c r="F116" s="306"/>
      <c r="G116" s="306"/>
      <c r="H116" s="306"/>
      <c r="I116" s="306"/>
      <c r="J116" s="306"/>
      <c r="K116" s="306"/>
      <c r="L116" s="306"/>
      <c r="M116" s="306"/>
      <c r="N116" s="306"/>
    </row>
    <row r="117" spans="1:15" ht="22.5" thickTop="1" thickBot="1" x14ac:dyDescent="0.3">
      <c r="B117" s="111"/>
      <c r="C117" s="307">
        <f>C$7</f>
        <v>2020</v>
      </c>
      <c r="D117" s="308"/>
      <c r="E117" s="307">
        <f>E$7</f>
        <v>2021</v>
      </c>
      <c r="F117" s="308"/>
      <c r="G117" s="307">
        <f>G$7</f>
        <v>2022</v>
      </c>
      <c r="H117" s="308"/>
      <c r="I117" s="307">
        <f>I$7</f>
        <v>2023</v>
      </c>
      <c r="J117" s="308"/>
      <c r="K117" s="307">
        <f>K$7</f>
        <v>2024</v>
      </c>
      <c r="L117" s="308"/>
      <c r="M117" s="307">
        <f>M$7</f>
        <v>2025</v>
      </c>
      <c r="N117" s="308"/>
    </row>
    <row r="118" spans="1:15" ht="16.5" thickTop="1" thickBot="1" x14ac:dyDescent="0.3">
      <c r="B118" s="87"/>
      <c r="C118" s="116" t="s">
        <v>71</v>
      </c>
      <c r="D118" s="117" t="str">
        <f>CONCATENATE("var ",RIGHT(C117,2),"/",RIGHT(C117-1,2))</f>
        <v>var 20/19</v>
      </c>
      <c r="E118" s="118" t="s">
        <v>71</v>
      </c>
      <c r="F118" s="117" t="str">
        <f>CONCATENATE("var ",RIGHT(E117,2),"/",RIGHT(E117-1,2))</f>
        <v>var 21/20</v>
      </c>
      <c r="G118" s="118" t="s">
        <v>71</v>
      </c>
      <c r="H118" s="117" t="str">
        <f>CONCATENATE("var ",RIGHT(G117,2),"/",RIGHT(G117-1,2))</f>
        <v>var 22/21</v>
      </c>
      <c r="I118" s="118" t="s">
        <v>71</v>
      </c>
      <c r="J118" s="117" t="str">
        <f>CONCATENATE("var ",RIGHT(I117,2),"/",RIGHT(I117-1,2))</f>
        <v>var 23/22</v>
      </c>
      <c r="K118" s="118" t="s">
        <v>71</v>
      </c>
      <c r="L118" s="117" t="str">
        <f>CONCATENATE("var ",RIGHT(K117,2),"/",RIGHT(K117-1,2))</f>
        <v>var 24/23</v>
      </c>
      <c r="M118" s="118" t="s">
        <v>71</v>
      </c>
      <c r="N118" s="117" t="str">
        <f>CONCATENATE("var ",RIGHT(M117,2),"/",RIGHT(M117-1,2))</f>
        <v>var 25/24</v>
      </c>
    </row>
    <row r="119" spans="1:15" x14ac:dyDescent="0.25">
      <c r="B119" s="119" t="s">
        <v>73</v>
      </c>
      <c r="C119" s="120">
        <v>357</v>
      </c>
      <c r="D119" s="121">
        <v>6.25E-2</v>
      </c>
      <c r="E119" s="120">
        <v>24</v>
      </c>
      <c r="F119" s="121">
        <f t="shared" ref="F119:L131" si="11">IFERROR(E119/C119-1,"-")</f>
        <v>-0.9327731092436975</v>
      </c>
      <c r="G119" s="120">
        <v>277</v>
      </c>
      <c r="H119" s="121">
        <f t="shared" si="11"/>
        <v>10.541666666666666</v>
      </c>
      <c r="I119" s="120">
        <v>378</v>
      </c>
      <c r="J119" s="121">
        <f t="shared" si="11"/>
        <v>0.36462093862815892</v>
      </c>
      <c r="K119" s="120">
        <v>447</v>
      </c>
      <c r="L119" s="121">
        <f t="shared" si="11"/>
        <v>0.18253968253968256</v>
      </c>
      <c r="M119" s="120">
        <v>393</v>
      </c>
      <c r="N119" s="121">
        <f t="shared" ref="N119:N125" si="12">IFERROR(M119/K119-1,"-")</f>
        <v>-0.12080536912751683</v>
      </c>
    </row>
    <row r="120" spans="1:15" x14ac:dyDescent="0.25">
      <c r="B120" s="119" t="s">
        <v>75</v>
      </c>
      <c r="C120" s="120">
        <v>525</v>
      </c>
      <c r="D120" s="121">
        <v>0.37434554973821998</v>
      </c>
      <c r="E120" s="120">
        <v>25</v>
      </c>
      <c r="F120" s="121">
        <f t="shared" si="11"/>
        <v>-0.95238095238095233</v>
      </c>
      <c r="G120" s="120">
        <v>330</v>
      </c>
      <c r="H120" s="121">
        <f t="shared" si="11"/>
        <v>12.2</v>
      </c>
      <c r="I120" s="120">
        <v>411</v>
      </c>
      <c r="J120" s="121">
        <f t="shared" si="11"/>
        <v>0.24545454545454537</v>
      </c>
      <c r="K120" s="120">
        <v>472</v>
      </c>
      <c r="L120" s="121">
        <f t="shared" si="11"/>
        <v>0.14841849148418484</v>
      </c>
      <c r="M120" s="120">
        <v>478</v>
      </c>
      <c r="N120" s="121">
        <f t="shared" si="12"/>
        <v>1.2711864406779627E-2</v>
      </c>
    </row>
    <row r="121" spans="1:15" x14ac:dyDescent="0.25">
      <c r="B121" s="119" t="s">
        <v>77</v>
      </c>
      <c r="C121" s="120">
        <v>112</v>
      </c>
      <c r="D121" s="121">
        <v>-0.6216216216216216</v>
      </c>
      <c r="E121" s="120">
        <v>35</v>
      </c>
      <c r="F121" s="121">
        <f t="shared" si="11"/>
        <v>-0.6875</v>
      </c>
      <c r="G121" s="120">
        <v>308</v>
      </c>
      <c r="H121" s="121">
        <f t="shared" si="11"/>
        <v>7.8000000000000007</v>
      </c>
      <c r="I121" s="120">
        <v>344</v>
      </c>
      <c r="J121" s="121">
        <f t="shared" si="11"/>
        <v>0.11688311688311681</v>
      </c>
      <c r="K121" s="120">
        <v>445</v>
      </c>
      <c r="L121" s="121">
        <f t="shared" si="11"/>
        <v>0.29360465116279078</v>
      </c>
      <c r="M121" s="120">
        <v>317</v>
      </c>
      <c r="N121" s="121">
        <f t="shared" si="12"/>
        <v>-0.28764044943820222</v>
      </c>
    </row>
    <row r="122" spans="1:15" x14ac:dyDescent="0.25">
      <c r="B122" s="119" t="s">
        <v>79</v>
      </c>
      <c r="C122" s="120">
        <v>0</v>
      </c>
      <c r="D122" s="121">
        <v>-1</v>
      </c>
      <c r="E122" s="120">
        <v>17</v>
      </c>
      <c r="F122" s="121" t="str">
        <f t="shared" si="11"/>
        <v>-</v>
      </c>
      <c r="G122" s="120">
        <v>129</v>
      </c>
      <c r="H122" s="121">
        <f t="shared" si="11"/>
        <v>6.5882352941176467</v>
      </c>
      <c r="I122" s="120">
        <v>155</v>
      </c>
      <c r="J122" s="121">
        <f t="shared" si="11"/>
        <v>0.20155038759689914</v>
      </c>
      <c r="K122" s="120">
        <v>248</v>
      </c>
      <c r="L122" s="121">
        <f t="shared" si="11"/>
        <v>0.60000000000000009</v>
      </c>
      <c r="M122" s="120">
        <v>127</v>
      </c>
      <c r="N122" s="121">
        <f t="shared" si="12"/>
        <v>-0.48790322580645162</v>
      </c>
    </row>
    <row r="123" spans="1:15" x14ac:dyDescent="0.25">
      <c r="B123" s="119" t="s">
        <v>81</v>
      </c>
      <c r="C123" s="120">
        <v>0</v>
      </c>
      <c r="D123" s="121">
        <v>-1</v>
      </c>
      <c r="E123" s="120">
        <v>19</v>
      </c>
      <c r="F123" s="121" t="str">
        <f t="shared" si="11"/>
        <v>-</v>
      </c>
      <c r="G123" s="120">
        <v>143</v>
      </c>
      <c r="H123" s="121">
        <f t="shared" si="11"/>
        <v>6.5263157894736841</v>
      </c>
      <c r="I123" s="120">
        <v>149</v>
      </c>
      <c r="J123" s="121">
        <f t="shared" si="11"/>
        <v>4.195804195804187E-2</v>
      </c>
      <c r="K123" s="120">
        <v>133</v>
      </c>
      <c r="L123" s="121">
        <f t="shared" si="11"/>
        <v>-0.10738255033557043</v>
      </c>
      <c r="M123" s="120">
        <v>124</v>
      </c>
      <c r="N123" s="121">
        <f t="shared" si="12"/>
        <v>-6.7669172932330879E-2</v>
      </c>
    </row>
    <row r="124" spans="1:15" x14ac:dyDescent="0.25">
      <c r="B124" s="119" t="s">
        <v>83</v>
      </c>
      <c r="C124" s="120">
        <v>0</v>
      </c>
      <c r="D124" s="121">
        <v>-1</v>
      </c>
      <c r="E124" s="120">
        <v>25</v>
      </c>
      <c r="F124" s="121" t="str">
        <f t="shared" si="11"/>
        <v>-</v>
      </c>
      <c r="G124" s="120">
        <v>120</v>
      </c>
      <c r="H124" s="121">
        <f t="shared" si="11"/>
        <v>3.8</v>
      </c>
      <c r="I124" s="120">
        <v>124</v>
      </c>
      <c r="J124" s="121">
        <f t="shared" si="11"/>
        <v>3.3333333333333437E-2</v>
      </c>
      <c r="K124" s="120">
        <v>100</v>
      </c>
      <c r="L124" s="121">
        <f t="shared" si="11"/>
        <v>-0.19354838709677424</v>
      </c>
      <c r="M124" s="120">
        <v>113</v>
      </c>
      <c r="N124" s="121">
        <f t="shared" si="12"/>
        <v>0.12999999999999989</v>
      </c>
    </row>
    <row r="125" spans="1:15" x14ac:dyDescent="0.25">
      <c r="B125" s="119" t="s">
        <v>85</v>
      </c>
      <c r="C125" s="120">
        <v>0</v>
      </c>
      <c r="D125" s="121">
        <v>-1</v>
      </c>
      <c r="E125" s="120">
        <v>49</v>
      </c>
      <c r="F125" s="121" t="str">
        <f t="shared" si="11"/>
        <v>-</v>
      </c>
      <c r="G125" s="120">
        <v>82</v>
      </c>
      <c r="H125" s="121">
        <f t="shared" si="11"/>
        <v>0.67346938775510212</v>
      </c>
      <c r="I125" s="120">
        <v>160</v>
      </c>
      <c r="J125" s="121">
        <f t="shared" si="11"/>
        <v>0.95121951219512191</v>
      </c>
      <c r="K125" s="120">
        <v>156</v>
      </c>
      <c r="L125" s="121">
        <f t="shared" si="11"/>
        <v>-2.5000000000000022E-2</v>
      </c>
      <c r="M125" s="120">
        <v>138</v>
      </c>
      <c r="N125" s="121">
        <f t="shared" si="12"/>
        <v>-0.11538461538461542</v>
      </c>
    </row>
    <row r="126" spans="1:15" x14ac:dyDescent="0.25">
      <c r="B126" s="119" t="s">
        <v>87</v>
      </c>
      <c r="C126" s="120">
        <v>24</v>
      </c>
      <c r="D126" s="121">
        <v>-0.72093023255813948</v>
      </c>
      <c r="E126" s="120">
        <v>79</v>
      </c>
      <c r="F126" s="121">
        <f t="shared" si="11"/>
        <v>2.2916666666666665</v>
      </c>
      <c r="G126" s="120">
        <v>109</v>
      </c>
      <c r="H126" s="121">
        <f t="shared" si="11"/>
        <v>0.379746835443038</v>
      </c>
      <c r="I126" s="120">
        <v>153</v>
      </c>
      <c r="J126" s="121">
        <f t="shared" si="11"/>
        <v>0.40366972477064222</v>
      </c>
      <c r="K126" s="120">
        <v>122</v>
      </c>
      <c r="L126" s="121">
        <f t="shared" si="11"/>
        <v>-0.20261437908496727</v>
      </c>
      <c r="M126" s="120"/>
      <c r="N126" s="121"/>
    </row>
    <row r="127" spans="1:15" x14ac:dyDescent="0.25">
      <c r="B127" s="119" t="s">
        <v>89</v>
      </c>
      <c r="C127" s="120">
        <v>24</v>
      </c>
      <c r="D127" s="121">
        <v>-0.82978723404255317</v>
      </c>
      <c r="E127" s="120">
        <v>73</v>
      </c>
      <c r="F127" s="121">
        <f t="shared" si="11"/>
        <v>2.0416666666666665</v>
      </c>
      <c r="G127" s="120">
        <v>163</v>
      </c>
      <c r="H127" s="121">
        <f t="shared" si="11"/>
        <v>1.2328767123287672</v>
      </c>
      <c r="I127" s="120">
        <v>144</v>
      </c>
      <c r="J127" s="121">
        <f t="shared" si="11"/>
        <v>-0.1165644171779141</v>
      </c>
      <c r="K127" s="120">
        <v>123</v>
      </c>
      <c r="L127" s="121">
        <f t="shared" si="11"/>
        <v>-0.14583333333333337</v>
      </c>
      <c r="M127" s="120"/>
      <c r="N127" s="121"/>
    </row>
    <row r="128" spans="1:15" x14ac:dyDescent="0.25">
      <c r="A128" s="125"/>
      <c r="B128" s="119" t="s">
        <v>91</v>
      </c>
      <c r="C128" s="120">
        <v>50</v>
      </c>
      <c r="D128" s="121">
        <v>-0.65034965034965042</v>
      </c>
      <c r="E128" s="120">
        <v>163</v>
      </c>
      <c r="F128" s="121">
        <f t="shared" si="11"/>
        <v>2.2599999999999998</v>
      </c>
      <c r="G128" s="120">
        <v>175</v>
      </c>
      <c r="H128" s="121">
        <f t="shared" si="11"/>
        <v>7.361963190184051E-2</v>
      </c>
      <c r="I128" s="120">
        <v>180</v>
      </c>
      <c r="J128" s="121">
        <f t="shared" si="11"/>
        <v>2.857142857142847E-2</v>
      </c>
      <c r="K128" s="120">
        <v>204</v>
      </c>
      <c r="L128" s="121">
        <f t="shared" si="11"/>
        <v>0.1333333333333333</v>
      </c>
      <c r="M128" s="120"/>
      <c r="N128" s="121"/>
    </row>
    <row r="129" spans="2:15" x14ac:dyDescent="0.25">
      <c r="B129" s="119" t="s">
        <v>93</v>
      </c>
      <c r="C129" s="120">
        <v>96</v>
      </c>
      <c r="D129" s="121">
        <v>-0.65957446808510634</v>
      </c>
      <c r="E129" s="120">
        <v>241</v>
      </c>
      <c r="F129" s="121">
        <f t="shared" si="11"/>
        <v>1.5104166666666665</v>
      </c>
      <c r="G129" s="120">
        <v>264</v>
      </c>
      <c r="H129" s="121">
        <f t="shared" si="11"/>
        <v>9.543568464730301E-2</v>
      </c>
      <c r="I129" s="120">
        <v>278</v>
      </c>
      <c r="J129" s="121">
        <f t="shared" si="11"/>
        <v>5.3030303030302983E-2</v>
      </c>
      <c r="K129" s="120">
        <v>320</v>
      </c>
      <c r="L129" s="121">
        <f t="shared" si="11"/>
        <v>0.15107913669064743</v>
      </c>
      <c r="M129" s="120"/>
      <c r="N129" s="121"/>
    </row>
    <row r="130" spans="2:15" x14ac:dyDescent="0.25">
      <c r="B130" s="119" t="s">
        <v>95</v>
      </c>
      <c r="C130" s="120">
        <v>74</v>
      </c>
      <c r="D130" s="121">
        <v>-0.67543859649122806</v>
      </c>
      <c r="E130" s="120">
        <v>171</v>
      </c>
      <c r="F130" s="121">
        <f t="shared" si="11"/>
        <v>1.310810810810811</v>
      </c>
      <c r="G130" s="120">
        <v>303</v>
      </c>
      <c r="H130" s="121">
        <f t="shared" si="11"/>
        <v>0.77192982456140347</v>
      </c>
      <c r="I130" s="120">
        <v>319</v>
      </c>
      <c r="J130" s="121">
        <f t="shared" si="11"/>
        <v>5.2805280528052778E-2</v>
      </c>
      <c r="K130" s="120">
        <v>260</v>
      </c>
      <c r="L130" s="121">
        <f t="shared" si="11"/>
        <v>-0.1849529780564263</v>
      </c>
      <c r="M130" s="120"/>
      <c r="N130" s="121"/>
    </row>
    <row r="131" spans="2:15" ht="15.75" x14ac:dyDescent="0.25">
      <c r="B131" s="122" t="s">
        <v>32</v>
      </c>
      <c r="C131" s="123">
        <v>1288</v>
      </c>
      <c r="D131" s="124">
        <v>-0.46798843453118544</v>
      </c>
      <c r="E131" s="123">
        <v>921</v>
      </c>
      <c r="F131" s="124">
        <f t="shared" si="11"/>
        <v>-0.28493788819875776</v>
      </c>
      <c r="G131" s="123">
        <v>2403</v>
      </c>
      <c r="H131" s="124">
        <f t="shared" si="11"/>
        <v>1.6091205211726383</v>
      </c>
      <c r="I131" s="123">
        <v>2795</v>
      </c>
      <c r="J131" s="124">
        <f t="shared" si="11"/>
        <v>0.16312942155638788</v>
      </c>
      <c r="K131" s="123">
        <v>3030</v>
      </c>
      <c r="L131" s="124">
        <f t="shared" si="11"/>
        <v>8.4078711985688726E-2</v>
      </c>
      <c r="M131" s="123">
        <v>1690</v>
      </c>
      <c r="N131" s="124">
        <v>-0.15542228885557219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K134" s="125"/>
      <c r="M134" s="125"/>
      <c r="N134" s="127"/>
    </row>
    <row r="136" spans="2:15" ht="48.75" customHeight="1" thickBot="1" x14ac:dyDescent="0.3">
      <c r="B136" s="283" t="s">
        <v>245</v>
      </c>
      <c r="C136" s="283"/>
      <c r="D136" s="283"/>
      <c r="E136" s="283"/>
      <c r="F136" s="283"/>
      <c r="G136" s="283"/>
      <c r="H136" s="283"/>
      <c r="I136" s="283"/>
      <c r="J136" s="283"/>
      <c r="K136" s="283"/>
      <c r="L136" s="283"/>
      <c r="M136" s="283"/>
      <c r="N136" s="283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6" t="str">
        <f>C138</f>
        <v>Alemania</v>
      </c>
      <c r="C138" s="305" t="s">
        <v>115</v>
      </c>
      <c r="D138" s="306"/>
      <c r="E138" s="306"/>
      <c r="F138" s="306"/>
      <c r="G138" s="306"/>
      <c r="H138" s="306"/>
      <c r="I138" s="306"/>
      <c r="J138" s="306"/>
      <c r="K138" s="306"/>
      <c r="L138" s="306"/>
      <c r="M138" s="306"/>
      <c r="N138" s="306"/>
    </row>
    <row r="139" spans="2:15" ht="22.5" thickTop="1" thickBot="1" x14ac:dyDescent="0.3">
      <c r="B139" s="111"/>
      <c r="C139" s="307">
        <f>C$7</f>
        <v>2020</v>
      </c>
      <c r="D139" s="308"/>
      <c r="E139" s="307">
        <f>E$7</f>
        <v>2021</v>
      </c>
      <c r="F139" s="308"/>
      <c r="G139" s="307">
        <f>G$7</f>
        <v>2022</v>
      </c>
      <c r="H139" s="308"/>
      <c r="I139" s="307">
        <f>I$7</f>
        <v>2023</v>
      </c>
      <c r="J139" s="308"/>
      <c r="K139" s="307">
        <f>K$7</f>
        <v>2024</v>
      </c>
      <c r="L139" s="308"/>
      <c r="M139" s="307">
        <f>M$7</f>
        <v>2025</v>
      </c>
      <c r="N139" s="308"/>
    </row>
    <row r="140" spans="2:15" ht="16.5" thickTop="1" thickBot="1" x14ac:dyDescent="0.3">
      <c r="B140" s="87"/>
      <c r="C140" s="116" t="s">
        <v>71</v>
      </c>
      <c r="D140" s="117" t="str">
        <f>CONCATENATE("var ",RIGHT(C139,2),"/",RIGHT(C139-1,2))</f>
        <v>var 20/19</v>
      </c>
      <c r="E140" s="118" t="s">
        <v>71</v>
      </c>
      <c r="F140" s="117" t="str">
        <f>CONCATENATE("var ",RIGHT(E139,2),"/",RIGHT(E139-1,2))</f>
        <v>var 21/20</v>
      </c>
      <c r="G140" s="118" t="s">
        <v>71</v>
      </c>
      <c r="H140" s="117" t="str">
        <f>CONCATENATE("var ",RIGHT(G139,2),"/",RIGHT(G139-1,2))</f>
        <v>var 22/21</v>
      </c>
      <c r="I140" s="118" t="s">
        <v>71</v>
      </c>
      <c r="J140" s="117" t="str">
        <f>CONCATENATE("var ",RIGHT(I139,2),"/",RIGHT(I139-1,2))</f>
        <v>var 23/22</v>
      </c>
      <c r="K140" s="118" t="s">
        <v>71</v>
      </c>
      <c r="L140" s="117" t="str">
        <f>CONCATENATE("var ",RIGHT(K139,2),"/",RIGHT(K139-1,2))</f>
        <v>var 24/23</v>
      </c>
      <c r="M140" s="118" t="s">
        <v>71</v>
      </c>
      <c r="N140" s="117" t="str">
        <f>CONCATENATE("var ",RIGHT(M139,2),"/",RIGHT(M139-1,2))</f>
        <v>var 25/24</v>
      </c>
    </row>
    <row r="141" spans="2:15" x14ac:dyDescent="0.25">
      <c r="B141" s="119" t="s">
        <v>73</v>
      </c>
      <c r="C141" s="120">
        <v>427</v>
      </c>
      <c r="D141" s="121">
        <v>0.12368421052631584</v>
      </c>
      <c r="E141" s="120">
        <v>89</v>
      </c>
      <c r="F141" s="121">
        <f t="shared" ref="F141:L153" si="13">IFERROR(E141/C141-1,"-")</f>
        <v>-0.79156908665105385</v>
      </c>
      <c r="G141" s="120">
        <v>309</v>
      </c>
      <c r="H141" s="121">
        <f t="shared" si="13"/>
        <v>2.4719101123595504</v>
      </c>
      <c r="I141" s="120">
        <v>460</v>
      </c>
      <c r="J141" s="121">
        <f t="shared" si="13"/>
        <v>0.48867313915857613</v>
      </c>
      <c r="K141" s="120">
        <v>643</v>
      </c>
      <c r="L141" s="121">
        <f t="shared" si="13"/>
        <v>0.39782608695652177</v>
      </c>
      <c r="M141" s="120">
        <v>526</v>
      </c>
      <c r="N141" s="121">
        <f t="shared" ref="N141:N147" si="14">IFERROR(M141/K141-1,"-")</f>
        <v>-0.18195956454121309</v>
      </c>
    </row>
    <row r="142" spans="2:15" x14ac:dyDescent="0.25">
      <c r="B142" s="119" t="s">
        <v>75</v>
      </c>
      <c r="C142" s="120">
        <v>458</v>
      </c>
      <c r="D142" s="121">
        <v>-3.9832285115304011E-2</v>
      </c>
      <c r="E142" s="120">
        <v>92</v>
      </c>
      <c r="F142" s="121">
        <f t="shared" si="13"/>
        <v>-0.79912663755458513</v>
      </c>
      <c r="G142" s="120">
        <v>390</v>
      </c>
      <c r="H142" s="121">
        <f t="shared" si="13"/>
        <v>3.2391304347826084</v>
      </c>
      <c r="I142" s="120">
        <v>440</v>
      </c>
      <c r="J142" s="121">
        <f t="shared" si="13"/>
        <v>0.12820512820512819</v>
      </c>
      <c r="K142" s="120">
        <v>537</v>
      </c>
      <c r="L142" s="121">
        <f t="shared" si="13"/>
        <v>0.22045454545454546</v>
      </c>
      <c r="M142" s="120">
        <v>505</v>
      </c>
      <c r="N142" s="121">
        <f t="shared" si="14"/>
        <v>-5.9590316573556845E-2</v>
      </c>
    </row>
    <row r="143" spans="2:15" x14ac:dyDescent="0.25">
      <c r="B143" s="119" t="s">
        <v>77</v>
      </c>
      <c r="C143" s="120">
        <v>186</v>
      </c>
      <c r="D143" s="121">
        <v>-0.70382165605095537</v>
      </c>
      <c r="E143" s="120">
        <v>167</v>
      </c>
      <c r="F143" s="121">
        <f t="shared" si="13"/>
        <v>-0.10215053763440862</v>
      </c>
      <c r="G143" s="120">
        <v>431</v>
      </c>
      <c r="H143" s="121">
        <f t="shared" si="13"/>
        <v>1.5808383233532934</v>
      </c>
      <c r="I143" s="120">
        <v>450</v>
      </c>
      <c r="J143" s="121">
        <f t="shared" si="13"/>
        <v>4.4083526682134666E-2</v>
      </c>
      <c r="K143" s="120">
        <v>565</v>
      </c>
      <c r="L143" s="121">
        <f t="shared" si="13"/>
        <v>0.25555555555555554</v>
      </c>
      <c r="M143" s="120">
        <v>519</v>
      </c>
      <c r="N143" s="121">
        <f t="shared" si="14"/>
        <v>-8.1415929203539794E-2</v>
      </c>
    </row>
    <row r="144" spans="2:15" x14ac:dyDescent="0.25">
      <c r="B144" s="119" t="s">
        <v>79</v>
      </c>
      <c r="C144" s="120">
        <v>0</v>
      </c>
      <c r="D144" s="121">
        <v>-1</v>
      </c>
      <c r="E144" s="120">
        <v>83</v>
      </c>
      <c r="F144" s="121" t="str">
        <f t="shared" si="13"/>
        <v>-</v>
      </c>
      <c r="G144" s="120">
        <v>352</v>
      </c>
      <c r="H144" s="121">
        <f t="shared" si="13"/>
        <v>3.2409638554216871</v>
      </c>
      <c r="I144" s="120">
        <v>358</v>
      </c>
      <c r="J144" s="121">
        <f t="shared" si="13"/>
        <v>1.7045454545454586E-2</v>
      </c>
      <c r="K144" s="120">
        <v>348</v>
      </c>
      <c r="L144" s="121">
        <f t="shared" si="13"/>
        <v>-2.7932960893854775E-2</v>
      </c>
      <c r="M144" s="120">
        <v>295</v>
      </c>
      <c r="N144" s="121">
        <f t="shared" si="14"/>
        <v>-0.1522988505747126</v>
      </c>
    </row>
    <row r="145" spans="1:15" x14ac:dyDescent="0.25">
      <c r="B145" s="119" t="s">
        <v>81</v>
      </c>
      <c r="C145" s="120">
        <v>0</v>
      </c>
      <c r="D145" s="121">
        <v>-1</v>
      </c>
      <c r="E145" s="120">
        <v>122</v>
      </c>
      <c r="F145" s="121" t="str">
        <f t="shared" si="13"/>
        <v>-</v>
      </c>
      <c r="G145" s="120">
        <v>190</v>
      </c>
      <c r="H145" s="121">
        <f t="shared" si="13"/>
        <v>0.55737704918032782</v>
      </c>
      <c r="I145" s="120">
        <v>188</v>
      </c>
      <c r="J145" s="121">
        <f t="shared" si="13"/>
        <v>-1.0526315789473717E-2</v>
      </c>
      <c r="K145" s="120">
        <v>242</v>
      </c>
      <c r="L145" s="121">
        <f t="shared" si="13"/>
        <v>0.2872340425531914</v>
      </c>
      <c r="M145" s="120">
        <v>211</v>
      </c>
      <c r="N145" s="121">
        <f t="shared" si="14"/>
        <v>-0.12809917355371903</v>
      </c>
    </row>
    <row r="146" spans="1:15" x14ac:dyDescent="0.25">
      <c r="B146" s="119" t="s">
        <v>83</v>
      </c>
      <c r="C146" s="120">
        <v>0</v>
      </c>
      <c r="D146" s="121">
        <v>-1</v>
      </c>
      <c r="E146" s="120">
        <v>106</v>
      </c>
      <c r="F146" s="121" t="str">
        <f t="shared" si="13"/>
        <v>-</v>
      </c>
      <c r="G146" s="120">
        <v>171</v>
      </c>
      <c r="H146" s="121">
        <f t="shared" si="13"/>
        <v>0.6132075471698113</v>
      </c>
      <c r="I146" s="120">
        <v>128</v>
      </c>
      <c r="J146" s="121">
        <f t="shared" si="13"/>
        <v>-0.25146198830409361</v>
      </c>
      <c r="K146" s="120">
        <v>154</v>
      </c>
      <c r="L146" s="121">
        <f t="shared" si="13"/>
        <v>0.203125</v>
      </c>
      <c r="M146" s="120">
        <v>117</v>
      </c>
      <c r="N146" s="121">
        <f t="shared" si="14"/>
        <v>-0.24025974025974028</v>
      </c>
    </row>
    <row r="147" spans="1:15" x14ac:dyDescent="0.25">
      <c r="B147" s="119" t="s">
        <v>85</v>
      </c>
      <c r="C147" s="120">
        <v>0</v>
      </c>
      <c r="D147" s="121">
        <v>-1</v>
      </c>
      <c r="E147" s="120">
        <v>120</v>
      </c>
      <c r="F147" s="121" t="str">
        <f t="shared" si="13"/>
        <v>-</v>
      </c>
      <c r="G147" s="120">
        <v>136</v>
      </c>
      <c r="H147" s="121">
        <f t="shared" si="13"/>
        <v>0.1333333333333333</v>
      </c>
      <c r="I147" s="120">
        <v>108</v>
      </c>
      <c r="J147" s="121">
        <f t="shared" si="13"/>
        <v>-0.20588235294117652</v>
      </c>
      <c r="K147" s="120">
        <v>124</v>
      </c>
      <c r="L147" s="121">
        <f t="shared" si="13"/>
        <v>0.14814814814814814</v>
      </c>
      <c r="M147" s="120">
        <v>124</v>
      </c>
      <c r="N147" s="121">
        <f t="shared" si="14"/>
        <v>0</v>
      </c>
    </row>
    <row r="148" spans="1:15" x14ac:dyDescent="0.25">
      <c r="B148" s="119" t="s">
        <v>87</v>
      </c>
      <c r="C148" s="120">
        <v>86</v>
      </c>
      <c r="D148" s="121">
        <v>-0.38571428571428568</v>
      </c>
      <c r="E148" s="120">
        <v>203</v>
      </c>
      <c r="F148" s="121">
        <f t="shared" si="13"/>
        <v>1.36046511627907</v>
      </c>
      <c r="G148" s="120">
        <v>193</v>
      </c>
      <c r="H148" s="121">
        <f t="shared" si="13"/>
        <v>-4.9261083743842415E-2</v>
      </c>
      <c r="I148" s="120">
        <v>235</v>
      </c>
      <c r="J148" s="121">
        <f t="shared" si="13"/>
        <v>0.21761658031088094</v>
      </c>
      <c r="K148" s="120">
        <v>173</v>
      </c>
      <c r="L148" s="121">
        <f t="shared" si="13"/>
        <v>-0.2638297872340426</v>
      </c>
      <c r="M148" s="120"/>
      <c r="N148" s="121"/>
    </row>
    <row r="149" spans="1:15" x14ac:dyDescent="0.25">
      <c r="B149" s="119" t="s">
        <v>89</v>
      </c>
      <c r="C149" s="120">
        <v>42</v>
      </c>
      <c r="D149" s="121">
        <v>-0.76536312849162014</v>
      </c>
      <c r="E149" s="120">
        <v>194</v>
      </c>
      <c r="F149" s="121">
        <f t="shared" si="13"/>
        <v>3.6190476190476186</v>
      </c>
      <c r="G149" s="120">
        <v>224</v>
      </c>
      <c r="H149" s="121">
        <f t="shared" si="13"/>
        <v>0.15463917525773185</v>
      </c>
      <c r="I149" s="120">
        <v>222</v>
      </c>
      <c r="J149" s="121">
        <f t="shared" si="13"/>
        <v>-8.9285714285713969E-3</v>
      </c>
      <c r="K149" s="120">
        <v>224</v>
      </c>
      <c r="L149" s="121">
        <f t="shared" si="13"/>
        <v>9.009009009008917E-3</v>
      </c>
      <c r="M149" s="120"/>
      <c r="N149" s="121"/>
    </row>
    <row r="150" spans="1:15" x14ac:dyDescent="0.25">
      <c r="A150" s="125"/>
      <c r="B150" s="119" t="s">
        <v>91</v>
      </c>
      <c r="C150" s="120">
        <v>40</v>
      </c>
      <c r="D150" s="121">
        <v>-0.89924433249370272</v>
      </c>
      <c r="E150" s="120">
        <v>402</v>
      </c>
      <c r="F150" s="121">
        <f t="shared" si="13"/>
        <v>9.0500000000000007</v>
      </c>
      <c r="G150" s="120">
        <v>318</v>
      </c>
      <c r="H150" s="121">
        <f t="shared" si="13"/>
        <v>-0.20895522388059706</v>
      </c>
      <c r="I150" s="120">
        <v>304</v>
      </c>
      <c r="J150" s="121">
        <f t="shared" si="13"/>
        <v>-4.4025157232704393E-2</v>
      </c>
      <c r="K150" s="120">
        <v>305</v>
      </c>
      <c r="L150" s="121">
        <f t="shared" si="13"/>
        <v>3.2894736842106198E-3</v>
      </c>
      <c r="M150" s="120"/>
      <c r="N150" s="121"/>
    </row>
    <row r="151" spans="1:15" x14ac:dyDescent="0.25">
      <c r="B151" s="119" t="s">
        <v>93</v>
      </c>
      <c r="C151" s="120">
        <v>103</v>
      </c>
      <c r="D151" s="121">
        <v>-0.80783582089552242</v>
      </c>
      <c r="E151" s="120">
        <v>469</v>
      </c>
      <c r="F151" s="121">
        <f t="shared" si="13"/>
        <v>3.5533980582524274</v>
      </c>
      <c r="G151" s="120">
        <v>407</v>
      </c>
      <c r="H151" s="121">
        <f t="shared" si="13"/>
        <v>-0.13219616204690832</v>
      </c>
      <c r="I151" s="120">
        <v>499</v>
      </c>
      <c r="J151" s="121">
        <f t="shared" si="13"/>
        <v>0.22604422604422614</v>
      </c>
      <c r="K151" s="120">
        <v>459</v>
      </c>
      <c r="L151" s="121">
        <f t="shared" si="13"/>
        <v>-8.0160320641282534E-2</v>
      </c>
      <c r="M151" s="120"/>
      <c r="N151" s="121"/>
    </row>
    <row r="152" spans="1:15" x14ac:dyDescent="0.25">
      <c r="B152" s="119" t="s">
        <v>95</v>
      </c>
      <c r="C152" s="120">
        <v>87</v>
      </c>
      <c r="D152" s="121">
        <v>-0.77044854881266489</v>
      </c>
      <c r="E152" s="120">
        <v>348</v>
      </c>
      <c r="F152" s="121">
        <f t="shared" si="13"/>
        <v>3</v>
      </c>
      <c r="G152" s="120">
        <v>361</v>
      </c>
      <c r="H152" s="121">
        <f t="shared" si="13"/>
        <v>3.7356321839080442E-2</v>
      </c>
      <c r="I152" s="120">
        <v>422</v>
      </c>
      <c r="J152" s="121">
        <f t="shared" si="13"/>
        <v>0.1689750692520775</v>
      </c>
      <c r="K152" s="120">
        <v>460</v>
      </c>
      <c r="L152" s="121">
        <f t="shared" si="13"/>
        <v>9.004739336492884E-2</v>
      </c>
      <c r="M152" s="120"/>
      <c r="N152" s="121"/>
    </row>
    <row r="153" spans="1:15" ht="15.75" x14ac:dyDescent="0.25">
      <c r="B153" s="122" t="s">
        <v>32</v>
      </c>
      <c r="C153" s="123">
        <v>1481</v>
      </c>
      <c r="D153" s="124">
        <v>-0.62074263764404614</v>
      </c>
      <c r="E153" s="123">
        <v>2395</v>
      </c>
      <c r="F153" s="124">
        <f t="shared" si="13"/>
        <v>0.61715057393652928</v>
      </c>
      <c r="G153" s="123">
        <v>3482</v>
      </c>
      <c r="H153" s="124">
        <f t="shared" si="13"/>
        <v>0.45386221294363249</v>
      </c>
      <c r="I153" s="123">
        <v>3814</v>
      </c>
      <c r="J153" s="124">
        <f t="shared" si="13"/>
        <v>9.5347501435956383E-2</v>
      </c>
      <c r="K153" s="123">
        <v>4234</v>
      </c>
      <c r="L153" s="124">
        <f t="shared" si="13"/>
        <v>0.11012060828526482</v>
      </c>
      <c r="M153" s="123">
        <v>2297</v>
      </c>
      <c r="N153" s="124">
        <v>-0.12093379257558357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K156" s="125"/>
      <c r="N156" s="128"/>
    </row>
    <row r="158" spans="1:15" ht="48.75" customHeight="1" thickBot="1" x14ac:dyDescent="0.3">
      <c r="B158" s="283" t="s">
        <v>246</v>
      </c>
      <c r="C158" s="283"/>
      <c r="D158" s="283"/>
      <c r="E158" s="283"/>
      <c r="F158" s="283"/>
      <c r="G158" s="283"/>
      <c r="H158" s="283"/>
      <c r="I158" s="283"/>
      <c r="J158" s="283"/>
      <c r="K158" s="283"/>
      <c r="L158" s="283"/>
      <c r="M158" s="283"/>
      <c r="N158" s="283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6" t="str">
        <f>C160</f>
        <v>Francia</v>
      </c>
      <c r="C160" s="305" t="s">
        <v>118</v>
      </c>
      <c r="D160" s="306"/>
      <c r="E160" s="306"/>
      <c r="F160" s="306"/>
      <c r="G160" s="306"/>
      <c r="H160" s="306"/>
      <c r="I160" s="306"/>
      <c r="J160" s="306"/>
      <c r="K160" s="306"/>
      <c r="L160" s="306"/>
      <c r="M160" s="306"/>
      <c r="N160" s="306"/>
    </row>
    <row r="161" spans="2:14" ht="22.5" thickTop="1" thickBot="1" x14ac:dyDescent="0.3">
      <c r="B161" s="111"/>
      <c r="C161" s="307">
        <f>C$7</f>
        <v>2020</v>
      </c>
      <c r="D161" s="308"/>
      <c r="E161" s="307">
        <f>E$7</f>
        <v>2021</v>
      </c>
      <c r="F161" s="308"/>
      <c r="G161" s="307">
        <f>G$7</f>
        <v>2022</v>
      </c>
      <c r="H161" s="308"/>
      <c r="I161" s="307">
        <f>I$7</f>
        <v>2023</v>
      </c>
      <c r="J161" s="308"/>
      <c r="K161" s="307">
        <f>K$7</f>
        <v>2024</v>
      </c>
      <c r="L161" s="308"/>
      <c r="M161" s="307">
        <f>M$7</f>
        <v>2025</v>
      </c>
      <c r="N161" s="308"/>
    </row>
    <row r="162" spans="2:14" ht="16.5" thickTop="1" thickBot="1" x14ac:dyDescent="0.3">
      <c r="B162" s="87"/>
      <c r="C162" s="116" t="s">
        <v>71</v>
      </c>
      <c r="D162" s="117" t="str">
        <f>CONCATENATE("var ",RIGHT(C161,2),"/",RIGHT(C161-1,2))</f>
        <v>var 20/19</v>
      </c>
      <c r="E162" s="118" t="s">
        <v>71</v>
      </c>
      <c r="F162" s="117" t="str">
        <f>CONCATENATE("var ",RIGHT(E161,2),"/",RIGHT(E161-1,2))</f>
        <v>var 21/20</v>
      </c>
      <c r="G162" s="118" t="s">
        <v>71</v>
      </c>
      <c r="H162" s="117" t="str">
        <f>CONCATENATE("var ",RIGHT(G161,2),"/",RIGHT(G161-1,2))</f>
        <v>var 22/21</v>
      </c>
      <c r="I162" s="118" t="s">
        <v>71</v>
      </c>
      <c r="J162" s="117" t="str">
        <f>CONCATENATE("var ",RIGHT(I161,2),"/",RIGHT(I161-1,2))</f>
        <v>var 23/22</v>
      </c>
      <c r="K162" s="118" t="s">
        <v>71</v>
      </c>
      <c r="L162" s="117" t="str">
        <f>CONCATENATE("var ",RIGHT(K161,2),"/",RIGHT(K161-1,2))</f>
        <v>var 24/23</v>
      </c>
      <c r="M162" s="118" t="s">
        <v>71</v>
      </c>
      <c r="N162" s="117" t="str">
        <f>CONCATENATE("var ",RIGHT(M161,2),"/",RIGHT(M161-1,2))</f>
        <v>var 25/24</v>
      </c>
    </row>
    <row r="163" spans="2:14" x14ac:dyDescent="0.25">
      <c r="B163" s="119" t="s">
        <v>73</v>
      </c>
      <c r="C163" s="120">
        <v>405</v>
      </c>
      <c r="D163" s="121">
        <v>9.7560975609756184E-2</v>
      </c>
      <c r="E163" s="120">
        <v>213</v>
      </c>
      <c r="F163" s="121">
        <f t="shared" ref="F163:L175" si="15">IFERROR(E163/C163-1,"-")</f>
        <v>-0.47407407407407409</v>
      </c>
      <c r="G163" s="120">
        <v>325</v>
      </c>
      <c r="H163" s="121">
        <f t="shared" si="15"/>
        <v>0.5258215962441315</v>
      </c>
      <c r="I163" s="120">
        <v>488</v>
      </c>
      <c r="J163" s="121">
        <f t="shared" si="15"/>
        <v>0.50153846153846149</v>
      </c>
      <c r="K163" s="120">
        <v>385</v>
      </c>
      <c r="L163" s="121">
        <f t="shared" si="15"/>
        <v>-0.21106557377049184</v>
      </c>
      <c r="M163" s="120">
        <v>398</v>
      </c>
      <c r="N163" s="121">
        <f t="shared" ref="N163:N169" si="16">IFERROR(M163/K163-1,"-")</f>
        <v>3.3766233766233666E-2</v>
      </c>
    </row>
    <row r="164" spans="2:14" x14ac:dyDescent="0.25">
      <c r="B164" s="119" t="s">
        <v>75</v>
      </c>
      <c r="C164" s="120">
        <v>500</v>
      </c>
      <c r="D164" s="121">
        <v>0.50150150150150141</v>
      </c>
      <c r="E164" s="120">
        <v>271</v>
      </c>
      <c r="F164" s="121">
        <f t="shared" si="15"/>
        <v>-0.45799999999999996</v>
      </c>
      <c r="G164" s="120">
        <v>388</v>
      </c>
      <c r="H164" s="121">
        <f t="shared" si="15"/>
        <v>0.43173431734317336</v>
      </c>
      <c r="I164" s="120">
        <v>402</v>
      </c>
      <c r="J164" s="121">
        <f t="shared" si="15"/>
        <v>3.6082474226804218E-2</v>
      </c>
      <c r="K164" s="120">
        <v>456</v>
      </c>
      <c r="L164" s="121">
        <f t="shared" si="15"/>
        <v>0.13432835820895517</v>
      </c>
      <c r="M164" s="120">
        <v>412</v>
      </c>
      <c r="N164" s="121">
        <f t="shared" si="16"/>
        <v>-9.6491228070175405E-2</v>
      </c>
    </row>
    <row r="165" spans="2:14" x14ac:dyDescent="0.25">
      <c r="B165" s="119" t="s">
        <v>77</v>
      </c>
      <c r="C165" s="120">
        <v>256</v>
      </c>
      <c r="D165" s="121">
        <v>-0.42342342342342343</v>
      </c>
      <c r="E165" s="120">
        <v>451</v>
      </c>
      <c r="F165" s="121">
        <f t="shared" si="15"/>
        <v>0.76171875</v>
      </c>
      <c r="G165" s="120">
        <v>383</v>
      </c>
      <c r="H165" s="121">
        <f t="shared" si="15"/>
        <v>-0.15077605321507759</v>
      </c>
      <c r="I165" s="120">
        <v>468</v>
      </c>
      <c r="J165" s="121">
        <f t="shared" si="15"/>
        <v>0.22193211488250664</v>
      </c>
      <c r="K165" s="120">
        <v>490</v>
      </c>
      <c r="L165" s="121">
        <f t="shared" si="15"/>
        <v>4.7008547008547064E-2</v>
      </c>
      <c r="M165" s="120">
        <v>507</v>
      </c>
      <c r="N165" s="121">
        <f t="shared" si="16"/>
        <v>3.469387755102038E-2</v>
      </c>
    </row>
    <row r="166" spans="2:14" x14ac:dyDescent="0.25">
      <c r="B166" s="119" t="s">
        <v>79</v>
      </c>
      <c r="C166" s="120">
        <v>0</v>
      </c>
      <c r="D166" s="121">
        <v>-1</v>
      </c>
      <c r="E166" s="120">
        <v>363</v>
      </c>
      <c r="F166" s="121" t="str">
        <f t="shared" si="15"/>
        <v>-</v>
      </c>
      <c r="G166" s="120">
        <v>282</v>
      </c>
      <c r="H166" s="121">
        <f t="shared" si="15"/>
        <v>-0.22314049586776863</v>
      </c>
      <c r="I166" s="120">
        <v>300</v>
      </c>
      <c r="J166" s="121">
        <f t="shared" si="15"/>
        <v>6.3829787234042534E-2</v>
      </c>
      <c r="K166" s="120">
        <v>339</v>
      </c>
      <c r="L166" s="121">
        <f t="shared" si="15"/>
        <v>0.12999999999999989</v>
      </c>
      <c r="M166" s="120">
        <v>287</v>
      </c>
      <c r="N166" s="121">
        <f t="shared" si="16"/>
        <v>-0.15339233038348088</v>
      </c>
    </row>
    <row r="167" spans="2:14" x14ac:dyDescent="0.25">
      <c r="B167" s="119" t="s">
        <v>81</v>
      </c>
      <c r="C167" s="120">
        <v>0</v>
      </c>
      <c r="D167" s="121">
        <v>-1</v>
      </c>
      <c r="E167" s="120">
        <v>392</v>
      </c>
      <c r="F167" s="121" t="str">
        <f t="shared" si="15"/>
        <v>-</v>
      </c>
      <c r="G167" s="120">
        <v>279</v>
      </c>
      <c r="H167" s="121">
        <f t="shared" si="15"/>
        <v>-0.28826530612244894</v>
      </c>
      <c r="I167" s="120">
        <v>309</v>
      </c>
      <c r="J167" s="121">
        <f t="shared" si="15"/>
        <v>0.10752688172043001</v>
      </c>
      <c r="K167" s="120">
        <v>294</v>
      </c>
      <c r="L167" s="121">
        <f t="shared" si="15"/>
        <v>-4.8543689320388328E-2</v>
      </c>
      <c r="M167" s="120">
        <v>288</v>
      </c>
      <c r="N167" s="121">
        <f t="shared" si="16"/>
        <v>-2.0408163265306145E-2</v>
      </c>
    </row>
    <row r="168" spans="2:14" x14ac:dyDescent="0.25">
      <c r="B168" s="119" t="s">
        <v>83</v>
      </c>
      <c r="C168" s="120">
        <v>0</v>
      </c>
      <c r="D168" s="121">
        <v>-1</v>
      </c>
      <c r="E168" s="120">
        <v>162</v>
      </c>
      <c r="F168" s="121" t="str">
        <f t="shared" si="15"/>
        <v>-</v>
      </c>
      <c r="G168" s="120">
        <v>122</v>
      </c>
      <c r="H168" s="121">
        <f t="shared" si="15"/>
        <v>-0.24691358024691357</v>
      </c>
      <c r="I168" s="120">
        <v>150</v>
      </c>
      <c r="J168" s="121">
        <f t="shared" si="15"/>
        <v>0.22950819672131151</v>
      </c>
      <c r="K168" s="120">
        <v>118</v>
      </c>
      <c r="L168" s="121">
        <f t="shared" si="15"/>
        <v>-0.21333333333333337</v>
      </c>
      <c r="M168" s="120">
        <v>138</v>
      </c>
      <c r="N168" s="121">
        <f t="shared" si="16"/>
        <v>0.16949152542372881</v>
      </c>
    </row>
    <row r="169" spans="2:14" x14ac:dyDescent="0.25">
      <c r="B169" s="119" t="s">
        <v>85</v>
      </c>
      <c r="C169" s="120">
        <v>0</v>
      </c>
      <c r="D169" s="121">
        <v>-1</v>
      </c>
      <c r="E169" s="120">
        <v>212</v>
      </c>
      <c r="F169" s="121" t="str">
        <f t="shared" si="15"/>
        <v>-</v>
      </c>
      <c r="G169" s="120">
        <v>200</v>
      </c>
      <c r="H169" s="121">
        <f t="shared" si="15"/>
        <v>-5.6603773584905648E-2</v>
      </c>
      <c r="I169" s="120">
        <v>186</v>
      </c>
      <c r="J169" s="121">
        <f t="shared" si="15"/>
        <v>-6.9999999999999951E-2</v>
      </c>
      <c r="K169" s="120">
        <v>184</v>
      </c>
      <c r="L169" s="121">
        <f t="shared" si="15"/>
        <v>-1.0752688172043001E-2</v>
      </c>
      <c r="M169" s="120">
        <v>143</v>
      </c>
      <c r="N169" s="121">
        <f t="shared" si="16"/>
        <v>-0.22282608695652173</v>
      </c>
    </row>
    <row r="170" spans="2:14" x14ac:dyDescent="0.25">
      <c r="B170" s="119" t="s">
        <v>87</v>
      </c>
      <c r="C170" s="120">
        <v>285</v>
      </c>
      <c r="D170" s="121">
        <v>-0.25</v>
      </c>
      <c r="E170" s="120">
        <v>419</v>
      </c>
      <c r="F170" s="121">
        <f t="shared" si="15"/>
        <v>0.47017543859649114</v>
      </c>
      <c r="G170" s="120">
        <v>410</v>
      </c>
      <c r="H170" s="121">
        <f t="shared" si="15"/>
        <v>-2.1479713603818618E-2</v>
      </c>
      <c r="I170" s="120">
        <v>328</v>
      </c>
      <c r="J170" s="121">
        <f t="shared" si="15"/>
        <v>-0.19999999999999996</v>
      </c>
      <c r="K170" s="120">
        <v>334</v>
      </c>
      <c r="L170" s="121">
        <f t="shared" si="15"/>
        <v>1.8292682926829285E-2</v>
      </c>
      <c r="M170" s="120"/>
      <c r="N170" s="121"/>
    </row>
    <row r="171" spans="2:14" x14ac:dyDescent="0.25">
      <c r="B171" s="119" t="s">
        <v>89</v>
      </c>
      <c r="C171" s="120">
        <v>48</v>
      </c>
      <c r="D171" s="121">
        <v>-0.77251184834123221</v>
      </c>
      <c r="E171" s="120">
        <v>180</v>
      </c>
      <c r="F171" s="121">
        <f t="shared" si="15"/>
        <v>2.75</v>
      </c>
      <c r="G171" s="120">
        <v>154</v>
      </c>
      <c r="H171" s="121">
        <f t="shared" si="15"/>
        <v>-0.14444444444444449</v>
      </c>
      <c r="I171" s="120">
        <v>208</v>
      </c>
      <c r="J171" s="121">
        <f t="shared" si="15"/>
        <v>0.35064935064935066</v>
      </c>
      <c r="K171" s="120">
        <v>152</v>
      </c>
      <c r="L171" s="121">
        <f t="shared" si="15"/>
        <v>-0.26923076923076927</v>
      </c>
      <c r="M171" s="120"/>
      <c r="N171" s="121"/>
    </row>
    <row r="172" spans="2:14" x14ac:dyDescent="0.25">
      <c r="B172" s="119" t="s">
        <v>91</v>
      </c>
      <c r="C172" s="120">
        <v>154</v>
      </c>
      <c r="D172" s="121">
        <v>-0.53191489361702127</v>
      </c>
      <c r="E172" s="120">
        <v>204</v>
      </c>
      <c r="F172" s="121">
        <f t="shared" si="15"/>
        <v>0.32467532467532467</v>
      </c>
      <c r="G172" s="120">
        <v>223</v>
      </c>
      <c r="H172" s="121">
        <f t="shared" si="15"/>
        <v>9.3137254901960675E-2</v>
      </c>
      <c r="I172" s="120">
        <v>290</v>
      </c>
      <c r="J172" s="121">
        <f t="shared" si="15"/>
        <v>0.30044843049327352</v>
      </c>
      <c r="K172" s="120">
        <v>286</v>
      </c>
      <c r="L172" s="121">
        <f t="shared" si="15"/>
        <v>-1.379310344827589E-2</v>
      </c>
      <c r="M172" s="120"/>
      <c r="N172" s="121"/>
    </row>
    <row r="173" spans="2:14" x14ac:dyDescent="0.25">
      <c r="B173" s="119" t="s">
        <v>93</v>
      </c>
      <c r="C173" s="120">
        <v>49</v>
      </c>
      <c r="D173" s="121">
        <v>-0.87037037037037035</v>
      </c>
      <c r="E173" s="120">
        <v>310</v>
      </c>
      <c r="F173" s="121">
        <f t="shared" si="15"/>
        <v>5.3265306122448983</v>
      </c>
      <c r="G173" s="120">
        <v>289</v>
      </c>
      <c r="H173" s="121">
        <f t="shared" si="15"/>
        <v>-6.7741935483870974E-2</v>
      </c>
      <c r="I173" s="120">
        <v>452</v>
      </c>
      <c r="J173" s="121">
        <f t="shared" si="15"/>
        <v>0.56401384083044981</v>
      </c>
      <c r="K173" s="120">
        <v>367</v>
      </c>
      <c r="L173" s="121">
        <f t="shared" si="15"/>
        <v>-0.18805309734513276</v>
      </c>
      <c r="M173" s="120"/>
      <c r="N173" s="121"/>
    </row>
    <row r="174" spans="2:14" x14ac:dyDescent="0.25">
      <c r="B174" s="119" t="s">
        <v>95</v>
      </c>
      <c r="C174" s="120">
        <v>202</v>
      </c>
      <c r="D174" s="121">
        <v>-0.40236686390532539</v>
      </c>
      <c r="E174" s="120">
        <v>364</v>
      </c>
      <c r="F174" s="121">
        <f t="shared" si="15"/>
        <v>0.80198019801980203</v>
      </c>
      <c r="G174" s="120">
        <v>357</v>
      </c>
      <c r="H174" s="121">
        <f t="shared" si="15"/>
        <v>-1.9230769230769273E-2</v>
      </c>
      <c r="I174" s="120">
        <v>304</v>
      </c>
      <c r="J174" s="121">
        <f t="shared" si="15"/>
        <v>-0.14845938375350143</v>
      </c>
      <c r="K174" s="120">
        <v>280</v>
      </c>
      <c r="L174" s="121">
        <f t="shared" si="15"/>
        <v>-7.8947368421052655E-2</v>
      </c>
      <c r="M174" s="120"/>
      <c r="N174" s="121"/>
    </row>
    <row r="175" spans="2:14" ht="15.75" x14ac:dyDescent="0.25">
      <c r="B175" s="122" t="s">
        <v>32</v>
      </c>
      <c r="C175" s="123">
        <v>1974</v>
      </c>
      <c r="D175" s="124">
        <v>-0.48780487804878048</v>
      </c>
      <c r="E175" s="123">
        <v>3541</v>
      </c>
      <c r="F175" s="124">
        <f t="shared" si="15"/>
        <v>0.79381965552178313</v>
      </c>
      <c r="G175" s="123">
        <v>3412</v>
      </c>
      <c r="H175" s="124">
        <f t="shared" si="15"/>
        <v>-3.6430386896356914E-2</v>
      </c>
      <c r="I175" s="123">
        <v>3885</v>
      </c>
      <c r="J175" s="124">
        <f t="shared" si="15"/>
        <v>0.13862837045720977</v>
      </c>
      <c r="K175" s="123">
        <v>3685</v>
      </c>
      <c r="L175" s="124">
        <f t="shared" si="15"/>
        <v>-5.1480051480051525E-2</v>
      </c>
      <c r="M175" s="123">
        <v>2173</v>
      </c>
      <c r="N175" s="124">
        <v>-4.1041482789055617E-2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29"/>
      <c r="L177" s="107"/>
      <c r="M177" s="107"/>
      <c r="N177" s="107"/>
    </row>
    <row r="180" spans="1:15" ht="48.75" customHeight="1" thickBot="1" x14ac:dyDescent="0.3">
      <c r="B180" s="283" t="s">
        <v>247</v>
      </c>
      <c r="C180" s="283"/>
      <c r="D180" s="283"/>
      <c r="E180" s="283"/>
      <c r="F180" s="283"/>
      <c r="G180" s="283"/>
      <c r="H180" s="283"/>
      <c r="I180" s="283"/>
      <c r="J180" s="283"/>
      <c r="K180" s="283"/>
      <c r="L180" s="283"/>
      <c r="M180" s="283"/>
      <c r="N180" s="283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6" t="str">
        <f>C182</f>
        <v>Bélgica</v>
      </c>
      <c r="C182" s="305" t="s">
        <v>121</v>
      </c>
      <c r="D182" s="306"/>
      <c r="E182" s="306"/>
      <c r="F182" s="306"/>
      <c r="G182" s="306"/>
      <c r="H182" s="306"/>
      <c r="I182" s="306"/>
      <c r="J182" s="306"/>
      <c r="K182" s="306"/>
      <c r="L182" s="306"/>
      <c r="M182" s="306"/>
      <c r="N182" s="306"/>
    </row>
    <row r="183" spans="1:15" ht="22.5" thickTop="1" thickBot="1" x14ac:dyDescent="0.3">
      <c r="B183" s="111"/>
      <c r="C183" s="307">
        <f>C$7</f>
        <v>2020</v>
      </c>
      <c r="D183" s="308"/>
      <c r="E183" s="307">
        <f>E$7</f>
        <v>2021</v>
      </c>
      <c r="F183" s="308"/>
      <c r="G183" s="307">
        <f>G$7</f>
        <v>2022</v>
      </c>
      <c r="H183" s="308"/>
      <c r="I183" s="307">
        <f>I$7</f>
        <v>2023</v>
      </c>
      <c r="J183" s="308"/>
      <c r="K183" s="307">
        <f>K$7</f>
        <v>2024</v>
      </c>
      <c r="L183" s="308"/>
      <c r="M183" s="307">
        <f>M$7</f>
        <v>2025</v>
      </c>
      <c r="N183" s="308"/>
    </row>
    <row r="184" spans="1:15" ht="16.5" thickTop="1" thickBot="1" x14ac:dyDescent="0.3">
      <c r="B184" s="87"/>
      <c r="C184" s="116" t="s">
        <v>71</v>
      </c>
      <c r="D184" s="117" t="str">
        <f>CONCATENATE("var ",RIGHT(C183,2),"/",RIGHT(C183-1,2))</f>
        <v>var 20/19</v>
      </c>
      <c r="E184" s="118" t="s">
        <v>71</v>
      </c>
      <c r="F184" s="117" t="str">
        <f>CONCATENATE("var ",RIGHT(E183,2),"/",RIGHT(E183-1,2))</f>
        <v>var 21/20</v>
      </c>
      <c r="G184" s="118" t="s">
        <v>71</v>
      </c>
      <c r="H184" s="117" t="str">
        <f>CONCATENATE("var ",RIGHT(G183,2),"/",RIGHT(G183-1,2))</f>
        <v>var 22/21</v>
      </c>
      <c r="I184" s="118" t="s">
        <v>71</v>
      </c>
      <c r="J184" s="117" t="str">
        <f>CONCATENATE("var ",RIGHT(I183,2),"/",RIGHT(I183-1,2))</f>
        <v>var 23/22</v>
      </c>
      <c r="K184" s="118" t="s">
        <v>71</v>
      </c>
      <c r="L184" s="117" t="str">
        <f>CONCATENATE("var ",RIGHT(K183,2),"/",RIGHT(K183-1,2))</f>
        <v>var 24/23</v>
      </c>
      <c r="M184" s="118" t="s">
        <v>71</v>
      </c>
      <c r="N184" s="117" t="str">
        <f>CONCATENATE("var ",RIGHT(M183,2),"/",RIGHT(M183-1,2))</f>
        <v>var 25/24</v>
      </c>
    </row>
    <row r="185" spans="1:15" x14ac:dyDescent="0.25">
      <c r="A185" s="125"/>
      <c r="B185" s="119" t="s">
        <v>73</v>
      </c>
      <c r="C185" s="120">
        <v>71</v>
      </c>
      <c r="D185" s="121">
        <v>-4.0540540540540571E-2</v>
      </c>
      <c r="E185" s="120">
        <v>24</v>
      </c>
      <c r="F185" s="121">
        <f t="shared" ref="F185:L197" si="17">IFERROR(E185/C185-1,"-")</f>
        <v>-0.6619718309859155</v>
      </c>
      <c r="G185" s="120">
        <v>89</v>
      </c>
      <c r="H185" s="121">
        <f t="shared" si="17"/>
        <v>2.7083333333333335</v>
      </c>
      <c r="I185" s="120">
        <v>81</v>
      </c>
      <c r="J185" s="121">
        <f t="shared" si="17"/>
        <v>-8.98876404494382E-2</v>
      </c>
      <c r="K185" s="120">
        <v>171</v>
      </c>
      <c r="L185" s="121">
        <f t="shared" si="17"/>
        <v>1.1111111111111112</v>
      </c>
      <c r="M185" s="120">
        <v>130</v>
      </c>
      <c r="N185" s="121">
        <f t="shared" ref="N185:N191" si="18">IFERROR(M185/K185-1,"-")</f>
        <v>-0.23976608187134507</v>
      </c>
    </row>
    <row r="186" spans="1:15" x14ac:dyDescent="0.25">
      <c r="B186" s="119" t="s">
        <v>75</v>
      </c>
      <c r="C186" s="120">
        <v>29</v>
      </c>
      <c r="D186" s="121">
        <v>-0.546875</v>
      </c>
      <c r="E186" s="120">
        <v>14</v>
      </c>
      <c r="F186" s="121">
        <f t="shared" si="17"/>
        <v>-0.51724137931034475</v>
      </c>
      <c r="G186" s="120">
        <v>81</v>
      </c>
      <c r="H186" s="121">
        <f t="shared" si="17"/>
        <v>4.7857142857142856</v>
      </c>
      <c r="I186" s="120">
        <v>33</v>
      </c>
      <c r="J186" s="121">
        <f t="shared" si="17"/>
        <v>-0.59259259259259256</v>
      </c>
      <c r="K186" s="120">
        <v>95</v>
      </c>
      <c r="L186" s="121">
        <f t="shared" si="17"/>
        <v>1.8787878787878789</v>
      </c>
      <c r="M186" s="120">
        <v>92</v>
      </c>
      <c r="N186" s="121">
        <f t="shared" si="18"/>
        <v>-3.157894736842104E-2</v>
      </c>
    </row>
    <row r="187" spans="1:15" x14ac:dyDescent="0.25">
      <c r="B187" s="119" t="s">
        <v>77</v>
      </c>
      <c r="C187" s="120">
        <v>32</v>
      </c>
      <c r="D187" s="121">
        <v>-0.47540983606557374</v>
      </c>
      <c r="E187" s="120">
        <v>12</v>
      </c>
      <c r="F187" s="121">
        <f t="shared" si="17"/>
        <v>-0.625</v>
      </c>
      <c r="G187" s="120">
        <v>80</v>
      </c>
      <c r="H187" s="121">
        <f t="shared" si="17"/>
        <v>5.666666666666667</v>
      </c>
      <c r="I187" s="120">
        <v>71</v>
      </c>
      <c r="J187" s="121">
        <f t="shared" si="17"/>
        <v>-0.11250000000000004</v>
      </c>
      <c r="K187" s="120">
        <v>93</v>
      </c>
      <c r="L187" s="121">
        <f t="shared" si="17"/>
        <v>0.3098591549295775</v>
      </c>
      <c r="M187" s="120">
        <v>112</v>
      </c>
      <c r="N187" s="121">
        <f t="shared" si="18"/>
        <v>0.20430107526881724</v>
      </c>
    </row>
    <row r="188" spans="1:15" x14ac:dyDescent="0.25">
      <c r="B188" s="119" t="s">
        <v>79</v>
      </c>
      <c r="C188" s="120">
        <v>0</v>
      </c>
      <c r="D188" s="121">
        <v>-1</v>
      </c>
      <c r="E188" s="120">
        <v>35</v>
      </c>
      <c r="F188" s="121" t="str">
        <f t="shared" si="17"/>
        <v>-</v>
      </c>
      <c r="G188" s="120">
        <v>60</v>
      </c>
      <c r="H188" s="121">
        <f t="shared" si="17"/>
        <v>0.71428571428571419</v>
      </c>
      <c r="I188" s="120">
        <v>44</v>
      </c>
      <c r="J188" s="121">
        <f t="shared" si="17"/>
        <v>-0.26666666666666672</v>
      </c>
      <c r="K188" s="120">
        <v>87</v>
      </c>
      <c r="L188" s="121">
        <f t="shared" si="17"/>
        <v>0.97727272727272729</v>
      </c>
      <c r="M188" s="120">
        <v>94</v>
      </c>
      <c r="N188" s="121">
        <f t="shared" si="18"/>
        <v>8.0459770114942541E-2</v>
      </c>
    </row>
    <row r="189" spans="1:15" x14ac:dyDescent="0.25">
      <c r="B189" s="119" t="s">
        <v>81</v>
      </c>
      <c r="C189" s="120">
        <v>0</v>
      </c>
      <c r="D189" s="121">
        <v>-1</v>
      </c>
      <c r="E189" s="120">
        <v>44</v>
      </c>
      <c r="F189" s="121" t="str">
        <f t="shared" si="17"/>
        <v>-</v>
      </c>
      <c r="G189" s="120">
        <v>32</v>
      </c>
      <c r="H189" s="121">
        <f t="shared" si="17"/>
        <v>-0.27272727272727271</v>
      </c>
      <c r="I189" s="120">
        <v>32</v>
      </c>
      <c r="J189" s="121">
        <f t="shared" si="17"/>
        <v>0</v>
      </c>
      <c r="K189" s="120">
        <v>49</v>
      </c>
      <c r="L189" s="121">
        <f t="shared" si="17"/>
        <v>0.53125</v>
      </c>
      <c r="M189" s="120">
        <v>38</v>
      </c>
      <c r="N189" s="121">
        <f t="shared" si="18"/>
        <v>-0.22448979591836737</v>
      </c>
    </row>
    <row r="190" spans="1:15" x14ac:dyDescent="0.25">
      <c r="B190" s="119" t="s">
        <v>122</v>
      </c>
      <c r="C190" s="120">
        <v>0</v>
      </c>
      <c r="D190" s="121">
        <v>-1</v>
      </c>
      <c r="E190" s="120">
        <v>25</v>
      </c>
      <c r="F190" s="121" t="str">
        <f t="shared" si="17"/>
        <v>-</v>
      </c>
      <c r="G190" s="120">
        <v>31</v>
      </c>
      <c r="H190" s="121">
        <f t="shared" si="17"/>
        <v>0.24</v>
      </c>
      <c r="I190" s="120">
        <v>32</v>
      </c>
      <c r="J190" s="121">
        <f t="shared" si="17"/>
        <v>3.2258064516129004E-2</v>
      </c>
      <c r="K190" s="120">
        <v>19</v>
      </c>
      <c r="L190" s="121">
        <f t="shared" si="17"/>
        <v>-0.40625</v>
      </c>
      <c r="M190" s="120">
        <v>18</v>
      </c>
      <c r="N190" s="121">
        <f t="shared" si="18"/>
        <v>-5.2631578947368474E-2</v>
      </c>
    </row>
    <row r="191" spans="1:15" x14ac:dyDescent="0.25">
      <c r="B191" s="119" t="s">
        <v>85</v>
      </c>
      <c r="C191" s="120">
        <v>0</v>
      </c>
      <c r="D191" s="121">
        <v>-1</v>
      </c>
      <c r="E191" s="120">
        <v>43</v>
      </c>
      <c r="F191" s="121" t="str">
        <f t="shared" si="17"/>
        <v>-</v>
      </c>
      <c r="G191" s="120">
        <v>61</v>
      </c>
      <c r="H191" s="121">
        <f t="shared" si="17"/>
        <v>0.41860465116279078</v>
      </c>
      <c r="I191" s="120">
        <v>43</v>
      </c>
      <c r="J191" s="121">
        <f t="shared" si="17"/>
        <v>-0.29508196721311475</v>
      </c>
      <c r="K191" s="120">
        <v>25</v>
      </c>
      <c r="L191" s="121">
        <f t="shared" si="17"/>
        <v>-0.41860465116279066</v>
      </c>
      <c r="M191" s="120">
        <v>39</v>
      </c>
      <c r="N191" s="121">
        <f t="shared" si="18"/>
        <v>0.56000000000000005</v>
      </c>
    </row>
    <row r="192" spans="1:15" x14ac:dyDescent="0.25">
      <c r="B192" s="119" t="s">
        <v>87</v>
      </c>
      <c r="C192" s="120">
        <v>45</v>
      </c>
      <c r="D192" s="121">
        <v>1.0454545454545454</v>
      </c>
      <c r="E192" s="120">
        <v>39</v>
      </c>
      <c r="F192" s="121">
        <f t="shared" si="17"/>
        <v>-0.1333333333333333</v>
      </c>
      <c r="G192" s="120">
        <v>59</v>
      </c>
      <c r="H192" s="121">
        <f t="shared" si="17"/>
        <v>0.51282051282051277</v>
      </c>
      <c r="I192" s="120">
        <v>49</v>
      </c>
      <c r="J192" s="121">
        <f t="shared" si="17"/>
        <v>-0.16949152542372881</v>
      </c>
      <c r="K192" s="120">
        <v>59</v>
      </c>
      <c r="L192" s="121">
        <f t="shared" si="17"/>
        <v>0.20408163265306123</v>
      </c>
      <c r="M192" s="120"/>
      <c r="N192" s="121"/>
    </row>
    <row r="193" spans="2:15" x14ac:dyDescent="0.25">
      <c r="B193" s="119" t="s">
        <v>89</v>
      </c>
      <c r="C193" s="120">
        <v>40</v>
      </c>
      <c r="D193" s="121">
        <v>1.5</v>
      </c>
      <c r="E193" s="120">
        <v>36</v>
      </c>
      <c r="F193" s="121">
        <f t="shared" si="17"/>
        <v>-9.9999999999999978E-2</v>
      </c>
      <c r="G193" s="120">
        <v>30</v>
      </c>
      <c r="H193" s="121">
        <f t="shared" si="17"/>
        <v>-0.16666666666666663</v>
      </c>
      <c r="I193" s="120">
        <v>41</v>
      </c>
      <c r="J193" s="121">
        <f t="shared" si="17"/>
        <v>0.3666666666666667</v>
      </c>
      <c r="K193" s="120">
        <v>41</v>
      </c>
      <c r="L193" s="121">
        <f t="shared" si="17"/>
        <v>0</v>
      </c>
      <c r="M193" s="120"/>
      <c r="N193" s="121"/>
    </row>
    <row r="194" spans="2:15" x14ac:dyDescent="0.25">
      <c r="B194" s="119" t="s">
        <v>91</v>
      </c>
      <c r="C194" s="120">
        <v>39</v>
      </c>
      <c r="D194" s="121">
        <v>0.44444444444444442</v>
      </c>
      <c r="E194" s="120">
        <v>62</v>
      </c>
      <c r="F194" s="121">
        <f t="shared" si="17"/>
        <v>0.58974358974358965</v>
      </c>
      <c r="G194" s="120">
        <v>37</v>
      </c>
      <c r="H194" s="121">
        <f t="shared" si="17"/>
        <v>-0.40322580645161288</v>
      </c>
      <c r="I194" s="120">
        <v>40</v>
      </c>
      <c r="J194" s="121">
        <f t="shared" si="17"/>
        <v>8.1081081081081141E-2</v>
      </c>
      <c r="K194" s="120">
        <v>57</v>
      </c>
      <c r="L194" s="121">
        <f t="shared" si="17"/>
        <v>0.42500000000000004</v>
      </c>
      <c r="M194" s="120"/>
      <c r="N194" s="121"/>
    </row>
    <row r="195" spans="2:15" x14ac:dyDescent="0.25">
      <c r="B195" s="119" t="s">
        <v>93</v>
      </c>
      <c r="C195" s="120">
        <v>51</v>
      </c>
      <c r="D195" s="121">
        <v>-0.35443037974683544</v>
      </c>
      <c r="E195" s="120">
        <v>104</v>
      </c>
      <c r="F195" s="121">
        <f t="shared" si="17"/>
        <v>1.0392156862745097</v>
      </c>
      <c r="G195" s="120">
        <v>70</v>
      </c>
      <c r="H195" s="121">
        <f t="shared" si="17"/>
        <v>-0.32692307692307687</v>
      </c>
      <c r="I195" s="120">
        <v>105</v>
      </c>
      <c r="J195" s="121">
        <f t="shared" si="17"/>
        <v>0.5</v>
      </c>
      <c r="K195" s="120">
        <v>64</v>
      </c>
      <c r="L195" s="121">
        <f t="shared" si="17"/>
        <v>-0.39047619047619042</v>
      </c>
      <c r="M195" s="120"/>
      <c r="N195" s="121"/>
    </row>
    <row r="196" spans="2:15" x14ac:dyDescent="0.25">
      <c r="B196" s="119" t="s">
        <v>95</v>
      </c>
      <c r="C196" s="120">
        <v>20</v>
      </c>
      <c r="D196" s="121">
        <v>-0.5</v>
      </c>
      <c r="E196" s="120">
        <v>69</v>
      </c>
      <c r="F196" s="121">
        <f t="shared" si="17"/>
        <v>2.4500000000000002</v>
      </c>
      <c r="G196" s="120">
        <v>52</v>
      </c>
      <c r="H196" s="121">
        <f t="shared" si="17"/>
        <v>-0.24637681159420288</v>
      </c>
      <c r="I196" s="120">
        <v>79</v>
      </c>
      <c r="J196" s="121">
        <f t="shared" si="17"/>
        <v>0.51923076923076916</v>
      </c>
      <c r="K196" s="120">
        <v>143</v>
      </c>
      <c r="L196" s="121">
        <f t="shared" si="17"/>
        <v>0.81012658227848111</v>
      </c>
      <c r="M196" s="120"/>
      <c r="N196" s="121"/>
    </row>
    <row r="197" spans="2:15" ht="15.75" x14ac:dyDescent="0.25">
      <c r="B197" s="122" t="s">
        <v>32</v>
      </c>
      <c r="C197" s="123">
        <v>351</v>
      </c>
      <c r="D197" s="124">
        <v>-0.32369942196531787</v>
      </c>
      <c r="E197" s="123">
        <v>507</v>
      </c>
      <c r="F197" s="124">
        <f t="shared" si="17"/>
        <v>0.44444444444444442</v>
      </c>
      <c r="G197" s="123">
        <v>682</v>
      </c>
      <c r="H197" s="124">
        <f t="shared" si="17"/>
        <v>0.34516765285996054</v>
      </c>
      <c r="I197" s="123">
        <v>650</v>
      </c>
      <c r="J197" s="124">
        <f t="shared" si="17"/>
        <v>-4.692082111436946E-2</v>
      </c>
      <c r="K197" s="123">
        <v>903</v>
      </c>
      <c r="L197" s="124">
        <f t="shared" si="17"/>
        <v>0.38923076923076927</v>
      </c>
      <c r="M197" s="123">
        <v>523</v>
      </c>
      <c r="N197" s="124">
        <v>-2.9684601113172504E-2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K200" s="125"/>
    </row>
    <row r="201" spans="2:15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</row>
    <row r="202" spans="2:15" ht="48.75" customHeight="1" thickBot="1" x14ac:dyDescent="0.3">
      <c r="B202" s="283" t="s">
        <v>248</v>
      </c>
      <c r="C202" s="283"/>
      <c r="D202" s="283"/>
      <c r="E202" s="283"/>
      <c r="F202" s="283"/>
      <c r="G202" s="283"/>
      <c r="H202" s="283"/>
      <c r="I202" s="283"/>
      <c r="J202" s="283"/>
      <c r="K202" s="283"/>
      <c r="L202" s="283"/>
      <c r="M202" s="283"/>
      <c r="N202" s="283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6" t="str">
        <f>C204</f>
        <v>Países Bajos</v>
      </c>
      <c r="C204" s="305" t="s">
        <v>125</v>
      </c>
      <c r="D204" s="306"/>
      <c r="E204" s="306"/>
      <c r="F204" s="306"/>
      <c r="G204" s="306"/>
      <c r="H204" s="306"/>
      <c r="I204" s="306"/>
      <c r="J204" s="306"/>
      <c r="K204" s="306"/>
      <c r="L204" s="306"/>
      <c r="M204" s="306"/>
      <c r="N204" s="306"/>
    </row>
    <row r="205" spans="2:15" ht="22.5" thickTop="1" thickBot="1" x14ac:dyDescent="0.3">
      <c r="B205" s="111"/>
      <c r="C205" s="307">
        <f>C$7</f>
        <v>2020</v>
      </c>
      <c r="D205" s="308"/>
      <c r="E205" s="307">
        <f>E$7</f>
        <v>2021</v>
      </c>
      <c r="F205" s="308"/>
      <c r="G205" s="307">
        <f>G$7</f>
        <v>2022</v>
      </c>
      <c r="H205" s="308"/>
      <c r="I205" s="307">
        <f>I$7</f>
        <v>2023</v>
      </c>
      <c r="J205" s="308"/>
      <c r="K205" s="307">
        <f>K$7</f>
        <v>2024</v>
      </c>
      <c r="L205" s="308"/>
      <c r="M205" s="307">
        <f>M$7</f>
        <v>2025</v>
      </c>
      <c r="N205" s="308"/>
    </row>
    <row r="206" spans="2:15" ht="16.5" thickTop="1" thickBot="1" x14ac:dyDescent="0.3">
      <c r="B206" s="87"/>
      <c r="C206" s="116" t="s">
        <v>71</v>
      </c>
      <c r="D206" s="117" t="str">
        <f>CONCATENATE("var ",RIGHT(C205,2),"/",RIGHT(C205-1,2))</f>
        <v>var 20/19</v>
      </c>
      <c r="E206" s="118" t="s">
        <v>71</v>
      </c>
      <c r="F206" s="117" t="str">
        <f>CONCATENATE("var ",RIGHT(E205,2),"/",RIGHT(E205-1,2))</f>
        <v>var 21/20</v>
      </c>
      <c r="G206" s="118" t="s">
        <v>71</v>
      </c>
      <c r="H206" s="117" t="str">
        <f>CONCATENATE("var ",RIGHT(G205,2),"/",RIGHT(G205-1,2))</f>
        <v>var 22/21</v>
      </c>
      <c r="I206" s="118" t="s">
        <v>71</v>
      </c>
      <c r="J206" s="117" t="str">
        <f>CONCATENATE("var ",RIGHT(I205,2),"/",RIGHT(I205-1,2))</f>
        <v>var 23/22</v>
      </c>
      <c r="K206" s="118" t="s">
        <v>71</v>
      </c>
      <c r="L206" s="117" t="str">
        <f>CONCATENATE("var ",RIGHT(K205,2),"/",RIGHT(K205-1,2))</f>
        <v>var 24/23</v>
      </c>
      <c r="M206" s="118" t="s">
        <v>71</v>
      </c>
      <c r="N206" s="117" t="str">
        <f>CONCATENATE("var ",RIGHT(M205,2),"/",RIGHT(M205-1,2))</f>
        <v>var 25/24</v>
      </c>
    </row>
    <row r="207" spans="2:15" x14ac:dyDescent="0.25">
      <c r="B207" s="119" t="s">
        <v>73</v>
      </c>
      <c r="C207" s="120">
        <v>89</v>
      </c>
      <c r="D207" s="121">
        <v>0.11250000000000004</v>
      </c>
      <c r="E207" s="120">
        <v>5</v>
      </c>
      <c r="F207" s="121">
        <f t="shared" ref="F207:L219" si="19">IFERROR(E207/C207-1,"-")</f>
        <v>-0.9438202247191011</v>
      </c>
      <c r="G207" s="120">
        <v>129</v>
      </c>
      <c r="H207" s="121">
        <f t="shared" si="19"/>
        <v>24.8</v>
      </c>
      <c r="I207" s="120">
        <v>137</v>
      </c>
      <c r="J207" s="121">
        <f t="shared" si="19"/>
        <v>6.2015503875969102E-2</v>
      </c>
      <c r="K207" s="120">
        <v>154</v>
      </c>
      <c r="L207" s="121">
        <f t="shared" si="19"/>
        <v>0.12408759124087587</v>
      </c>
      <c r="M207" s="120">
        <v>182</v>
      </c>
      <c r="N207" s="121">
        <f t="shared" ref="N207:N213" si="20">IFERROR(M207/K207-1,"-")</f>
        <v>0.18181818181818188</v>
      </c>
    </row>
    <row r="208" spans="2:15" x14ac:dyDescent="0.25">
      <c r="B208" s="119" t="s">
        <v>75</v>
      </c>
      <c r="C208" s="120">
        <v>153</v>
      </c>
      <c r="D208" s="121">
        <v>2.1875</v>
      </c>
      <c r="E208" s="120">
        <v>10</v>
      </c>
      <c r="F208" s="121">
        <f t="shared" si="19"/>
        <v>-0.934640522875817</v>
      </c>
      <c r="G208" s="120">
        <v>117</v>
      </c>
      <c r="H208" s="121">
        <f t="shared" si="19"/>
        <v>10.7</v>
      </c>
      <c r="I208" s="120">
        <v>88</v>
      </c>
      <c r="J208" s="121">
        <f t="shared" si="19"/>
        <v>-0.24786324786324787</v>
      </c>
      <c r="K208" s="120">
        <v>146</v>
      </c>
      <c r="L208" s="121">
        <f t="shared" si="19"/>
        <v>0.65909090909090917</v>
      </c>
      <c r="M208" s="120">
        <v>134</v>
      </c>
      <c r="N208" s="121">
        <f t="shared" si="20"/>
        <v>-8.2191780821917804E-2</v>
      </c>
    </row>
    <row r="209" spans="2:15" x14ac:dyDescent="0.25">
      <c r="B209" s="119" t="s">
        <v>77</v>
      </c>
      <c r="C209" s="120">
        <v>23</v>
      </c>
      <c r="D209" s="121">
        <v>-0.77450980392156865</v>
      </c>
      <c r="E209" s="120">
        <v>22</v>
      </c>
      <c r="F209" s="121">
        <f t="shared" si="19"/>
        <v>-4.3478260869565188E-2</v>
      </c>
      <c r="G209" s="120">
        <v>156</v>
      </c>
      <c r="H209" s="121">
        <f t="shared" si="19"/>
        <v>6.0909090909090908</v>
      </c>
      <c r="I209" s="120">
        <v>155</v>
      </c>
      <c r="J209" s="121">
        <f t="shared" si="19"/>
        <v>-6.4102564102563875E-3</v>
      </c>
      <c r="K209" s="120">
        <v>158</v>
      </c>
      <c r="L209" s="121">
        <f t="shared" si="19"/>
        <v>1.9354838709677358E-2</v>
      </c>
      <c r="M209" s="120">
        <v>109</v>
      </c>
      <c r="N209" s="121">
        <f t="shared" si="20"/>
        <v>-0.310126582278481</v>
      </c>
    </row>
    <row r="210" spans="2:15" x14ac:dyDescent="0.25">
      <c r="B210" s="119" t="s">
        <v>79</v>
      </c>
      <c r="C210" s="120">
        <v>0</v>
      </c>
      <c r="D210" s="121">
        <v>-1</v>
      </c>
      <c r="E210" s="120">
        <v>12</v>
      </c>
      <c r="F210" s="121" t="str">
        <f t="shared" si="19"/>
        <v>-</v>
      </c>
      <c r="G210" s="120">
        <v>104</v>
      </c>
      <c r="H210" s="121">
        <f t="shared" si="19"/>
        <v>7.6666666666666661</v>
      </c>
      <c r="I210" s="120">
        <v>80</v>
      </c>
      <c r="J210" s="121">
        <f t="shared" si="19"/>
        <v>-0.23076923076923073</v>
      </c>
      <c r="K210" s="120">
        <v>62</v>
      </c>
      <c r="L210" s="121">
        <f t="shared" si="19"/>
        <v>-0.22499999999999998</v>
      </c>
      <c r="M210" s="120">
        <v>48</v>
      </c>
      <c r="N210" s="121">
        <f t="shared" si="20"/>
        <v>-0.22580645161290325</v>
      </c>
    </row>
    <row r="211" spans="2:15" x14ac:dyDescent="0.25">
      <c r="B211" s="119" t="s">
        <v>81</v>
      </c>
      <c r="C211" s="120">
        <v>0</v>
      </c>
      <c r="D211" s="121">
        <v>-1</v>
      </c>
      <c r="E211" s="120">
        <v>18</v>
      </c>
      <c r="F211" s="121" t="str">
        <f t="shared" si="19"/>
        <v>-</v>
      </c>
      <c r="G211" s="120">
        <v>81</v>
      </c>
      <c r="H211" s="121">
        <f t="shared" si="19"/>
        <v>3.5</v>
      </c>
      <c r="I211" s="120">
        <v>41</v>
      </c>
      <c r="J211" s="121">
        <f t="shared" si="19"/>
        <v>-0.49382716049382713</v>
      </c>
      <c r="K211" s="120">
        <v>42</v>
      </c>
      <c r="L211" s="121">
        <f t="shared" si="19"/>
        <v>2.4390243902439046E-2</v>
      </c>
      <c r="M211" s="120">
        <v>70</v>
      </c>
      <c r="N211" s="121">
        <f t="shared" si="20"/>
        <v>0.66666666666666674</v>
      </c>
    </row>
    <row r="212" spans="2:15" x14ac:dyDescent="0.25">
      <c r="B212" s="119" t="s">
        <v>83</v>
      </c>
      <c r="C212" s="120">
        <v>0</v>
      </c>
      <c r="D212" s="121">
        <v>-1</v>
      </c>
      <c r="E212" s="120">
        <v>17</v>
      </c>
      <c r="F212" s="121" t="str">
        <f t="shared" si="19"/>
        <v>-</v>
      </c>
      <c r="G212" s="120">
        <v>85</v>
      </c>
      <c r="H212" s="121">
        <f t="shared" si="19"/>
        <v>4</v>
      </c>
      <c r="I212" s="120">
        <v>30</v>
      </c>
      <c r="J212" s="121">
        <f t="shared" si="19"/>
        <v>-0.64705882352941169</v>
      </c>
      <c r="K212" s="120">
        <v>36</v>
      </c>
      <c r="L212" s="121">
        <f t="shared" si="19"/>
        <v>0.19999999999999996</v>
      </c>
      <c r="M212" s="120">
        <v>33</v>
      </c>
      <c r="N212" s="121">
        <f t="shared" si="20"/>
        <v>-8.333333333333337E-2</v>
      </c>
    </row>
    <row r="213" spans="2:15" x14ac:dyDescent="0.25">
      <c r="B213" s="119" t="s">
        <v>85</v>
      </c>
      <c r="C213" s="120">
        <v>0</v>
      </c>
      <c r="D213" s="121">
        <v>-1</v>
      </c>
      <c r="E213" s="120">
        <v>15</v>
      </c>
      <c r="F213" s="121" t="str">
        <f t="shared" si="19"/>
        <v>-</v>
      </c>
      <c r="G213" s="120">
        <v>42</v>
      </c>
      <c r="H213" s="121">
        <f t="shared" si="19"/>
        <v>1.7999999999999998</v>
      </c>
      <c r="I213" s="120">
        <v>38</v>
      </c>
      <c r="J213" s="121">
        <f t="shared" si="19"/>
        <v>-9.5238095238095233E-2</v>
      </c>
      <c r="K213" s="120">
        <v>29</v>
      </c>
      <c r="L213" s="121">
        <f t="shared" si="19"/>
        <v>-0.23684210526315785</v>
      </c>
      <c r="M213" s="120">
        <v>46</v>
      </c>
      <c r="N213" s="121">
        <f t="shared" si="20"/>
        <v>0.5862068965517242</v>
      </c>
    </row>
    <row r="214" spans="2:15" x14ac:dyDescent="0.25">
      <c r="B214" s="119" t="s">
        <v>87</v>
      </c>
      <c r="C214" s="120">
        <v>9</v>
      </c>
      <c r="D214" s="121">
        <v>-0.76315789473684215</v>
      </c>
      <c r="E214" s="120">
        <v>24</v>
      </c>
      <c r="F214" s="121">
        <f t="shared" si="19"/>
        <v>1.6666666666666665</v>
      </c>
      <c r="G214" s="120">
        <v>106</v>
      </c>
      <c r="H214" s="121">
        <f t="shared" si="19"/>
        <v>3.416666666666667</v>
      </c>
      <c r="I214" s="120">
        <v>46</v>
      </c>
      <c r="J214" s="121">
        <f t="shared" si="19"/>
        <v>-0.56603773584905659</v>
      </c>
      <c r="K214" s="120">
        <v>43</v>
      </c>
      <c r="L214" s="121">
        <f t="shared" si="19"/>
        <v>-6.5217391304347783E-2</v>
      </c>
      <c r="M214" s="120"/>
      <c r="N214" s="121"/>
    </row>
    <row r="215" spans="2:15" x14ac:dyDescent="0.25">
      <c r="B215" s="119" t="s">
        <v>89</v>
      </c>
      <c r="C215" s="120">
        <v>6</v>
      </c>
      <c r="D215" s="121">
        <v>-0.7931034482758621</v>
      </c>
      <c r="E215" s="120">
        <v>39</v>
      </c>
      <c r="F215" s="121">
        <f t="shared" si="19"/>
        <v>5.5</v>
      </c>
      <c r="G215" s="120">
        <v>66</v>
      </c>
      <c r="H215" s="121">
        <f t="shared" si="19"/>
        <v>0.69230769230769229</v>
      </c>
      <c r="I215" s="120">
        <v>31</v>
      </c>
      <c r="J215" s="121">
        <f t="shared" si="19"/>
        <v>-0.53030303030303028</v>
      </c>
      <c r="K215" s="120">
        <v>31</v>
      </c>
      <c r="L215" s="121">
        <f t="shared" si="19"/>
        <v>0</v>
      </c>
      <c r="M215" s="120"/>
      <c r="N215" s="121"/>
    </row>
    <row r="216" spans="2:15" x14ac:dyDescent="0.25">
      <c r="B216" s="119" t="s">
        <v>91</v>
      </c>
      <c r="C216" s="120">
        <v>4</v>
      </c>
      <c r="D216" s="121">
        <v>-0.94366197183098588</v>
      </c>
      <c r="E216" s="120">
        <v>46</v>
      </c>
      <c r="F216" s="121">
        <f t="shared" si="19"/>
        <v>10.5</v>
      </c>
      <c r="G216" s="120">
        <v>72</v>
      </c>
      <c r="H216" s="121">
        <f t="shared" si="19"/>
        <v>0.56521739130434789</v>
      </c>
      <c r="I216" s="120">
        <v>65</v>
      </c>
      <c r="J216" s="121">
        <f t="shared" si="19"/>
        <v>-9.722222222222221E-2</v>
      </c>
      <c r="K216" s="120">
        <v>79</v>
      </c>
      <c r="L216" s="121">
        <f t="shared" si="19"/>
        <v>0.21538461538461529</v>
      </c>
      <c r="M216" s="120"/>
      <c r="N216" s="121"/>
    </row>
    <row r="217" spans="2:15" x14ac:dyDescent="0.25">
      <c r="B217" s="119" t="s">
        <v>93</v>
      </c>
      <c r="C217" s="120">
        <v>18</v>
      </c>
      <c r="D217" s="121">
        <v>-0.83018867924528306</v>
      </c>
      <c r="E217" s="120">
        <v>117</v>
      </c>
      <c r="F217" s="121">
        <f t="shared" si="19"/>
        <v>5.5</v>
      </c>
      <c r="G217" s="120">
        <v>93</v>
      </c>
      <c r="H217" s="121">
        <f t="shared" si="19"/>
        <v>-0.20512820512820518</v>
      </c>
      <c r="I217" s="120">
        <v>114</v>
      </c>
      <c r="J217" s="121">
        <f t="shared" si="19"/>
        <v>0.22580645161290325</v>
      </c>
      <c r="K217" s="120">
        <v>78</v>
      </c>
      <c r="L217" s="121">
        <f t="shared" si="19"/>
        <v>-0.31578947368421051</v>
      </c>
      <c r="M217" s="120"/>
      <c r="N217" s="121"/>
    </row>
    <row r="218" spans="2:15" x14ac:dyDescent="0.25">
      <c r="B218" s="119" t="s">
        <v>95</v>
      </c>
      <c r="C218" s="120">
        <v>14</v>
      </c>
      <c r="D218" s="121">
        <v>-0.82499999999999996</v>
      </c>
      <c r="E218" s="120">
        <v>107</v>
      </c>
      <c r="F218" s="121">
        <f t="shared" si="19"/>
        <v>6.6428571428571432</v>
      </c>
      <c r="G218" s="120">
        <v>121</v>
      </c>
      <c r="H218" s="121">
        <f t="shared" si="19"/>
        <v>0.13084112149532712</v>
      </c>
      <c r="I218" s="120">
        <v>113</v>
      </c>
      <c r="J218" s="121">
        <f t="shared" si="19"/>
        <v>-6.6115702479338845E-2</v>
      </c>
      <c r="K218" s="120">
        <v>75</v>
      </c>
      <c r="L218" s="121">
        <f t="shared" si="19"/>
        <v>-0.33628318584070793</v>
      </c>
      <c r="M218" s="120"/>
      <c r="N218" s="121"/>
    </row>
    <row r="219" spans="2:15" ht="15.75" x14ac:dyDescent="0.25">
      <c r="B219" s="122" t="s">
        <v>32</v>
      </c>
      <c r="C219" s="123">
        <v>323</v>
      </c>
      <c r="D219" s="124">
        <v>-0.53791130185979974</v>
      </c>
      <c r="E219" s="123">
        <v>432</v>
      </c>
      <c r="F219" s="124">
        <f t="shared" si="19"/>
        <v>0.33746130030959742</v>
      </c>
      <c r="G219" s="123">
        <v>1172</v>
      </c>
      <c r="H219" s="124">
        <f t="shared" si="19"/>
        <v>1.7129629629629628</v>
      </c>
      <c r="I219" s="123">
        <v>938</v>
      </c>
      <c r="J219" s="124">
        <f t="shared" si="19"/>
        <v>-0.19965870307167233</v>
      </c>
      <c r="K219" s="123">
        <v>933</v>
      </c>
      <c r="L219" s="124">
        <f t="shared" si="19"/>
        <v>-5.3304904051172386E-3</v>
      </c>
      <c r="M219" s="123">
        <v>622</v>
      </c>
      <c r="N219" s="124">
        <v>-7.9744816586921896E-3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K222" s="125"/>
      <c r="M222" s="127"/>
    </row>
    <row r="224" spans="2:15" ht="48.75" customHeight="1" thickBot="1" x14ac:dyDescent="0.3">
      <c r="B224" s="283" t="s">
        <v>247</v>
      </c>
      <c r="C224" s="283"/>
      <c r="D224" s="283"/>
      <c r="E224" s="283"/>
      <c r="F224" s="283"/>
      <c r="G224" s="283"/>
      <c r="H224" s="283"/>
      <c r="I224" s="283"/>
      <c r="J224" s="283"/>
      <c r="K224" s="283"/>
      <c r="L224" s="283"/>
      <c r="M224" s="283"/>
      <c r="N224" s="283"/>
      <c r="O224" s="1" t="s">
        <v>126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127</v>
      </c>
    </row>
    <row r="226" spans="2:15" ht="22.5" thickTop="1" thickBot="1" x14ac:dyDescent="0.3">
      <c r="B226" s="126" t="str">
        <f>C226</f>
        <v>Bélgica</v>
      </c>
      <c r="C226" s="305" t="s">
        <v>121</v>
      </c>
      <c r="D226" s="306"/>
      <c r="E226" s="306"/>
      <c r="F226" s="306"/>
      <c r="G226" s="306"/>
      <c r="H226" s="306"/>
      <c r="I226" s="306"/>
      <c r="J226" s="306"/>
      <c r="K226" s="306"/>
      <c r="L226" s="306"/>
      <c r="M226" s="306"/>
      <c r="N226" s="306"/>
    </row>
    <row r="227" spans="2:15" ht="22.5" thickTop="1" thickBot="1" x14ac:dyDescent="0.3">
      <c r="B227" s="111"/>
      <c r="C227" s="307">
        <f>C$7</f>
        <v>2020</v>
      </c>
      <c r="D227" s="308"/>
      <c r="E227" s="307">
        <f>E$7</f>
        <v>2021</v>
      </c>
      <c r="F227" s="308"/>
      <c r="G227" s="307">
        <f>G$7</f>
        <v>2022</v>
      </c>
      <c r="H227" s="308"/>
      <c r="I227" s="307">
        <f>I$7</f>
        <v>2023</v>
      </c>
      <c r="J227" s="308"/>
      <c r="K227" s="307">
        <f>K$7</f>
        <v>2024</v>
      </c>
      <c r="L227" s="308"/>
      <c r="M227" s="307">
        <f>M$7</f>
        <v>2025</v>
      </c>
      <c r="N227" s="308"/>
    </row>
    <row r="228" spans="2:15" ht="16.5" thickTop="1" thickBot="1" x14ac:dyDescent="0.3">
      <c r="B228" s="87"/>
      <c r="C228" s="116" t="s">
        <v>71</v>
      </c>
      <c r="D228" s="117" t="str">
        <f>CONCATENATE("var ",RIGHT(C227,2),"/",RIGHT(C227-1,2))</f>
        <v>var 20/19</v>
      </c>
      <c r="E228" s="118" t="s">
        <v>71</v>
      </c>
      <c r="F228" s="117" t="str">
        <f>CONCATENATE("var ",RIGHT(E227,2),"/",RIGHT(E227-1,2))</f>
        <v>var 21/20</v>
      </c>
      <c r="G228" s="118" t="s">
        <v>71</v>
      </c>
      <c r="H228" s="117" t="str">
        <f>CONCATENATE("var ",RIGHT(G227,2),"/",RIGHT(G227-1,2))</f>
        <v>var 22/21</v>
      </c>
      <c r="I228" s="118" t="s">
        <v>71</v>
      </c>
      <c r="J228" s="117" t="str">
        <f>CONCATENATE("var ",RIGHT(I227,2),"/",RIGHT(I227-1,2))</f>
        <v>var 23/22</v>
      </c>
      <c r="K228" s="118" t="s">
        <v>71</v>
      </c>
      <c r="L228" s="117" t="str">
        <f>CONCATENATE("var ",RIGHT(K227,2),"/",RIGHT(K227-1,2))</f>
        <v>var 24/23</v>
      </c>
      <c r="M228" s="118" t="s">
        <v>71</v>
      </c>
      <c r="N228" s="117" t="str">
        <f>CONCATENATE("var ",RIGHT(M227,2),"/",RIGHT(M227-1,2))</f>
        <v>var 25/24</v>
      </c>
    </row>
    <row r="229" spans="2:15" x14ac:dyDescent="0.25">
      <c r="B229" s="119" t="s">
        <v>73</v>
      </c>
      <c r="C229" s="120">
        <v>71</v>
      </c>
      <c r="D229" s="121">
        <v>-4.0540540540540571E-2</v>
      </c>
      <c r="E229" s="120">
        <v>24</v>
      </c>
      <c r="F229" s="121">
        <f t="shared" ref="F229:L241" si="21">IFERROR(E229/C229-1,"-")</f>
        <v>-0.6619718309859155</v>
      </c>
      <c r="G229" s="120">
        <v>89</v>
      </c>
      <c r="H229" s="121">
        <f t="shared" si="21"/>
        <v>2.7083333333333335</v>
      </c>
      <c r="I229" s="120">
        <v>81</v>
      </c>
      <c r="J229" s="121">
        <f t="shared" si="21"/>
        <v>-8.98876404494382E-2</v>
      </c>
      <c r="K229" s="120">
        <v>171</v>
      </c>
      <c r="L229" s="121">
        <f t="shared" si="21"/>
        <v>1.1111111111111112</v>
      </c>
      <c r="M229" s="120">
        <v>130</v>
      </c>
      <c r="N229" s="121">
        <f t="shared" ref="N229:N235" si="22">IFERROR(M229/K229-1,"-")</f>
        <v>-0.23976608187134507</v>
      </c>
    </row>
    <row r="230" spans="2:15" x14ac:dyDescent="0.25">
      <c r="B230" s="119" t="s">
        <v>75</v>
      </c>
      <c r="C230" s="120">
        <v>29</v>
      </c>
      <c r="D230" s="121">
        <v>-0.546875</v>
      </c>
      <c r="E230" s="120">
        <v>14</v>
      </c>
      <c r="F230" s="121">
        <f t="shared" si="21"/>
        <v>-0.51724137931034475</v>
      </c>
      <c r="G230" s="120">
        <v>81</v>
      </c>
      <c r="H230" s="121">
        <f t="shared" si="21"/>
        <v>4.7857142857142856</v>
      </c>
      <c r="I230" s="120">
        <v>33</v>
      </c>
      <c r="J230" s="121">
        <f t="shared" si="21"/>
        <v>-0.59259259259259256</v>
      </c>
      <c r="K230" s="120">
        <v>95</v>
      </c>
      <c r="L230" s="121">
        <f t="shared" si="21"/>
        <v>1.8787878787878789</v>
      </c>
      <c r="M230" s="120">
        <v>92</v>
      </c>
      <c r="N230" s="121">
        <f t="shared" si="22"/>
        <v>-3.157894736842104E-2</v>
      </c>
    </row>
    <row r="231" spans="2:15" x14ac:dyDescent="0.25">
      <c r="B231" s="119" t="s">
        <v>77</v>
      </c>
      <c r="C231" s="120">
        <v>32</v>
      </c>
      <c r="D231" s="121">
        <v>-0.47540983606557374</v>
      </c>
      <c r="E231" s="120">
        <v>12</v>
      </c>
      <c r="F231" s="121">
        <f t="shared" si="21"/>
        <v>-0.625</v>
      </c>
      <c r="G231" s="120">
        <v>80</v>
      </c>
      <c r="H231" s="121">
        <f t="shared" si="21"/>
        <v>5.666666666666667</v>
      </c>
      <c r="I231" s="120">
        <v>71</v>
      </c>
      <c r="J231" s="121">
        <f t="shared" si="21"/>
        <v>-0.11250000000000004</v>
      </c>
      <c r="K231" s="120">
        <v>93</v>
      </c>
      <c r="L231" s="121">
        <f t="shared" si="21"/>
        <v>0.3098591549295775</v>
      </c>
      <c r="M231" s="120">
        <v>112</v>
      </c>
      <c r="N231" s="121">
        <f t="shared" si="22"/>
        <v>0.20430107526881724</v>
      </c>
    </row>
    <row r="232" spans="2:15" x14ac:dyDescent="0.25">
      <c r="B232" s="119" t="s">
        <v>79</v>
      </c>
      <c r="C232" s="120">
        <v>0</v>
      </c>
      <c r="D232" s="121">
        <v>-1</v>
      </c>
      <c r="E232" s="120">
        <v>35</v>
      </c>
      <c r="F232" s="121" t="str">
        <f t="shared" si="21"/>
        <v>-</v>
      </c>
      <c r="G232" s="120">
        <v>60</v>
      </c>
      <c r="H232" s="121">
        <f t="shared" si="21"/>
        <v>0.71428571428571419</v>
      </c>
      <c r="I232" s="120">
        <v>44</v>
      </c>
      <c r="J232" s="121">
        <f t="shared" si="21"/>
        <v>-0.26666666666666672</v>
      </c>
      <c r="K232" s="120">
        <v>87</v>
      </c>
      <c r="L232" s="121">
        <f t="shared" si="21"/>
        <v>0.97727272727272729</v>
      </c>
      <c r="M232" s="120">
        <v>94</v>
      </c>
      <c r="N232" s="121">
        <f t="shared" si="22"/>
        <v>8.0459770114942541E-2</v>
      </c>
    </row>
    <row r="233" spans="2:15" x14ac:dyDescent="0.25">
      <c r="B233" s="119" t="s">
        <v>81</v>
      </c>
      <c r="C233" s="120">
        <v>0</v>
      </c>
      <c r="D233" s="121">
        <v>-1</v>
      </c>
      <c r="E233" s="120">
        <v>44</v>
      </c>
      <c r="F233" s="121" t="str">
        <f t="shared" si="21"/>
        <v>-</v>
      </c>
      <c r="G233" s="120">
        <v>32</v>
      </c>
      <c r="H233" s="121">
        <f t="shared" si="21"/>
        <v>-0.27272727272727271</v>
      </c>
      <c r="I233" s="120">
        <v>32</v>
      </c>
      <c r="J233" s="121">
        <f t="shared" si="21"/>
        <v>0</v>
      </c>
      <c r="K233" s="120">
        <v>49</v>
      </c>
      <c r="L233" s="121">
        <f t="shared" si="21"/>
        <v>0.53125</v>
      </c>
      <c r="M233" s="120">
        <v>38</v>
      </c>
      <c r="N233" s="121">
        <f t="shared" si="22"/>
        <v>-0.22448979591836737</v>
      </c>
    </row>
    <row r="234" spans="2:15" x14ac:dyDescent="0.25">
      <c r="B234" s="119" t="s">
        <v>83</v>
      </c>
      <c r="C234" s="120">
        <v>0</v>
      </c>
      <c r="D234" s="121">
        <v>-1</v>
      </c>
      <c r="E234" s="120">
        <v>25</v>
      </c>
      <c r="F234" s="121" t="str">
        <f t="shared" si="21"/>
        <v>-</v>
      </c>
      <c r="G234" s="120">
        <v>31</v>
      </c>
      <c r="H234" s="121">
        <f t="shared" si="21"/>
        <v>0.24</v>
      </c>
      <c r="I234" s="120">
        <v>32</v>
      </c>
      <c r="J234" s="121">
        <f t="shared" si="21"/>
        <v>3.2258064516129004E-2</v>
      </c>
      <c r="K234" s="120">
        <v>19</v>
      </c>
      <c r="L234" s="121">
        <f t="shared" si="21"/>
        <v>-0.40625</v>
      </c>
      <c r="M234" s="120">
        <v>18</v>
      </c>
      <c r="N234" s="121">
        <f t="shared" si="22"/>
        <v>-5.2631578947368474E-2</v>
      </c>
    </row>
    <row r="235" spans="2:15" x14ac:dyDescent="0.25">
      <c r="B235" s="119" t="s">
        <v>85</v>
      </c>
      <c r="C235" s="120">
        <v>0</v>
      </c>
      <c r="D235" s="121">
        <v>-1</v>
      </c>
      <c r="E235" s="120">
        <v>43</v>
      </c>
      <c r="F235" s="121" t="str">
        <f t="shared" si="21"/>
        <v>-</v>
      </c>
      <c r="G235" s="120">
        <v>61</v>
      </c>
      <c r="H235" s="121">
        <f t="shared" si="21"/>
        <v>0.41860465116279078</v>
      </c>
      <c r="I235" s="120">
        <v>43</v>
      </c>
      <c r="J235" s="121">
        <f t="shared" si="21"/>
        <v>-0.29508196721311475</v>
      </c>
      <c r="K235" s="120">
        <v>25</v>
      </c>
      <c r="L235" s="121">
        <f t="shared" si="21"/>
        <v>-0.41860465116279066</v>
      </c>
      <c r="M235" s="120">
        <v>39</v>
      </c>
      <c r="N235" s="121">
        <f t="shared" si="22"/>
        <v>0.56000000000000005</v>
      </c>
    </row>
    <row r="236" spans="2:15" x14ac:dyDescent="0.25">
      <c r="B236" s="119" t="s">
        <v>87</v>
      </c>
      <c r="C236" s="120">
        <v>45</v>
      </c>
      <c r="D236" s="121">
        <v>1.0454545454545454</v>
      </c>
      <c r="E236" s="120">
        <v>39</v>
      </c>
      <c r="F236" s="121">
        <f t="shared" si="21"/>
        <v>-0.1333333333333333</v>
      </c>
      <c r="G236" s="120">
        <v>59</v>
      </c>
      <c r="H236" s="121">
        <f t="shared" si="21"/>
        <v>0.51282051282051277</v>
      </c>
      <c r="I236" s="120">
        <v>49</v>
      </c>
      <c r="J236" s="121">
        <f t="shared" si="21"/>
        <v>-0.16949152542372881</v>
      </c>
      <c r="K236" s="120">
        <v>59</v>
      </c>
      <c r="L236" s="121">
        <f t="shared" si="21"/>
        <v>0.20408163265306123</v>
      </c>
      <c r="M236" s="120"/>
      <c r="N236" s="121"/>
    </row>
    <row r="237" spans="2:15" x14ac:dyDescent="0.25">
      <c r="B237" s="119" t="s">
        <v>89</v>
      </c>
      <c r="C237" s="120">
        <v>40</v>
      </c>
      <c r="D237" s="121">
        <v>1.5</v>
      </c>
      <c r="E237" s="120">
        <v>36</v>
      </c>
      <c r="F237" s="121">
        <f t="shared" si="21"/>
        <v>-9.9999999999999978E-2</v>
      </c>
      <c r="G237" s="120">
        <v>30</v>
      </c>
      <c r="H237" s="121">
        <f t="shared" si="21"/>
        <v>-0.16666666666666663</v>
      </c>
      <c r="I237" s="120">
        <v>41</v>
      </c>
      <c r="J237" s="121">
        <f t="shared" si="21"/>
        <v>0.3666666666666667</v>
      </c>
      <c r="K237" s="120">
        <v>41</v>
      </c>
      <c r="L237" s="121">
        <f t="shared" si="21"/>
        <v>0</v>
      </c>
      <c r="M237" s="120"/>
      <c r="N237" s="121"/>
    </row>
    <row r="238" spans="2:15" x14ac:dyDescent="0.25">
      <c r="B238" s="119" t="s">
        <v>91</v>
      </c>
      <c r="C238" s="120">
        <v>39</v>
      </c>
      <c r="D238" s="121">
        <v>0.44444444444444442</v>
      </c>
      <c r="E238" s="120">
        <v>62</v>
      </c>
      <c r="F238" s="121">
        <f t="shared" si="21"/>
        <v>0.58974358974358965</v>
      </c>
      <c r="G238" s="120">
        <v>37</v>
      </c>
      <c r="H238" s="121">
        <f t="shared" si="21"/>
        <v>-0.40322580645161288</v>
      </c>
      <c r="I238" s="120">
        <v>40</v>
      </c>
      <c r="J238" s="121">
        <f t="shared" si="21"/>
        <v>8.1081081081081141E-2</v>
      </c>
      <c r="K238" s="120">
        <v>57</v>
      </c>
      <c r="L238" s="121">
        <f t="shared" si="21"/>
        <v>0.42500000000000004</v>
      </c>
      <c r="M238" s="120"/>
      <c r="N238" s="121"/>
    </row>
    <row r="239" spans="2:15" x14ac:dyDescent="0.25">
      <c r="B239" s="119" t="s">
        <v>93</v>
      </c>
      <c r="C239" s="120">
        <v>51</v>
      </c>
      <c r="D239" s="121">
        <v>-0.35443037974683544</v>
      </c>
      <c r="E239" s="120">
        <v>104</v>
      </c>
      <c r="F239" s="121">
        <f t="shared" si="21"/>
        <v>1.0392156862745097</v>
      </c>
      <c r="G239" s="120">
        <v>70</v>
      </c>
      <c r="H239" s="121">
        <f t="shared" si="21"/>
        <v>-0.32692307692307687</v>
      </c>
      <c r="I239" s="120">
        <v>105</v>
      </c>
      <c r="J239" s="121">
        <f t="shared" si="21"/>
        <v>0.5</v>
      </c>
      <c r="K239" s="120">
        <v>64</v>
      </c>
      <c r="L239" s="121">
        <f t="shared" si="21"/>
        <v>-0.39047619047619042</v>
      </c>
      <c r="M239" s="120"/>
      <c r="N239" s="121"/>
    </row>
    <row r="240" spans="2:15" x14ac:dyDescent="0.25">
      <c r="B240" s="119" t="s">
        <v>95</v>
      </c>
      <c r="C240" s="120">
        <v>20</v>
      </c>
      <c r="D240" s="121">
        <v>-0.5</v>
      </c>
      <c r="E240" s="120">
        <v>69</v>
      </c>
      <c r="F240" s="121">
        <f t="shared" si="21"/>
        <v>2.4500000000000002</v>
      </c>
      <c r="G240" s="120">
        <v>52</v>
      </c>
      <c r="H240" s="121">
        <f t="shared" si="21"/>
        <v>-0.24637681159420288</v>
      </c>
      <c r="I240" s="120">
        <v>79</v>
      </c>
      <c r="J240" s="121">
        <f t="shared" si="21"/>
        <v>0.51923076923076916</v>
      </c>
      <c r="K240" s="120">
        <v>143</v>
      </c>
      <c r="L240" s="121">
        <f t="shared" si="21"/>
        <v>0.81012658227848111</v>
      </c>
      <c r="M240" s="120"/>
      <c r="N240" s="121"/>
    </row>
    <row r="241" spans="2:15" ht="15.75" x14ac:dyDescent="0.25">
      <c r="B241" s="122" t="s">
        <v>32</v>
      </c>
      <c r="C241" s="123">
        <v>351</v>
      </c>
      <c r="D241" s="124">
        <v>-0.32369942196531787</v>
      </c>
      <c r="E241" s="123">
        <v>507</v>
      </c>
      <c r="F241" s="124">
        <f t="shared" si="21"/>
        <v>0.44444444444444442</v>
      </c>
      <c r="G241" s="123">
        <v>682</v>
      </c>
      <c r="H241" s="124">
        <f t="shared" si="21"/>
        <v>0.34516765285996054</v>
      </c>
      <c r="I241" s="123">
        <v>650</v>
      </c>
      <c r="J241" s="124">
        <f t="shared" si="21"/>
        <v>-4.692082111436946E-2</v>
      </c>
      <c r="K241" s="123">
        <v>903</v>
      </c>
      <c r="L241" s="124">
        <f t="shared" si="21"/>
        <v>0.38923076923076927</v>
      </c>
      <c r="M241" s="123">
        <v>523</v>
      </c>
      <c r="N241" s="124">
        <v>-2.9684601113172504E-2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5"/>
      <c r="K244" s="125"/>
      <c r="M244" s="107"/>
    </row>
    <row r="246" spans="2:15" ht="48.75" customHeight="1" thickBot="1" x14ac:dyDescent="0.3">
      <c r="B246" s="283" t="s">
        <v>249</v>
      </c>
      <c r="C246" s="283"/>
      <c r="D246" s="283"/>
      <c r="E246" s="283"/>
      <c r="F246" s="283"/>
      <c r="G246" s="283"/>
      <c r="H246" s="283"/>
      <c r="I246" s="283"/>
      <c r="J246" s="283"/>
      <c r="K246" s="283"/>
      <c r="L246" s="283"/>
      <c r="M246" s="283"/>
      <c r="N246" s="283"/>
      <c r="O246" s="1" t="s">
        <v>128</v>
      </c>
    </row>
    <row r="247" spans="2:15" ht="10.5" customHeight="1" thickBot="1" x14ac:dyDescent="0.3">
      <c r="B247" s="108"/>
      <c r="C247" s="109"/>
      <c r="D247" s="108"/>
      <c r="E247" s="108"/>
      <c r="F247" s="108"/>
      <c r="G247" s="108"/>
      <c r="H247" s="108"/>
      <c r="I247" s="108"/>
      <c r="J247" s="108"/>
      <c r="K247" s="108"/>
      <c r="L247" s="108"/>
      <c r="M247" s="4"/>
      <c r="N247" s="4"/>
      <c r="O247" s="1" t="s">
        <v>129</v>
      </c>
    </row>
    <row r="248" spans="2:15" ht="22.5" thickTop="1" thickBot="1" x14ac:dyDescent="0.3">
      <c r="B248" s="126" t="str">
        <f>C248</f>
        <v>Dinamarca</v>
      </c>
      <c r="C248" s="305" t="s">
        <v>130</v>
      </c>
      <c r="D248" s="306"/>
      <c r="E248" s="306"/>
      <c r="F248" s="306"/>
      <c r="G248" s="306"/>
      <c r="H248" s="306"/>
      <c r="I248" s="306"/>
      <c r="J248" s="306"/>
      <c r="K248" s="306"/>
      <c r="L248" s="306"/>
      <c r="M248" s="306"/>
      <c r="N248" s="306"/>
    </row>
    <row r="249" spans="2:15" ht="22.5" thickTop="1" thickBot="1" x14ac:dyDescent="0.3">
      <c r="B249" s="111"/>
      <c r="C249" s="307">
        <f>C$7</f>
        <v>2020</v>
      </c>
      <c r="D249" s="308"/>
      <c r="E249" s="307">
        <f>E$7</f>
        <v>2021</v>
      </c>
      <c r="F249" s="308"/>
      <c r="G249" s="307">
        <f>G$7</f>
        <v>2022</v>
      </c>
      <c r="H249" s="308"/>
      <c r="I249" s="307">
        <f>I$7</f>
        <v>2023</v>
      </c>
      <c r="J249" s="308"/>
      <c r="K249" s="307">
        <f>K$7</f>
        <v>2024</v>
      </c>
      <c r="L249" s="308"/>
      <c r="M249" s="307">
        <f>M$7</f>
        <v>2025</v>
      </c>
      <c r="N249" s="308"/>
    </row>
    <row r="250" spans="2:15" ht="16.5" thickTop="1" thickBot="1" x14ac:dyDescent="0.3">
      <c r="B250" s="87"/>
      <c r="C250" s="116" t="s">
        <v>71</v>
      </c>
      <c r="D250" s="117" t="str">
        <f>CONCATENATE("var ",RIGHT(C249,2),"/",RIGHT(C249-1,2))</f>
        <v>var 20/19</v>
      </c>
      <c r="E250" s="118" t="s">
        <v>71</v>
      </c>
      <c r="F250" s="117" t="str">
        <f>CONCATENATE("var ",RIGHT(E249,2),"/",RIGHT(E249-1,2))</f>
        <v>var 21/20</v>
      </c>
      <c r="G250" s="118" t="s">
        <v>71</v>
      </c>
      <c r="H250" s="117" t="str">
        <f>CONCATENATE("var ",RIGHT(G249,2),"/",RIGHT(G249-1,2))</f>
        <v>var 22/21</v>
      </c>
      <c r="I250" s="118" t="s">
        <v>71</v>
      </c>
      <c r="J250" s="117" t="str">
        <f>CONCATENATE("var ",RIGHT(I249,2),"/",RIGHT(I249-1,2))</f>
        <v>var 23/22</v>
      </c>
      <c r="K250" s="118" t="s">
        <v>71</v>
      </c>
      <c r="L250" s="117" t="str">
        <f>CONCATENATE("var ",RIGHT(K249,2),"/",RIGHT(K249-1,2))</f>
        <v>var 24/23</v>
      </c>
      <c r="M250" s="118" t="s">
        <v>71</v>
      </c>
      <c r="N250" s="117" t="str">
        <f>CONCATENATE("var ",RIGHT(M249,2),"/",RIGHT(M249-1,2))</f>
        <v>var 25/24</v>
      </c>
    </row>
    <row r="251" spans="2:15" x14ac:dyDescent="0.25">
      <c r="B251" s="119" t="s">
        <v>73</v>
      </c>
      <c r="C251" s="120">
        <v>87</v>
      </c>
      <c r="D251" s="121">
        <v>1.4166666666666665</v>
      </c>
      <c r="E251" s="120">
        <v>4</v>
      </c>
      <c r="F251" s="121">
        <f t="shared" ref="F251:L263" si="23">IFERROR(E251/C251-1,"-")</f>
        <v>-0.95402298850574718</v>
      </c>
      <c r="G251" s="120">
        <v>50</v>
      </c>
      <c r="H251" s="121">
        <f t="shared" si="23"/>
        <v>11.5</v>
      </c>
      <c r="I251" s="120">
        <v>36</v>
      </c>
      <c r="J251" s="121">
        <f t="shared" si="23"/>
        <v>-0.28000000000000003</v>
      </c>
      <c r="K251" s="120">
        <v>58</v>
      </c>
      <c r="L251" s="121">
        <f t="shared" si="23"/>
        <v>0.61111111111111116</v>
      </c>
      <c r="M251" s="120">
        <v>22</v>
      </c>
      <c r="N251" s="121">
        <f t="shared" ref="N251:N257" si="24">IFERROR(M251/K251-1,"-")</f>
        <v>-0.62068965517241381</v>
      </c>
    </row>
    <row r="252" spans="2:15" x14ac:dyDescent="0.25">
      <c r="B252" s="119" t="s">
        <v>75</v>
      </c>
      <c r="C252" s="120">
        <v>17</v>
      </c>
      <c r="D252" s="121">
        <v>-0.5</v>
      </c>
      <c r="E252" s="120">
        <v>5</v>
      </c>
      <c r="F252" s="121">
        <f t="shared" si="23"/>
        <v>-0.70588235294117641</v>
      </c>
      <c r="G252" s="120">
        <v>65</v>
      </c>
      <c r="H252" s="121">
        <f t="shared" si="23"/>
        <v>12</v>
      </c>
      <c r="I252" s="120">
        <v>17</v>
      </c>
      <c r="J252" s="121">
        <f t="shared" si="23"/>
        <v>-0.7384615384615385</v>
      </c>
      <c r="K252" s="120">
        <v>33</v>
      </c>
      <c r="L252" s="121">
        <f t="shared" si="23"/>
        <v>0.94117647058823528</v>
      </c>
      <c r="M252" s="120">
        <v>78</v>
      </c>
      <c r="N252" s="121">
        <f t="shared" si="24"/>
        <v>1.3636363636363638</v>
      </c>
    </row>
    <row r="253" spans="2:15" x14ac:dyDescent="0.25">
      <c r="B253" s="119" t="s">
        <v>77</v>
      </c>
      <c r="C253" s="120">
        <v>8</v>
      </c>
      <c r="D253" s="121">
        <v>-0.46666666666666667</v>
      </c>
      <c r="E253" s="120">
        <v>1</v>
      </c>
      <c r="F253" s="121">
        <f t="shared" si="23"/>
        <v>-0.875</v>
      </c>
      <c r="G253" s="120">
        <v>44</v>
      </c>
      <c r="H253" s="121">
        <f t="shared" si="23"/>
        <v>43</v>
      </c>
      <c r="I253" s="120">
        <v>14</v>
      </c>
      <c r="J253" s="121">
        <f t="shared" si="23"/>
        <v>-0.68181818181818188</v>
      </c>
      <c r="K253" s="120">
        <v>13</v>
      </c>
      <c r="L253" s="121">
        <f t="shared" si="23"/>
        <v>-7.1428571428571397E-2</v>
      </c>
      <c r="M253" s="120">
        <v>10</v>
      </c>
      <c r="N253" s="121">
        <f t="shared" si="24"/>
        <v>-0.23076923076923073</v>
      </c>
    </row>
    <row r="254" spans="2:15" x14ac:dyDescent="0.25">
      <c r="B254" s="119" t="s">
        <v>79</v>
      </c>
      <c r="C254" s="120">
        <v>0</v>
      </c>
      <c r="D254" s="121">
        <v>-1</v>
      </c>
      <c r="E254" s="120">
        <v>5</v>
      </c>
      <c r="F254" s="121" t="str">
        <f t="shared" si="23"/>
        <v>-</v>
      </c>
      <c r="G254" s="120">
        <v>10</v>
      </c>
      <c r="H254" s="121">
        <f t="shared" si="23"/>
        <v>1</v>
      </c>
      <c r="I254" s="120">
        <v>16</v>
      </c>
      <c r="J254" s="121">
        <f t="shared" si="23"/>
        <v>0.60000000000000009</v>
      </c>
      <c r="K254" s="120">
        <v>0</v>
      </c>
      <c r="L254" s="121">
        <f t="shared" si="23"/>
        <v>-1</v>
      </c>
      <c r="M254" s="120">
        <v>12</v>
      </c>
      <c r="N254" s="121" t="str">
        <f t="shared" si="24"/>
        <v>-</v>
      </c>
    </row>
    <row r="255" spans="2:15" x14ac:dyDescent="0.25">
      <c r="B255" s="119" t="s">
        <v>81</v>
      </c>
      <c r="C255" s="120">
        <v>0</v>
      </c>
      <c r="D255" s="121">
        <v>-1</v>
      </c>
      <c r="E255" s="120">
        <v>2</v>
      </c>
      <c r="F255" s="121" t="str">
        <f t="shared" si="23"/>
        <v>-</v>
      </c>
      <c r="G255" s="120">
        <v>6</v>
      </c>
      <c r="H255" s="121">
        <f t="shared" si="23"/>
        <v>2</v>
      </c>
      <c r="I255" s="120">
        <v>2</v>
      </c>
      <c r="J255" s="121">
        <f t="shared" si="23"/>
        <v>-0.66666666666666674</v>
      </c>
      <c r="K255" s="120">
        <v>0</v>
      </c>
      <c r="L255" s="121">
        <f t="shared" si="23"/>
        <v>-1</v>
      </c>
      <c r="M255" s="120">
        <v>4</v>
      </c>
      <c r="N255" s="121" t="str">
        <f t="shared" si="24"/>
        <v>-</v>
      </c>
    </row>
    <row r="256" spans="2:15" x14ac:dyDescent="0.25">
      <c r="B256" s="119" t="s">
        <v>83</v>
      </c>
      <c r="C256" s="120">
        <v>0</v>
      </c>
      <c r="D256" s="121">
        <v>-1</v>
      </c>
      <c r="E256" s="120">
        <v>0</v>
      </c>
      <c r="F256" s="121" t="str">
        <f t="shared" si="23"/>
        <v>-</v>
      </c>
      <c r="G256" s="120">
        <v>7</v>
      </c>
      <c r="H256" s="121" t="str">
        <f t="shared" si="23"/>
        <v>-</v>
      </c>
      <c r="I256" s="120">
        <v>2</v>
      </c>
      <c r="J256" s="121">
        <f t="shared" si="23"/>
        <v>-0.7142857142857143</v>
      </c>
      <c r="K256" s="120">
        <v>47</v>
      </c>
      <c r="L256" s="121">
        <f t="shared" si="23"/>
        <v>22.5</v>
      </c>
      <c r="M256" s="120">
        <v>2</v>
      </c>
      <c r="N256" s="121">
        <f t="shared" si="24"/>
        <v>-0.95744680851063835</v>
      </c>
    </row>
    <row r="257" spans="2:15" x14ac:dyDescent="0.25">
      <c r="B257" s="119" t="s">
        <v>85</v>
      </c>
      <c r="C257" s="120">
        <v>0</v>
      </c>
      <c r="D257" s="121">
        <v>-1</v>
      </c>
      <c r="E257" s="120">
        <v>2</v>
      </c>
      <c r="F257" s="121" t="str">
        <f t="shared" si="23"/>
        <v>-</v>
      </c>
      <c r="G257" s="120">
        <v>8</v>
      </c>
      <c r="H257" s="121">
        <f t="shared" si="23"/>
        <v>3</v>
      </c>
      <c r="I257" s="120">
        <v>9</v>
      </c>
      <c r="J257" s="121">
        <f t="shared" si="23"/>
        <v>0.125</v>
      </c>
      <c r="K257" s="120">
        <v>10</v>
      </c>
      <c r="L257" s="121">
        <f t="shared" si="23"/>
        <v>0.11111111111111116</v>
      </c>
      <c r="M257" s="120">
        <v>25</v>
      </c>
      <c r="N257" s="121">
        <f t="shared" si="24"/>
        <v>1.5</v>
      </c>
    </row>
    <row r="258" spans="2:15" x14ac:dyDescent="0.25">
      <c r="B258" s="119" t="s">
        <v>87</v>
      </c>
      <c r="C258" s="120">
        <v>1</v>
      </c>
      <c r="D258" s="121">
        <v>0</v>
      </c>
      <c r="E258" s="120">
        <v>0</v>
      </c>
      <c r="F258" s="121">
        <f t="shared" si="23"/>
        <v>-1</v>
      </c>
      <c r="G258" s="120">
        <v>27</v>
      </c>
      <c r="H258" s="121" t="str">
        <f t="shared" si="23"/>
        <v>-</v>
      </c>
      <c r="I258" s="120">
        <v>6</v>
      </c>
      <c r="J258" s="121">
        <f t="shared" si="23"/>
        <v>-0.77777777777777779</v>
      </c>
      <c r="K258" s="120">
        <v>4</v>
      </c>
      <c r="L258" s="121">
        <f t="shared" si="23"/>
        <v>-0.33333333333333337</v>
      </c>
      <c r="M258" s="120"/>
      <c r="N258" s="121"/>
    </row>
    <row r="259" spans="2:15" x14ac:dyDescent="0.25">
      <c r="B259" s="119" t="s">
        <v>89</v>
      </c>
      <c r="C259" s="120">
        <v>1</v>
      </c>
      <c r="D259" s="121">
        <v>-0.5</v>
      </c>
      <c r="E259" s="120">
        <v>1</v>
      </c>
      <c r="F259" s="121">
        <f t="shared" si="23"/>
        <v>0</v>
      </c>
      <c r="G259" s="120">
        <v>5</v>
      </c>
      <c r="H259" s="121">
        <f t="shared" si="23"/>
        <v>4</v>
      </c>
      <c r="I259" s="120">
        <v>4</v>
      </c>
      <c r="J259" s="121">
        <f t="shared" si="23"/>
        <v>-0.19999999999999996</v>
      </c>
      <c r="K259" s="120">
        <v>13</v>
      </c>
      <c r="L259" s="121">
        <f t="shared" si="23"/>
        <v>2.25</v>
      </c>
      <c r="M259" s="120"/>
      <c r="N259" s="121"/>
    </row>
    <row r="260" spans="2:15" x14ac:dyDescent="0.25">
      <c r="B260" s="119" t="s">
        <v>91</v>
      </c>
      <c r="C260" s="120">
        <v>0</v>
      </c>
      <c r="D260" s="121">
        <v>-1</v>
      </c>
      <c r="E260" s="120">
        <v>31</v>
      </c>
      <c r="F260" s="121" t="str">
        <f t="shared" si="23"/>
        <v>-</v>
      </c>
      <c r="G260" s="120">
        <v>14</v>
      </c>
      <c r="H260" s="121">
        <f t="shared" si="23"/>
        <v>-0.54838709677419351</v>
      </c>
      <c r="I260" s="120">
        <v>6</v>
      </c>
      <c r="J260" s="121">
        <f t="shared" si="23"/>
        <v>-0.5714285714285714</v>
      </c>
      <c r="K260" s="120">
        <v>10</v>
      </c>
      <c r="L260" s="121">
        <f t="shared" si="23"/>
        <v>0.66666666666666674</v>
      </c>
      <c r="M260" s="120"/>
      <c r="N260" s="121"/>
    </row>
    <row r="261" spans="2:15" x14ac:dyDescent="0.25">
      <c r="B261" s="119" t="s">
        <v>93</v>
      </c>
      <c r="C261" s="120">
        <v>4</v>
      </c>
      <c r="D261" s="121">
        <v>-0.75</v>
      </c>
      <c r="E261" s="120">
        <v>22</v>
      </c>
      <c r="F261" s="121">
        <f t="shared" si="23"/>
        <v>4.5</v>
      </c>
      <c r="G261" s="120">
        <v>12</v>
      </c>
      <c r="H261" s="121">
        <f t="shared" si="23"/>
        <v>-0.45454545454545459</v>
      </c>
      <c r="I261" s="120">
        <v>24</v>
      </c>
      <c r="J261" s="121">
        <f t="shared" si="23"/>
        <v>1</v>
      </c>
      <c r="K261" s="120">
        <v>38</v>
      </c>
      <c r="L261" s="121">
        <f t="shared" si="23"/>
        <v>0.58333333333333326</v>
      </c>
      <c r="M261" s="120"/>
      <c r="N261" s="121"/>
    </row>
    <row r="262" spans="2:15" x14ac:dyDescent="0.25">
      <c r="B262" s="119" t="s">
        <v>95</v>
      </c>
      <c r="C262" s="120">
        <v>2</v>
      </c>
      <c r="D262" s="121">
        <v>-0.9</v>
      </c>
      <c r="E262" s="120">
        <v>32</v>
      </c>
      <c r="F262" s="121">
        <f t="shared" si="23"/>
        <v>15</v>
      </c>
      <c r="G262" s="120">
        <v>22</v>
      </c>
      <c r="H262" s="121">
        <f t="shared" si="23"/>
        <v>-0.3125</v>
      </c>
      <c r="I262" s="120">
        <v>17</v>
      </c>
      <c r="J262" s="121">
        <f t="shared" si="23"/>
        <v>-0.22727272727272729</v>
      </c>
      <c r="K262" s="120">
        <v>4</v>
      </c>
      <c r="L262" s="121">
        <f t="shared" si="23"/>
        <v>-0.76470588235294112</v>
      </c>
      <c r="M262" s="120"/>
      <c r="N262" s="121"/>
    </row>
    <row r="263" spans="2:15" ht="15.75" x14ac:dyDescent="0.25">
      <c r="B263" s="122" t="s">
        <v>32</v>
      </c>
      <c r="C263" s="123">
        <v>124</v>
      </c>
      <c r="D263" s="124">
        <v>-0.19999999999999996</v>
      </c>
      <c r="E263" s="123">
        <v>105</v>
      </c>
      <c r="F263" s="124">
        <f t="shared" si="23"/>
        <v>-0.15322580645161288</v>
      </c>
      <c r="G263" s="123">
        <v>270</v>
      </c>
      <c r="H263" s="124">
        <f t="shared" si="23"/>
        <v>1.5714285714285716</v>
      </c>
      <c r="I263" s="123">
        <v>153</v>
      </c>
      <c r="J263" s="124">
        <f t="shared" si="23"/>
        <v>-0.43333333333333335</v>
      </c>
      <c r="K263" s="123">
        <v>230</v>
      </c>
      <c r="L263" s="124">
        <f t="shared" si="23"/>
        <v>0.50326797385620914</v>
      </c>
      <c r="M263" s="123">
        <v>153</v>
      </c>
      <c r="N263" s="124">
        <v>-4.9689440993788803E-2</v>
      </c>
    </row>
    <row r="264" spans="2:15" ht="6" customHeight="1" x14ac:dyDescent="0.25"/>
    <row r="265" spans="2:15" x14ac:dyDescent="0.25">
      <c r="B265" s="107" t="s">
        <v>57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</row>
    <row r="266" spans="2:15" x14ac:dyDescent="0.25">
      <c r="K266" s="125"/>
    </row>
    <row r="268" spans="2:15" ht="48.75" customHeight="1" thickBot="1" x14ac:dyDescent="0.3">
      <c r="B268" s="283" t="s">
        <v>250</v>
      </c>
      <c r="C268" s="283"/>
      <c r="D268" s="283"/>
      <c r="E268" s="283"/>
      <c r="F268" s="283"/>
      <c r="G268" s="283"/>
      <c r="H268" s="283"/>
      <c r="I268" s="283"/>
      <c r="J268" s="283"/>
      <c r="K268" s="283"/>
      <c r="L268" s="283"/>
      <c r="M268" s="283"/>
      <c r="N268" s="283"/>
      <c r="O268" s="1" t="s">
        <v>131</v>
      </c>
    </row>
    <row r="269" spans="2:15" ht="10.5" customHeight="1" thickBot="1" x14ac:dyDescent="0.3">
      <c r="B269" s="108"/>
      <c r="C269" s="109"/>
      <c r="D269" s="108"/>
      <c r="E269" s="108"/>
      <c r="F269" s="108"/>
      <c r="G269" s="108"/>
      <c r="H269" s="108"/>
      <c r="I269" s="108"/>
      <c r="J269" s="108"/>
      <c r="K269" s="108"/>
      <c r="L269" s="108"/>
      <c r="M269" s="4"/>
      <c r="N269" s="4"/>
      <c r="O269" s="1" t="s">
        <v>132</v>
      </c>
    </row>
    <row r="270" spans="2:15" ht="22.5" thickTop="1" thickBot="1" x14ac:dyDescent="0.3">
      <c r="B270" s="126" t="str">
        <f>C270</f>
        <v>Suecia</v>
      </c>
      <c r="C270" s="305" t="s">
        <v>133</v>
      </c>
      <c r="D270" s="306"/>
      <c r="E270" s="306"/>
      <c r="F270" s="306"/>
      <c r="G270" s="306"/>
      <c r="H270" s="306"/>
      <c r="I270" s="306"/>
      <c r="J270" s="306"/>
      <c r="K270" s="306"/>
      <c r="L270" s="306"/>
      <c r="M270" s="306"/>
      <c r="N270" s="306"/>
    </row>
    <row r="271" spans="2:15" ht="22.5" thickTop="1" thickBot="1" x14ac:dyDescent="0.3">
      <c r="B271" s="111"/>
      <c r="C271" s="307">
        <f>C$7</f>
        <v>2020</v>
      </c>
      <c r="D271" s="308"/>
      <c r="E271" s="307">
        <f>E$7</f>
        <v>2021</v>
      </c>
      <c r="F271" s="308"/>
      <c r="G271" s="307">
        <f>G$7</f>
        <v>2022</v>
      </c>
      <c r="H271" s="308"/>
      <c r="I271" s="307">
        <f>I$7</f>
        <v>2023</v>
      </c>
      <c r="J271" s="308"/>
      <c r="K271" s="307">
        <f>K$7</f>
        <v>2024</v>
      </c>
      <c r="L271" s="308"/>
      <c r="M271" s="307">
        <f>M$7</f>
        <v>2025</v>
      </c>
      <c r="N271" s="308"/>
    </row>
    <row r="272" spans="2:15" ht="16.5" thickTop="1" thickBot="1" x14ac:dyDescent="0.3">
      <c r="B272" s="87"/>
      <c r="C272" s="116" t="s">
        <v>71</v>
      </c>
      <c r="D272" s="117" t="str">
        <f>CONCATENATE("var ",RIGHT(C271,2),"/",RIGHT(C271-1,2))</f>
        <v>var 20/19</v>
      </c>
      <c r="E272" s="118" t="s">
        <v>71</v>
      </c>
      <c r="F272" s="117" t="str">
        <f>CONCATENATE("var ",RIGHT(E271,2),"/",RIGHT(E271-1,2))</f>
        <v>var 21/20</v>
      </c>
      <c r="G272" s="118" t="s">
        <v>71</v>
      </c>
      <c r="H272" s="117" t="str">
        <f>CONCATENATE("var ",RIGHT(G271,2),"/",RIGHT(G271-1,2))</f>
        <v>var 22/21</v>
      </c>
      <c r="I272" s="118" t="s">
        <v>71</v>
      </c>
      <c r="J272" s="117" t="str">
        <f>CONCATENATE("var ",RIGHT(I271,2),"/",RIGHT(I271-1,2))</f>
        <v>var 23/22</v>
      </c>
      <c r="K272" s="118" t="s">
        <v>71</v>
      </c>
      <c r="L272" s="117" t="str">
        <f>CONCATENATE("var ",RIGHT(K271,2),"/",RIGHT(K271-1,2))</f>
        <v>var 24/23</v>
      </c>
      <c r="M272" s="118" t="s">
        <v>71</v>
      </c>
      <c r="N272" s="117" t="str">
        <f>CONCATENATE("var ",RIGHT(M271,2),"/",RIGHT(M271-1,2))</f>
        <v>var 25/24</v>
      </c>
    </row>
    <row r="273" spans="2:14" x14ac:dyDescent="0.25">
      <c r="B273" s="119" t="s">
        <v>73</v>
      </c>
      <c r="C273" s="120">
        <v>30</v>
      </c>
      <c r="D273" s="121">
        <v>0.875</v>
      </c>
      <c r="E273" s="120">
        <v>7</v>
      </c>
      <c r="F273" s="121">
        <f t="shared" ref="F273:L285" si="25">IFERROR(E273/C273-1,"-")</f>
        <v>-0.76666666666666661</v>
      </c>
      <c r="G273" s="120">
        <v>37</v>
      </c>
      <c r="H273" s="121">
        <f t="shared" si="25"/>
        <v>4.2857142857142856</v>
      </c>
      <c r="I273" s="120">
        <v>64</v>
      </c>
      <c r="J273" s="121">
        <f t="shared" si="25"/>
        <v>0.72972972972972983</v>
      </c>
      <c r="K273" s="120">
        <v>161</v>
      </c>
      <c r="L273" s="121">
        <f t="shared" si="25"/>
        <v>1.515625</v>
      </c>
      <c r="M273" s="120">
        <v>83</v>
      </c>
      <c r="N273" s="121">
        <f t="shared" ref="N273:N279" si="26">IFERROR(M273/K273-1,"-")</f>
        <v>-0.48447204968944102</v>
      </c>
    </row>
    <row r="274" spans="2:14" x14ac:dyDescent="0.25">
      <c r="B274" s="119" t="s">
        <v>75</v>
      </c>
      <c r="C274" s="120">
        <v>26</v>
      </c>
      <c r="D274" s="121">
        <v>-0.21212121212121215</v>
      </c>
      <c r="E274" s="120">
        <v>2</v>
      </c>
      <c r="F274" s="121">
        <f t="shared" si="25"/>
        <v>-0.92307692307692313</v>
      </c>
      <c r="G274" s="120">
        <v>10</v>
      </c>
      <c r="H274" s="121">
        <f t="shared" si="25"/>
        <v>4</v>
      </c>
      <c r="I274" s="120">
        <v>16</v>
      </c>
      <c r="J274" s="121">
        <f t="shared" si="25"/>
        <v>0.60000000000000009</v>
      </c>
      <c r="K274" s="120">
        <v>45</v>
      </c>
      <c r="L274" s="121">
        <f t="shared" si="25"/>
        <v>1.8125</v>
      </c>
      <c r="M274" s="120">
        <v>11</v>
      </c>
      <c r="N274" s="121">
        <f t="shared" si="26"/>
        <v>-0.75555555555555554</v>
      </c>
    </row>
    <row r="275" spans="2:14" x14ac:dyDescent="0.25">
      <c r="B275" s="119" t="s">
        <v>77</v>
      </c>
      <c r="C275" s="120">
        <v>5</v>
      </c>
      <c r="D275" s="121">
        <v>-0.86842105263157898</v>
      </c>
      <c r="E275" s="120">
        <v>8</v>
      </c>
      <c r="F275" s="121">
        <f t="shared" si="25"/>
        <v>0.60000000000000009</v>
      </c>
      <c r="G275" s="120">
        <v>22</v>
      </c>
      <c r="H275" s="121">
        <f t="shared" si="25"/>
        <v>1.75</v>
      </c>
      <c r="I275" s="120">
        <v>38</v>
      </c>
      <c r="J275" s="121">
        <f t="shared" si="25"/>
        <v>0.72727272727272729</v>
      </c>
      <c r="K275" s="120">
        <v>35</v>
      </c>
      <c r="L275" s="121">
        <f t="shared" si="25"/>
        <v>-7.8947368421052655E-2</v>
      </c>
      <c r="M275" s="120">
        <v>29</v>
      </c>
      <c r="N275" s="121">
        <f t="shared" si="26"/>
        <v>-0.17142857142857137</v>
      </c>
    </row>
    <row r="276" spans="2:14" x14ac:dyDescent="0.25">
      <c r="B276" s="119" t="s">
        <v>79</v>
      </c>
      <c r="C276" s="120">
        <v>0</v>
      </c>
      <c r="D276" s="121">
        <v>-1</v>
      </c>
      <c r="E276" s="120">
        <v>8</v>
      </c>
      <c r="F276" s="121" t="str">
        <f t="shared" si="25"/>
        <v>-</v>
      </c>
      <c r="G276" s="120">
        <v>2</v>
      </c>
      <c r="H276" s="121">
        <f t="shared" si="25"/>
        <v>-0.75</v>
      </c>
      <c r="I276" s="120">
        <v>22</v>
      </c>
      <c r="J276" s="121">
        <f t="shared" si="25"/>
        <v>10</v>
      </c>
      <c r="K276" s="120">
        <v>20</v>
      </c>
      <c r="L276" s="121">
        <f t="shared" si="25"/>
        <v>-9.0909090909090939E-2</v>
      </c>
      <c r="M276" s="120">
        <v>6</v>
      </c>
      <c r="N276" s="121">
        <f t="shared" si="26"/>
        <v>-0.7</v>
      </c>
    </row>
    <row r="277" spans="2:14" x14ac:dyDescent="0.25">
      <c r="B277" s="119" t="s">
        <v>81</v>
      </c>
      <c r="C277" s="120">
        <v>0</v>
      </c>
      <c r="D277" s="121">
        <v>-1</v>
      </c>
      <c r="E277" s="120">
        <v>12</v>
      </c>
      <c r="F277" s="121" t="str">
        <f t="shared" si="25"/>
        <v>-</v>
      </c>
      <c r="G277" s="120">
        <v>6</v>
      </c>
      <c r="H277" s="121">
        <f t="shared" si="25"/>
        <v>-0.5</v>
      </c>
      <c r="I277" s="120">
        <v>6</v>
      </c>
      <c r="J277" s="121">
        <f t="shared" si="25"/>
        <v>0</v>
      </c>
      <c r="K277" s="120">
        <v>4</v>
      </c>
      <c r="L277" s="121">
        <f t="shared" si="25"/>
        <v>-0.33333333333333337</v>
      </c>
      <c r="M277" s="120">
        <v>10</v>
      </c>
      <c r="N277" s="121">
        <f t="shared" si="26"/>
        <v>1.5</v>
      </c>
    </row>
    <row r="278" spans="2:14" x14ac:dyDescent="0.25">
      <c r="B278" s="119" t="s">
        <v>83</v>
      </c>
      <c r="C278" s="120">
        <v>0</v>
      </c>
      <c r="D278" s="121">
        <v>-1</v>
      </c>
      <c r="E278" s="120">
        <v>5</v>
      </c>
      <c r="F278" s="121" t="str">
        <f t="shared" si="25"/>
        <v>-</v>
      </c>
      <c r="G278" s="120">
        <v>22</v>
      </c>
      <c r="H278" s="121">
        <f t="shared" si="25"/>
        <v>3.4000000000000004</v>
      </c>
      <c r="I278" s="120">
        <v>9</v>
      </c>
      <c r="J278" s="121">
        <f t="shared" si="25"/>
        <v>-0.59090909090909083</v>
      </c>
      <c r="K278" s="120">
        <v>0</v>
      </c>
      <c r="L278" s="121">
        <f t="shared" si="25"/>
        <v>-1</v>
      </c>
      <c r="M278" s="120">
        <v>4</v>
      </c>
      <c r="N278" s="121" t="str">
        <f t="shared" si="26"/>
        <v>-</v>
      </c>
    </row>
    <row r="279" spans="2:14" x14ac:dyDescent="0.25">
      <c r="B279" s="119" t="s">
        <v>85</v>
      </c>
      <c r="C279" s="120">
        <v>0</v>
      </c>
      <c r="D279" s="121">
        <v>-1</v>
      </c>
      <c r="E279" s="120">
        <v>2</v>
      </c>
      <c r="F279" s="121" t="str">
        <f t="shared" si="25"/>
        <v>-</v>
      </c>
      <c r="G279" s="120">
        <v>4</v>
      </c>
      <c r="H279" s="121">
        <f t="shared" si="25"/>
        <v>1</v>
      </c>
      <c r="I279" s="120">
        <v>9</v>
      </c>
      <c r="J279" s="121">
        <f t="shared" si="25"/>
        <v>1.25</v>
      </c>
      <c r="K279" s="120">
        <v>2</v>
      </c>
      <c r="L279" s="121">
        <f t="shared" si="25"/>
        <v>-0.77777777777777779</v>
      </c>
      <c r="M279" s="120">
        <v>6</v>
      </c>
      <c r="N279" s="121">
        <f t="shared" si="26"/>
        <v>2</v>
      </c>
    </row>
    <row r="280" spans="2:14" x14ac:dyDescent="0.25">
      <c r="B280" s="119" t="s">
        <v>87</v>
      </c>
      <c r="C280" s="120">
        <v>3</v>
      </c>
      <c r="D280" s="121">
        <v>-0.5714285714285714</v>
      </c>
      <c r="E280" s="120">
        <v>9</v>
      </c>
      <c r="F280" s="121">
        <f t="shared" si="25"/>
        <v>2</v>
      </c>
      <c r="G280" s="120">
        <v>5</v>
      </c>
      <c r="H280" s="121">
        <f t="shared" si="25"/>
        <v>-0.44444444444444442</v>
      </c>
      <c r="I280" s="120">
        <v>14</v>
      </c>
      <c r="J280" s="121">
        <f t="shared" si="25"/>
        <v>1.7999999999999998</v>
      </c>
      <c r="K280" s="120">
        <v>5</v>
      </c>
      <c r="L280" s="121">
        <f t="shared" si="25"/>
        <v>-0.64285714285714279</v>
      </c>
      <c r="M280" s="120"/>
      <c r="N280" s="121"/>
    </row>
    <row r="281" spans="2:14" x14ac:dyDescent="0.25">
      <c r="B281" s="119" t="s">
        <v>89</v>
      </c>
      <c r="C281" s="120">
        <v>2</v>
      </c>
      <c r="D281" s="121" t="s">
        <v>233</v>
      </c>
      <c r="E281" s="120">
        <v>10</v>
      </c>
      <c r="F281" s="121">
        <f t="shared" si="25"/>
        <v>4</v>
      </c>
      <c r="G281" s="120">
        <v>6</v>
      </c>
      <c r="H281" s="121">
        <f t="shared" si="25"/>
        <v>-0.4</v>
      </c>
      <c r="I281" s="120">
        <v>12</v>
      </c>
      <c r="J281" s="121">
        <f t="shared" si="25"/>
        <v>1</v>
      </c>
      <c r="K281" s="120">
        <v>10</v>
      </c>
      <c r="L281" s="121">
        <f t="shared" si="25"/>
        <v>-0.16666666666666663</v>
      </c>
      <c r="M281" s="120"/>
      <c r="N281" s="121"/>
    </row>
    <row r="282" spans="2:14" x14ac:dyDescent="0.25">
      <c r="B282" s="119" t="s">
        <v>91</v>
      </c>
      <c r="C282" s="120">
        <v>4</v>
      </c>
      <c r="D282" s="121">
        <v>-0.81818181818181812</v>
      </c>
      <c r="E282" s="120">
        <v>4</v>
      </c>
      <c r="F282" s="121">
        <f t="shared" si="25"/>
        <v>0</v>
      </c>
      <c r="G282" s="120">
        <v>11</v>
      </c>
      <c r="H282" s="121">
        <f t="shared" si="25"/>
        <v>1.75</v>
      </c>
      <c r="I282" s="120">
        <v>16</v>
      </c>
      <c r="J282" s="121">
        <f t="shared" si="25"/>
        <v>0.45454545454545459</v>
      </c>
      <c r="K282" s="120">
        <v>26</v>
      </c>
      <c r="L282" s="121">
        <f t="shared" si="25"/>
        <v>0.625</v>
      </c>
      <c r="M282" s="120"/>
      <c r="N282" s="121"/>
    </row>
    <row r="283" spans="2:14" x14ac:dyDescent="0.25">
      <c r="B283" s="119" t="s">
        <v>93</v>
      </c>
      <c r="C283" s="120">
        <v>12</v>
      </c>
      <c r="D283" s="121">
        <v>-0.80645161290322576</v>
      </c>
      <c r="E283" s="120">
        <v>13</v>
      </c>
      <c r="F283" s="121">
        <f t="shared" si="25"/>
        <v>8.3333333333333259E-2</v>
      </c>
      <c r="G283" s="120">
        <v>8</v>
      </c>
      <c r="H283" s="121">
        <f t="shared" si="25"/>
        <v>-0.38461538461538458</v>
      </c>
      <c r="I283" s="120">
        <v>32</v>
      </c>
      <c r="J283" s="121">
        <f t="shared" si="25"/>
        <v>3</v>
      </c>
      <c r="K283" s="120">
        <v>34</v>
      </c>
      <c r="L283" s="121">
        <f t="shared" si="25"/>
        <v>6.25E-2</v>
      </c>
      <c r="M283" s="120"/>
      <c r="N283" s="121"/>
    </row>
    <row r="284" spans="2:14" x14ac:dyDescent="0.25">
      <c r="B284" s="119" t="s">
        <v>95</v>
      </c>
      <c r="C284" s="120">
        <v>5</v>
      </c>
      <c r="D284" s="121">
        <v>-0.87804878048780488</v>
      </c>
      <c r="E284" s="120">
        <v>16</v>
      </c>
      <c r="F284" s="121">
        <f t="shared" si="25"/>
        <v>2.2000000000000002</v>
      </c>
      <c r="G284" s="120">
        <v>35</v>
      </c>
      <c r="H284" s="121">
        <f t="shared" si="25"/>
        <v>1.1875</v>
      </c>
      <c r="I284" s="120">
        <v>32</v>
      </c>
      <c r="J284" s="121">
        <f t="shared" si="25"/>
        <v>-8.5714285714285743E-2</v>
      </c>
      <c r="K284" s="120">
        <v>42</v>
      </c>
      <c r="L284" s="121">
        <f t="shared" si="25"/>
        <v>0.3125</v>
      </c>
      <c r="M284" s="120"/>
      <c r="N284" s="121"/>
    </row>
    <row r="285" spans="2:14" ht="15.75" x14ac:dyDescent="0.25">
      <c r="B285" s="122" t="s">
        <v>32</v>
      </c>
      <c r="C285" s="123">
        <v>89</v>
      </c>
      <c r="D285" s="124">
        <v>-0.67158671586715868</v>
      </c>
      <c r="E285" s="123">
        <v>96</v>
      </c>
      <c r="F285" s="124">
        <f t="shared" si="25"/>
        <v>7.8651685393258397E-2</v>
      </c>
      <c r="G285" s="123">
        <v>168</v>
      </c>
      <c r="H285" s="124">
        <f t="shared" si="25"/>
        <v>0.75</v>
      </c>
      <c r="I285" s="123">
        <v>270</v>
      </c>
      <c r="J285" s="124">
        <f t="shared" si="25"/>
        <v>0.60714285714285721</v>
      </c>
      <c r="K285" s="123">
        <v>384</v>
      </c>
      <c r="L285" s="124">
        <f t="shared" si="25"/>
        <v>0.42222222222222228</v>
      </c>
      <c r="M285" s="123">
        <v>149</v>
      </c>
      <c r="N285" s="124">
        <v>-0.44194756554307113</v>
      </c>
    </row>
    <row r="286" spans="2:14" ht="6" customHeight="1" x14ac:dyDescent="0.25"/>
    <row r="287" spans="2:14" x14ac:dyDescent="0.25">
      <c r="B287" s="107" t="s">
        <v>57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</row>
    <row r="288" spans="2:14" x14ac:dyDescent="0.25">
      <c r="C288" s="125"/>
      <c r="K288" s="125"/>
      <c r="N288" s="81"/>
    </row>
    <row r="290" spans="3:13" x14ac:dyDescent="0.25">
      <c r="C290" s="81"/>
      <c r="E290" s="81"/>
      <c r="G290" s="81"/>
      <c r="I290" s="81"/>
      <c r="K290" s="81"/>
      <c r="M290" s="81"/>
    </row>
  </sheetData>
  <mergeCells count="104">
    <mergeCell ref="B4:N4"/>
    <mergeCell ref="C6:N6"/>
    <mergeCell ref="C7:D7"/>
    <mergeCell ref="E7:F7"/>
    <mergeCell ref="G7:H7"/>
    <mergeCell ref="I7:J7"/>
    <mergeCell ref="K7:L7"/>
    <mergeCell ref="M7:N7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F85B79-D870-4E9F-80F4-DB7E606F5370}">
  <sheetPr>
    <tabColor theme="7" tint="0.79998168889431442"/>
  </sheetPr>
  <dimension ref="A4:R23"/>
  <sheetViews>
    <sheetView showGridLines="0" zoomScaleNormal="100" workbookViewId="0">
      <selection activeCell="G18" sqref="G18"/>
    </sheetView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7" max="17" width="13.5703125" bestFit="1" customWidth="1"/>
  </cols>
  <sheetData>
    <row r="4" spans="1:18" ht="48.75" customHeight="1" thickBot="1" x14ac:dyDescent="0.3">
      <c r="B4" s="283" t="s">
        <v>239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  <c r="R4" s="1" t="s">
        <v>68</v>
      </c>
    </row>
    <row r="5" spans="1:18" ht="10.5" customHeight="1" thickBot="1" x14ac:dyDescent="0.3">
      <c r="B5" s="108"/>
      <c r="C5" s="108"/>
      <c r="D5" s="108"/>
      <c r="E5" s="108"/>
      <c r="F5" s="108"/>
      <c r="G5" s="108"/>
      <c r="H5" s="108"/>
      <c r="I5" s="108"/>
      <c r="J5" s="109"/>
      <c r="K5" s="108"/>
      <c r="L5" s="108"/>
      <c r="M5" s="108"/>
      <c r="N5" s="108"/>
      <c r="O5" s="108"/>
      <c r="P5" s="4"/>
      <c r="Q5" s="4"/>
      <c r="R5" s="1" t="s">
        <v>69</v>
      </c>
    </row>
    <row r="6" spans="1:18" ht="22.5" thickTop="1" thickBot="1" x14ac:dyDescent="0.3">
      <c r="B6" s="110" t="s">
        <v>32</v>
      </c>
      <c r="C6" s="305" t="s">
        <v>134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  <c r="O6" s="306"/>
      <c r="P6" s="306"/>
      <c r="Q6" s="306"/>
    </row>
    <row r="7" spans="1:18" ht="22.5" thickTop="1" thickBot="1" x14ac:dyDescent="0.3">
      <c r="B7" s="111"/>
      <c r="C7" s="112">
        <v>2018</v>
      </c>
      <c r="D7" s="307">
        <v>2019</v>
      </c>
      <c r="E7" s="308"/>
      <c r="F7" s="307">
        <v>2020</v>
      </c>
      <c r="G7" s="308"/>
      <c r="H7" s="307">
        <v>2021</v>
      </c>
      <c r="I7" s="308"/>
      <c r="J7" s="307">
        <v>2022</v>
      </c>
      <c r="K7" s="308"/>
      <c r="L7" s="309">
        <v>2023</v>
      </c>
      <c r="M7" s="308"/>
      <c r="N7" s="309">
        <v>2024</v>
      </c>
      <c r="O7" s="310"/>
      <c r="P7" s="309">
        <v>2025</v>
      </c>
      <c r="Q7" s="310"/>
    </row>
    <row r="8" spans="1:18" ht="16.5" thickTop="1" thickBot="1" x14ac:dyDescent="0.3">
      <c r="B8" s="87"/>
      <c r="C8" s="116" t="s">
        <v>71</v>
      </c>
      <c r="D8" s="116" t="s">
        <v>71</v>
      </c>
      <c r="E8" s="117" t="s">
        <v>135</v>
      </c>
      <c r="F8" s="116" t="s">
        <v>71</v>
      </c>
      <c r="G8" s="117" t="s">
        <v>136</v>
      </c>
      <c r="H8" s="116" t="s">
        <v>71</v>
      </c>
      <c r="I8" s="117" t="s">
        <v>137</v>
      </c>
      <c r="J8" s="116" t="s">
        <v>71</v>
      </c>
      <c r="K8" s="117" t="s">
        <v>138</v>
      </c>
      <c r="L8" s="118" t="s">
        <v>71</v>
      </c>
      <c r="M8" s="117" t="s">
        <v>251</v>
      </c>
      <c r="N8" s="118" t="s">
        <v>71</v>
      </c>
      <c r="O8" s="117" t="s">
        <v>252</v>
      </c>
      <c r="P8" s="118" t="s">
        <v>71</v>
      </c>
      <c r="Q8" s="117" t="s">
        <v>138</v>
      </c>
    </row>
    <row r="9" spans="1:18" x14ac:dyDescent="0.25">
      <c r="A9" s="1" t="s">
        <v>72</v>
      </c>
      <c r="B9" s="119" t="s">
        <v>73</v>
      </c>
      <c r="C9" s="120">
        <v>4847</v>
      </c>
      <c r="D9" s="120">
        <v>4716</v>
      </c>
      <c r="E9" s="121">
        <f t="shared" ref="E9:E21" si="0">D9/C9-1</f>
        <v>-2.7027027027026973E-2</v>
      </c>
      <c r="F9" s="120">
        <v>5197</v>
      </c>
      <c r="G9" s="121">
        <f>F9/D9-1</f>
        <v>0.10199321458863442</v>
      </c>
      <c r="H9" s="120">
        <v>1146</v>
      </c>
      <c r="I9" s="121">
        <f>IFERROR(H9/F9-1,"-")</f>
        <v>-0.77948816624975947</v>
      </c>
      <c r="J9" s="120">
        <v>3527</v>
      </c>
      <c r="K9" s="121">
        <f>IFERROR(J9/H9-1,"-")</f>
        <v>2.0776614310645725</v>
      </c>
      <c r="L9" s="120">
        <v>5390</v>
      </c>
      <c r="M9" s="121">
        <f t="shared" ref="M9:M21" si="1">IFERROR(L9/J9-1,"-")</f>
        <v>0.52821094414516589</v>
      </c>
      <c r="N9" s="120">
        <v>5217</v>
      </c>
      <c r="O9" s="121">
        <f>IFERROR(N9/L9-1,"-")</f>
        <v>-3.2096474953617782E-2</v>
      </c>
      <c r="P9" s="120">
        <v>5311</v>
      </c>
      <c r="Q9" s="121">
        <f t="shared" ref="Q9:Q20" si="2">IFERROR(P9/N9-1,"-")</f>
        <v>1.8018018018018056E-2</v>
      </c>
    </row>
    <row r="10" spans="1:18" x14ac:dyDescent="0.25">
      <c r="A10" s="1" t="s">
        <v>74</v>
      </c>
      <c r="B10" s="119" t="s">
        <v>75</v>
      </c>
      <c r="C10" s="120">
        <v>4884</v>
      </c>
      <c r="D10" s="120">
        <v>4935</v>
      </c>
      <c r="E10" s="121">
        <f t="shared" si="0"/>
        <v>1.0442260442260487E-2</v>
      </c>
      <c r="F10" s="120">
        <v>5359</v>
      </c>
      <c r="G10" s="121">
        <f t="shared" ref="G10:G20" si="3">F10/D10-1</f>
        <v>8.5916919959473148E-2</v>
      </c>
      <c r="H10" s="120">
        <v>1385</v>
      </c>
      <c r="I10" s="121">
        <f t="shared" ref="I10:I21" si="4">IFERROR(H10/F10-1,"-")</f>
        <v>-0.74155626049636125</v>
      </c>
      <c r="J10" s="120">
        <v>4177</v>
      </c>
      <c r="K10" s="121">
        <f t="shared" ref="K10:K21" si="5">IFERROR(J10/H10-1,"-")</f>
        <v>2.0158844765342958</v>
      </c>
      <c r="L10" s="120">
        <v>5270</v>
      </c>
      <c r="M10" s="121">
        <f t="shared" si="1"/>
        <v>0.2616710557816615</v>
      </c>
      <c r="N10" s="120">
        <v>4803</v>
      </c>
      <c r="O10" s="121">
        <f t="shared" ref="O10:O21" si="6">IFERROR(N10/L10-1,"-")</f>
        <v>-8.861480075901329E-2</v>
      </c>
      <c r="P10" s="120">
        <v>4194</v>
      </c>
      <c r="Q10" s="121">
        <f t="shared" si="2"/>
        <v>-0.12679575265459087</v>
      </c>
    </row>
    <row r="11" spans="1:18" x14ac:dyDescent="0.25">
      <c r="A11" s="1" t="s">
        <v>76</v>
      </c>
      <c r="B11" s="119" t="s">
        <v>77</v>
      </c>
      <c r="C11" s="120">
        <v>5201</v>
      </c>
      <c r="D11" s="120">
        <v>5148</v>
      </c>
      <c r="E11" s="121">
        <f t="shared" si="0"/>
        <v>-1.0190348009998074E-2</v>
      </c>
      <c r="F11" s="120">
        <v>2198</v>
      </c>
      <c r="G11" s="121">
        <f t="shared" si="3"/>
        <v>-0.57303807303807308</v>
      </c>
      <c r="H11" s="120">
        <v>2288</v>
      </c>
      <c r="I11" s="121">
        <f t="shared" si="4"/>
        <v>4.0946314831665109E-2</v>
      </c>
      <c r="J11" s="120">
        <v>4740</v>
      </c>
      <c r="K11" s="121">
        <f t="shared" si="5"/>
        <v>1.0716783216783217</v>
      </c>
      <c r="L11" s="120">
        <v>5659</v>
      </c>
      <c r="M11" s="121">
        <f t="shared" si="1"/>
        <v>0.19388185654008439</v>
      </c>
      <c r="N11" s="120">
        <v>5168</v>
      </c>
      <c r="O11" s="121">
        <f t="shared" si="6"/>
        <v>-8.6764446015197061E-2</v>
      </c>
      <c r="P11" s="120">
        <v>5342</v>
      </c>
      <c r="Q11" s="121">
        <f t="shared" si="2"/>
        <v>3.3668730650154854E-2</v>
      </c>
    </row>
    <row r="12" spans="1:18" x14ac:dyDescent="0.25">
      <c r="A12" s="1" t="s">
        <v>78</v>
      </c>
      <c r="B12" s="119" t="s">
        <v>79</v>
      </c>
      <c r="C12" s="120">
        <v>4789</v>
      </c>
      <c r="D12" s="120">
        <v>4194</v>
      </c>
      <c r="E12" s="121">
        <f t="shared" si="0"/>
        <v>-0.12424305700563787</v>
      </c>
      <c r="F12" s="120">
        <v>0</v>
      </c>
      <c r="G12" s="121">
        <f t="shared" si="3"/>
        <v>-1</v>
      </c>
      <c r="H12" s="120">
        <v>1830</v>
      </c>
      <c r="I12" s="121" t="str">
        <f t="shared" si="4"/>
        <v>-</v>
      </c>
      <c r="J12" s="120">
        <v>4075</v>
      </c>
      <c r="K12" s="121">
        <f t="shared" si="5"/>
        <v>1.2267759562841531</v>
      </c>
      <c r="L12" s="120">
        <v>5170</v>
      </c>
      <c r="M12" s="121">
        <f t="shared" si="1"/>
        <v>0.26871165644171779</v>
      </c>
      <c r="N12" s="120">
        <v>5054</v>
      </c>
      <c r="O12" s="121">
        <f t="shared" si="6"/>
        <v>-2.2437137330754364E-2</v>
      </c>
      <c r="P12" s="120">
        <v>4308</v>
      </c>
      <c r="Q12" s="121">
        <f t="shared" si="2"/>
        <v>-0.147605856747131</v>
      </c>
    </row>
    <row r="13" spans="1:18" x14ac:dyDescent="0.25">
      <c r="A13" s="1" t="s">
        <v>80</v>
      </c>
      <c r="B13" s="119" t="s">
        <v>81</v>
      </c>
      <c r="C13" s="120">
        <v>4097</v>
      </c>
      <c r="D13" s="120">
        <v>4065</v>
      </c>
      <c r="E13" s="121">
        <f t="shared" si="0"/>
        <v>-7.810593116914788E-3</v>
      </c>
      <c r="F13" s="120">
        <v>0</v>
      </c>
      <c r="G13" s="121">
        <f t="shared" si="3"/>
        <v>-1</v>
      </c>
      <c r="H13" s="120">
        <v>2659</v>
      </c>
      <c r="I13" s="121" t="str">
        <f t="shared" si="4"/>
        <v>-</v>
      </c>
      <c r="J13" s="120">
        <v>3632</v>
      </c>
      <c r="K13" s="121">
        <f t="shared" si="5"/>
        <v>0.365927040240692</v>
      </c>
      <c r="L13" s="120">
        <v>5013</v>
      </c>
      <c r="M13" s="121">
        <f t="shared" si="1"/>
        <v>0.38023127753303965</v>
      </c>
      <c r="N13" s="120">
        <v>4992</v>
      </c>
      <c r="O13" s="121">
        <f t="shared" si="6"/>
        <v>-4.1891083183722699E-3</v>
      </c>
      <c r="P13" s="120">
        <v>4998</v>
      </c>
      <c r="Q13" s="121">
        <f t="shared" si="2"/>
        <v>1.2019230769231282E-3</v>
      </c>
    </row>
    <row r="14" spans="1:18" x14ac:dyDescent="0.25">
      <c r="A14" s="1" t="s">
        <v>82</v>
      </c>
      <c r="B14" s="119" t="s">
        <v>83</v>
      </c>
      <c r="C14" s="120">
        <v>4053</v>
      </c>
      <c r="D14" s="120">
        <v>3920</v>
      </c>
      <c r="E14" s="121">
        <f t="shared" si="0"/>
        <v>-3.2815198618307395E-2</v>
      </c>
      <c r="F14" s="120">
        <v>0</v>
      </c>
      <c r="G14" s="121">
        <f t="shared" si="3"/>
        <v>-1</v>
      </c>
      <c r="H14" s="120">
        <v>2494</v>
      </c>
      <c r="I14" s="121" t="str">
        <f t="shared" si="4"/>
        <v>-</v>
      </c>
      <c r="J14" s="120">
        <v>4520</v>
      </c>
      <c r="K14" s="121">
        <f t="shared" si="5"/>
        <v>0.81234963913392133</v>
      </c>
      <c r="L14" s="120">
        <v>4181</v>
      </c>
      <c r="M14" s="121">
        <f t="shared" si="1"/>
        <v>-7.4999999999999956E-2</v>
      </c>
      <c r="N14" s="120">
        <v>3964</v>
      </c>
      <c r="O14" s="121">
        <f t="shared" si="6"/>
        <v>-5.1901458981104986E-2</v>
      </c>
      <c r="P14" s="120">
        <v>4119</v>
      </c>
      <c r="Q14" s="121">
        <f t="shared" si="2"/>
        <v>3.9101917255297769E-2</v>
      </c>
    </row>
    <row r="15" spans="1:18" x14ac:dyDescent="0.25">
      <c r="A15" s="1" t="s">
        <v>84</v>
      </c>
      <c r="B15" s="119" t="s">
        <v>85</v>
      </c>
      <c r="C15" s="120">
        <v>4147</v>
      </c>
      <c r="D15" s="120">
        <v>4387</v>
      </c>
      <c r="E15" s="121">
        <f t="shared" si="0"/>
        <v>5.7873161321437161E-2</v>
      </c>
      <c r="F15" s="120">
        <v>0</v>
      </c>
      <c r="G15" s="121">
        <f t="shared" si="3"/>
        <v>-1</v>
      </c>
      <c r="H15" s="120">
        <v>2428</v>
      </c>
      <c r="I15" s="121" t="str">
        <f t="shared" si="4"/>
        <v>-</v>
      </c>
      <c r="J15" s="120">
        <v>4275</v>
      </c>
      <c r="K15" s="121">
        <f t="shared" si="5"/>
        <v>0.76070840197693568</v>
      </c>
      <c r="L15" s="120">
        <v>4340</v>
      </c>
      <c r="M15" s="121">
        <f t="shared" si="1"/>
        <v>1.5204678362572999E-2</v>
      </c>
      <c r="N15" s="120">
        <v>4593</v>
      </c>
      <c r="O15" s="121">
        <f t="shared" si="6"/>
        <v>5.8294930875576023E-2</v>
      </c>
      <c r="P15" s="120">
        <v>3637</v>
      </c>
      <c r="Q15" s="121">
        <f t="shared" si="2"/>
        <v>-0.20814282603962553</v>
      </c>
    </row>
    <row r="16" spans="1:18" x14ac:dyDescent="0.25">
      <c r="A16" s="1" t="s">
        <v>86</v>
      </c>
      <c r="B16" s="119" t="s">
        <v>87</v>
      </c>
      <c r="C16" s="120">
        <v>3443</v>
      </c>
      <c r="D16" s="120">
        <v>4223</v>
      </c>
      <c r="E16" s="121">
        <f t="shared" si="0"/>
        <v>0.22654661632297413</v>
      </c>
      <c r="F16" s="120">
        <v>2777</v>
      </c>
      <c r="G16" s="121">
        <f t="shared" si="3"/>
        <v>-0.34241060857210515</v>
      </c>
      <c r="H16" s="120">
        <v>2929</v>
      </c>
      <c r="I16" s="121">
        <f t="shared" si="4"/>
        <v>5.473532589124952E-2</v>
      </c>
      <c r="J16" s="120">
        <v>3932</v>
      </c>
      <c r="K16" s="121">
        <f t="shared" si="5"/>
        <v>0.34243769204506647</v>
      </c>
      <c r="L16" s="120">
        <v>4645</v>
      </c>
      <c r="M16" s="121">
        <f t="shared" si="1"/>
        <v>0.18133265513733465</v>
      </c>
      <c r="N16" s="120">
        <v>2899</v>
      </c>
      <c r="O16" s="121">
        <f t="shared" si="6"/>
        <v>-0.37588805166846073</v>
      </c>
      <c r="P16" s="120" t="s">
        <v>233</v>
      </c>
      <c r="Q16" s="121" t="str">
        <f t="shared" si="2"/>
        <v>-</v>
      </c>
    </row>
    <row r="17" spans="1:17" x14ac:dyDescent="0.25">
      <c r="A17" s="1" t="s">
        <v>88</v>
      </c>
      <c r="B17" s="119" t="s">
        <v>89</v>
      </c>
      <c r="C17" s="120">
        <v>3174</v>
      </c>
      <c r="D17" s="120">
        <v>3835</v>
      </c>
      <c r="E17" s="121">
        <f t="shared" si="0"/>
        <v>0.20825456836798995</v>
      </c>
      <c r="F17" s="120">
        <v>1764</v>
      </c>
      <c r="G17" s="121">
        <f t="shared" si="3"/>
        <v>-0.54002607561929594</v>
      </c>
      <c r="H17" s="120">
        <v>3914</v>
      </c>
      <c r="I17" s="121">
        <f t="shared" si="4"/>
        <v>1.2188208616780045</v>
      </c>
      <c r="J17" s="120">
        <v>4578</v>
      </c>
      <c r="K17" s="121">
        <f t="shared" si="5"/>
        <v>0.16964741951967288</v>
      </c>
      <c r="L17" s="120">
        <v>4521</v>
      </c>
      <c r="M17" s="121">
        <f t="shared" si="1"/>
        <v>-1.2450851900393189E-2</v>
      </c>
      <c r="N17" s="120">
        <v>5087</v>
      </c>
      <c r="O17" s="121">
        <f t="shared" si="6"/>
        <v>0.12519354125193538</v>
      </c>
      <c r="P17" s="120" t="s">
        <v>233</v>
      </c>
      <c r="Q17" s="121" t="str">
        <f t="shared" si="2"/>
        <v>-</v>
      </c>
    </row>
    <row r="18" spans="1:17" x14ac:dyDescent="0.25">
      <c r="A18" s="1" t="s">
        <v>90</v>
      </c>
      <c r="B18" s="119" t="s">
        <v>91</v>
      </c>
      <c r="C18" s="120">
        <v>4636</v>
      </c>
      <c r="D18" s="120">
        <v>4677</v>
      </c>
      <c r="E18" s="121">
        <f t="shared" si="0"/>
        <v>8.8438308886971129E-3</v>
      </c>
      <c r="F18" s="120">
        <v>1764</v>
      </c>
      <c r="G18" s="121">
        <f t="shared" si="3"/>
        <v>-0.62283515073765239</v>
      </c>
      <c r="H18" s="120">
        <v>3380</v>
      </c>
      <c r="I18" s="121">
        <f t="shared" si="4"/>
        <v>0.91609977324263037</v>
      </c>
      <c r="J18" s="120">
        <v>4025</v>
      </c>
      <c r="K18" s="121">
        <f t="shared" si="5"/>
        <v>0.19082840236686383</v>
      </c>
      <c r="L18" s="120">
        <v>4419</v>
      </c>
      <c r="M18" s="121">
        <f t="shared" si="1"/>
        <v>9.7888198757764E-2</v>
      </c>
      <c r="N18" s="120">
        <v>4919</v>
      </c>
      <c r="O18" s="121">
        <f t="shared" si="6"/>
        <v>0.11314777098891149</v>
      </c>
      <c r="P18" s="120" t="s">
        <v>233</v>
      </c>
      <c r="Q18" s="121" t="str">
        <f t="shared" si="2"/>
        <v>-</v>
      </c>
    </row>
    <row r="19" spans="1:17" x14ac:dyDescent="0.25">
      <c r="A19" s="1" t="s">
        <v>92</v>
      </c>
      <c r="B19" s="119" t="s">
        <v>93</v>
      </c>
      <c r="C19" s="120">
        <v>5331</v>
      </c>
      <c r="D19" s="120">
        <v>6020</v>
      </c>
      <c r="E19" s="121">
        <f t="shared" si="0"/>
        <v>0.12924404426936786</v>
      </c>
      <c r="F19" s="120">
        <v>1763</v>
      </c>
      <c r="G19" s="121">
        <f t="shared" si="3"/>
        <v>-0.70714285714285707</v>
      </c>
      <c r="H19" s="120">
        <v>4448</v>
      </c>
      <c r="I19" s="121">
        <f t="shared" si="4"/>
        <v>1.5229722064662505</v>
      </c>
      <c r="J19" s="120">
        <v>4838</v>
      </c>
      <c r="K19" s="121">
        <f t="shared" si="5"/>
        <v>8.7679856115107979E-2</v>
      </c>
      <c r="L19" s="120">
        <v>4964</v>
      </c>
      <c r="M19" s="121">
        <f t="shared" si="1"/>
        <v>2.6043819760231512E-2</v>
      </c>
      <c r="N19" s="120">
        <v>5464</v>
      </c>
      <c r="O19" s="121">
        <f t="shared" si="6"/>
        <v>0.10072522159548747</v>
      </c>
      <c r="P19" s="120" t="s">
        <v>233</v>
      </c>
      <c r="Q19" s="121" t="str">
        <f t="shared" si="2"/>
        <v>-</v>
      </c>
    </row>
    <row r="20" spans="1:17" x14ac:dyDescent="0.25">
      <c r="A20" s="1" t="s">
        <v>94</v>
      </c>
      <c r="B20" s="119" t="s">
        <v>95</v>
      </c>
      <c r="C20" s="120">
        <v>5384</v>
      </c>
      <c r="D20" s="120">
        <v>5767</v>
      </c>
      <c r="E20" s="121">
        <f t="shared" si="0"/>
        <v>7.113670133729566E-2</v>
      </c>
      <c r="F20" s="120">
        <v>1794</v>
      </c>
      <c r="G20" s="121">
        <f t="shared" si="3"/>
        <v>-0.6889197156233744</v>
      </c>
      <c r="H20" s="120">
        <v>4543</v>
      </c>
      <c r="I20" s="121">
        <f t="shared" si="4"/>
        <v>1.5323299888517279</v>
      </c>
      <c r="J20" s="120">
        <v>5166</v>
      </c>
      <c r="K20" s="121">
        <f t="shared" si="5"/>
        <v>0.13713405238828957</v>
      </c>
      <c r="L20" s="120">
        <v>4585</v>
      </c>
      <c r="M20" s="121">
        <f t="shared" si="1"/>
        <v>-0.11246612466124661</v>
      </c>
      <c r="N20" s="120">
        <v>5228</v>
      </c>
      <c r="O20" s="121">
        <f t="shared" si="6"/>
        <v>0.14023991275899683</v>
      </c>
      <c r="P20" s="120" t="s">
        <v>233</v>
      </c>
      <c r="Q20" s="121" t="str">
        <f t="shared" si="2"/>
        <v>-</v>
      </c>
    </row>
    <row r="21" spans="1:17" ht="15.75" x14ac:dyDescent="0.25">
      <c r="A21" s="1" t="s">
        <v>0</v>
      </c>
      <c r="B21" s="122" t="s">
        <v>32</v>
      </c>
      <c r="C21" s="123">
        <v>53986</v>
      </c>
      <c r="D21" s="123">
        <v>55887</v>
      </c>
      <c r="E21" s="124">
        <f t="shared" si="0"/>
        <v>3.521283295669253E-2</v>
      </c>
      <c r="F21" s="123">
        <v>24221</v>
      </c>
      <c r="G21" s="124">
        <f>F21/D21-1</f>
        <v>-0.56660761894537193</v>
      </c>
      <c r="H21" s="123">
        <v>33444</v>
      </c>
      <c r="I21" s="124">
        <f t="shared" si="4"/>
        <v>0.38078526898146237</v>
      </c>
      <c r="J21" s="123">
        <v>51485</v>
      </c>
      <c r="K21" s="124">
        <f t="shared" si="5"/>
        <v>0.53943906231312044</v>
      </c>
      <c r="L21" s="123">
        <v>58157</v>
      </c>
      <c r="M21" s="124">
        <f t="shared" si="1"/>
        <v>0.12959114305137409</v>
      </c>
      <c r="N21" s="123">
        <v>57388</v>
      </c>
      <c r="O21" s="124">
        <f t="shared" si="6"/>
        <v>-1.3222827862510056E-2</v>
      </c>
      <c r="P21" s="123">
        <v>31909</v>
      </c>
      <c r="Q21" s="124">
        <v>-5.5695303483175973E-2</v>
      </c>
    </row>
    <row r="22" spans="1:17" ht="6" customHeight="1" x14ac:dyDescent="0.25"/>
    <row r="23" spans="1:17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20"/>
      <c r="Q23" s="107"/>
    </row>
  </sheetData>
  <mergeCells count="9">
    <mergeCell ref="B4:Q4"/>
    <mergeCell ref="C6:Q6"/>
    <mergeCell ref="D7:E7"/>
    <mergeCell ref="F7:G7"/>
    <mergeCell ref="H7:I7"/>
    <mergeCell ref="J7:K7"/>
    <mergeCell ref="L7:M7"/>
    <mergeCell ref="N7:O7"/>
    <mergeCell ref="P7:Q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Props1.xml><?xml version="1.0" encoding="utf-8"?>
<ds:datastoreItem xmlns:ds="http://schemas.openxmlformats.org/officeDocument/2006/customXml" ds:itemID="{60BE85B3-2173-4A6B-AB41-134505ADBA37}"/>
</file>

<file path=customXml/itemProps2.xml><?xml version="1.0" encoding="utf-8"?>
<ds:datastoreItem xmlns:ds="http://schemas.openxmlformats.org/officeDocument/2006/customXml" ds:itemID="{A738415D-DD88-401C-A3F4-C82D64081B13}"/>
</file>

<file path=customXml/itemProps3.xml><?xml version="1.0" encoding="utf-8"?>
<ds:datastoreItem xmlns:ds="http://schemas.openxmlformats.org/officeDocument/2006/customXml" ds:itemID="{2470BCC2-AC8D-472D-A6E2-680758BA7B1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48</vt:i4>
      </vt:variant>
      <vt:variant>
        <vt:lpstr>Rangos con nombre</vt:lpstr>
      </vt:variant>
      <vt:variant>
        <vt:i4>17</vt:i4>
      </vt:variant>
    </vt:vector>
  </HeadingPairs>
  <TitlesOfParts>
    <vt:vector size="65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ADR municipios</vt:lpstr>
      <vt:lpstr>RevPAR  municipios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Omaira González Pérez</dc:creator>
  <cp:lastModifiedBy>Omaira González Pérez</cp:lastModifiedBy>
  <dcterms:created xsi:type="dcterms:W3CDTF">2025-08-25T09:11:49Z</dcterms:created>
  <dcterms:modified xsi:type="dcterms:W3CDTF">2025-08-25T09:54:23Z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</Properties>
</file>