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97.xml" ContentType="application/vnd.openxmlformats-officedocument.drawingml.chartshapes+xml"/>
  <Override PartName="/xl/drawings/drawing11.xml" ContentType="application/vnd.openxmlformats-officedocument.drawingml.chartshapes+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7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3.xml" ContentType="application/vnd.openxmlformats-officedocument.drawingml.chartshapes+xml"/>
  <Override PartName="/xl/drawings/drawing13.xml" ContentType="application/vnd.openxmlformats-officedocument.drawingml.chartshapes+xml"/>
  <Override PartName="/xl/drawings/drawing79.xml" ContentType="application/vnd.openxmlformats-officedocument.drawingml.chartshapes+xml"/>
  <Override PartName="/xl/drawings/drawing58.xml" ContentType="application/vnd.openxmlformats-officedocument.drawingml.chartshapes+xml"/>
  <Override PartName="/xl/drawings/drawing85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82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69.xml" ContentType="application/vnd.openxmlformats-officedocument.drawingml.chartshapes+xml"/>
  <Override PartName="/xl/drawings/drawing16.xml" ContentType="application/vnd.openxmlformats-officedocument.drawingml.chartshapes+xml"/>
  <Override PartName="/xl/drawings/drawing81.xml" ContentType="application/vnd.openxmlformats-officedocument.drawingml.chartshapes+xml"/>
  <Override PartName="/xl/drawings/drawing53.xml" ContentType="application/vnd.openxmlformats-officedocument.drawingml.chartshapes+xml"/>
  <Override PartName="/xl/drawings/drawing78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2.xml" ContentType="application/vnd.openxmlformats-officedocument.drawingml.chartshapes+xml"/>
  <Override PartName="/xl/drawings/drawing76.xml" ContentType="application/vnd.openxmlformats-officedocument.drawingml.chartshapes+xml"/>
  <Override PartName="/xl/drawings/drawing110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9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91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8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80.xml" ContentType="application/vnd.openxmlformats-officedocument.drawingml.chartshapes+xml"/>
  <Override PartName="/xl/drawings/drawing21.xml" ContentType="application/vnd.openxmlformats-officedocument.drawingml.chartshapes+xml"/>
  <Override PartName="/xl/drawings/drawing123.xml" ContentType="application/vnd.openxmlformats-officedocument.drawingml.chartshapes+xml"/>
  <Override PartName="/xl/drawings/drawing116.xml" ContentType="application/vnd.openxmlformats-officedocument.drawingml.chartshapes+xml"/>
  <Override PartName="/xl/drawings/drawing39.xml" ContentType="application/vnd.openxmlformats-officedocument.drawingml.chartshapes+xml"/>
  <Override PartName="/xl/drawings/drawing115.xml" ContentType="application/vnd.openxmlformats-officedocument.drawingml.chartshapes+xml"/>
  <Override PartName="/xl/drawings/drawing122.xml" ContentType="application/vnd.openxmlformats-officedocument.drawingml.chartshapes+xml"/>
  <Override PartName="/xl/drawings/drawing101.xml" ContentType="application/vnd.openxmlformats-officedocument.drawingml.chartshapes+xml"/>
  <Override PartName="/xl/drawings/drawing90.xml" ContentType="application/vnd.openxmlformats-officedocument.drawingml.chartshapes+xml"/>
  <Override PartName="/xl/drawings/drawing67.xml" ContentType="application/vnd.openxmlformats-officedocument.drawingml.chartshapes+xml"/>
  <Override PartName="/xl/drawings/drawing121.xml" ContentType="application/vnd.openxmlformats-officedocument.drawingml.chartshapes+xml"/>
  <Override PartName="/xl/drawings/drawing86.xml" ContentType="application/vnd.openxmlformats-officedocument.drawingml.chartshapes+xml"/>
  <Override PartName="/xl/drawings/drawing119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8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workbook.xml" ContentType="application/vnd.openxmlformats-officedocument.spreadsheetml.sheet.main+xml"/>
  <Override PartName="/xl/drawings/drawing88.xml" ContentType="application/vnd.openxmlformats-officedocument.drawingml.chartshapes+xml"/>
  <Override PartName="/xl/drawings/drawing25.xml" ContentType="application/vnd.openxmlformats-officedocument.drawingml.chartshapes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4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77.xml" ContentType="application/vnd.openxmlformats-officedocument.drawingml.chartshapes+xml"/>
  <Override PartName="/xl/drawings/drawing62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0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7.xml" ContentType="application/vnd.openxmlformats-officedocument.drawingml.chartshapes+xml"/>
  <Override PartName="/xl/drawings/drawing57.xml" ContentType="application/vnd.openxmlformats-officedocument.drawingml.chartshapes+xml"/>
  <Override PartName="/xl/drawings/drawing125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lio/"/>
    </mc:Choice>
  </mc:AlternateContent>
  <xr:revisionPtr revIDLastSave="29" documentId="8_{46E8680B-87A0-4E1C-8498-B0324A1E38BC}" xr6:coauthVersionLast="47" xr6:coauthVersionMax="47" xr10:uidLastSave="{78C8BA69-44A9-42FF-8CD3-26F0E50835CE}"/>
  <bookViews>
    <workbookView xWindow="0" yWindow="0" windowWidth="28800" windowHeight="15480" xr2:uid="{28680B7A-FC67-4BB7-B441-FE85712AB93B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35" i="45" l="1"/>
  <c r="K135" i="45"/>
  <c r="Q5" i="45"/>
  <c r="R5" i="45"/>
  <c r="I5" i="45"/>
  <c r="F5" i="45"/>
  <c r="O135" i="44"/>
  <c r="L135" i="44"/>
  <c r="K135" i="44"/>
  <c r="I135" i="44"/>
  <c r="R5" i="44"/>
  <c r="M5" i="44"/>
  <c r="I5" i="44"/>
  <c r="J5" i="44"/>
  <c r="F5" i="44"/>
  <c r="O135" i="43"/>
  <c r="K135" i="43"/>
  <c r="I135" i="43"/>
  <c r="Q5" i="43"/>
  <c r="R5" i="43"/>
  <c r="L5" i="43"/>
  <c r="I5" i="43"/>
  <c r="F5" i="43"/>
  <c r="O133" i="42"/>
  <c r="N133" i="42"/>
  <c r="K133" i="42"/>
  <c r="H133" i="42"/>
  <c r="M133" i="42"/>
  <c r="S5" i="42"/>
  <c r="T5" i="42"/>
  <c r="N5" i="42"/>
  <c r="F5" i="42"/>
  <c r="K133" i="41"/>
  <c r="O133" i="41"/>
  <c r="T5" i="41"/>
  <c r="R5" i="41"/>
  <c r="P5" i="41"/>
  <c r="N5" i="41"/>
  <c r="L5" i="41"/>
  <c r="J5" i="41"/>
  <c r="I5" i="41"/>
  <c r="H5" i="41"/>
  <c r="F5" i="41"/>
  <c r="O133" i="40"/>
  <c r="M133" i="40"/>
  <c r="K133" i="40"/>
  <c r="N133" i="40"/>
  <c r="I133" i="40"/>
  <c r="G133" i="40"/>
  <c r="F5" i="40"/>
  <c r="O123" i="39"/>
  <c r="M123" i="39"/>
  <c r="K123" i="39"/>
  <c r="I123" i="39"/>
  <c r="G123" i="39"/>
  <c r="T5" i="39"/>
  <c r="R5" i="39"/>
  <c r="B3" i="37"/>
  <c r="B3" i="36"/>
  <c r="AV7" i="35"/>
  <c r="AK7" i="35"/>
  <c r="E73" i="33"/>
  <c r="M51" i="33"/>
  <c r="I51" i="33"/>
  <c r="M29" i="33"/>
  <c r="E29" i="33"/>
  <c r="C73" i="33"/>
  <c r="D74" i="33" s="1"/>
  <c r="L96" i="31"/>
  <c r="M95" i="31"/>
  <c r="N96" i="31" s="1"/>
  <c r="J96" i="31"/>
  <c r="F96" i="31"/>
  <c r="D96" i="31"/>
  <c r="M73" i="31"/>
  <c r="N74" i="31" s="1"/>
  <c r="L74" i="31"/>
  <c r="J74" i="31"/>
  <c r="F74" i="31"/>
  <c r="D74" i="31"/>
  <c r="L52" i="31"/>
  <c r="J52" i="31"/>
  <c r="H52" i="31"/>
  <c r="D52" i="31"/>
  <c r="F30" i="31"/>
  <c r="M29" i="31"/>
  <c r="H8" i="31"/>
  <c r="M51" i="31"/>
  <c r="N52" i="31" s="1"/>
  <c r="L8" i="31"/>
  <c r="F8" i="31"/>
  <c r="D8" i="31"/>
  <c r="F272" i="30"/>
  <c r="N272" i="30"/>
  <c r="J272" i="30"/>
  <c r="D272" i="30"/>
  <c r="B270" i="30"/>
  <c r="N250" i="30"/>
  <c r="L250" i="30"/>
  <c r="J250" i="30"/>
  <c r="H250" i="30"/>
  <c r="D250" i="30"/>
  <c r="B248" i="30"/>
  <c r="J228" i="30"/>
  <c r="N228" i="30"/>
  <c r="L228" i="30"/>
  <c r="H228" i="30"/>
  <c r="F228" i="30"/>
  <c r="D228" i="30"/>
  <c r="B226" i="30"/>
  <c r="N206" i="30"/>
  <c r="F206" i="30"/>
  <c r="H206" i="30"/>
  <c r="D206" i="30"/>
  <c r="B204" i="30"/>
  <c r="N184" i="30"/>
  <c r="L184" i="30"/>
  <c r="J184" i="30"/>
  <c r="H184" i="30"/>
  <c r="D184" i="30"/>
  <c r="B182" i="30"/>
  <c r="N162" i="30"/>
  <c r="J162" i="30"/>
  <c r="H162" i="30"/>
  <c r="F162" i="30"/>
  <c r="D162" i="30"/>
  <c r="B160" i="30"/>
  <c r="H140" i="30"/>
  <c r="N140" i="30"/>
  <c r="L140" i="30"/>
  <c r="J140" i="30"/>
  <c r="F140" i="30"/>
  <c r="D140" i="30"/>
  <c r="B138" i="30"/>
  <c r="N118" i="30"/>
  <c r="L118" i="30"/>
  <c r="J118" i="30"/>
  <c r="H118" i="30"/>
  <c r="F118" i="30"/>
  <c r="D118" i="30"/>
  <c r="B116" i="30"/>
  <c r="H96" i="30"/>
  <c r="L96" i="30"/>
  <c r="J96" i="30"/>
  <c r="D96" i="30"/>
  <c r="N74" i="30"/>
  <c r="F74" i="30"/>
  <c r="D74" i="30"/>
  <c r="F52" i="30"/>
  <c r="N30" i="30"/>
  <c r="L30" i="30"/>
  <c r="F30" i="30"/>
  <c r="D30" i="30"/>
  <c r="N8" i="30"/>
  <c r="H8" i="30"/>
  <c r="L8" i="30"/>
  <c r="F8" i="30"/>
  <c r="D8" i="30"/>
  <c r="K6" i="28"/>
  <c r="B4" i="28"/>
  <c r="J6" i="27"/>
  <c r="I6" i="27"/>
  <c r="B3" i="27"/>
  <c r="B4" i="26"/>
  <c r="M73" i="25"/>
  <c r="M29" i="25"/>
  <c r="M95" i="25"/>
  <c r="K7" i="25"/>
  <c r="K73" i="25" s="1"/>
  <c r="B252" i="24"/>
  <c r="B226" i="24"/>
  <c r="B204" i="24"/>
  <c r="B182" i="24"/>
  <c r="B160" i="24"/>
  <c r="B138" i="24"/>
  <c r="B116" i="24"/>
  <c r="V7" i="22"/>
  <c r="L7" i="22"/>
  <c r="K7" i="22"/>
  <c r="J7" i="22"/>
  <c r="B4" i="22"/>
  <c r="R8" i="21"/>
  <c r="Q8" i="21"/>
  <c r="I8" i="21"/>
  <c r="B5" i="21"/>
  <c r="V7" i="19"/>
  <c r="R7" i="19"/>
  <c r="P7" i="19"/>
  <c r="N7" i="19"/>
  <c r="J7" i="19"/>
  <c r="B4" i="19"/>
  <c r="Y6" i="18"/>
  <c r="J6" i="18"/>
  <c r="B3" i="18"/>
  <c r="W7" i="17"/>
  <c r="U7" i="17"/>
  <c r="V7" i="17"/>
  <c r="B4" i="17"/>
  <c r="W7" i="16"/>
  <c r="V7" i="16"/>
  <c r="U7" i="16"/>
  <c r="B4" i="16"/>
  <c r="L7" i="15"/>
  <c r="I7" i="15"/>
  <c r="B4" i="15"/>
  <c r="T9" i="14"/>
  <c r="I9" i="14"/>
  <c r="J9" i="14"/>
  <c r="B6" i="14"/>
  <c r="W6" i="13"/>
  <c r="V6" i="13"/>
  <c r="U6" i="13"/>
  <c r="B3" i="13"/>
  <c r="K5" i="12"/>
  <c r="N96" i="10"/>
  <c r="J74" i="10"/>
  <c r="N74" i="10"/>
  <c r="K73" i="10"/>
  <c r="L74" i="10" s="1"/>
  <c r="I73" i="10"/>
  <c r="G73" i="10"/>
  <c r="N52" i="10"/>
  <c r="J30" i="10"/>
  <c r="N30" i="10"/>
  <c r="K29" i="10"/>
  <c r="I29" i="10"/>
  <c r="G29" i="10"/>
  <c r="N8" i="10"/>
  <c r="M271" i="8"/>
  <c r="N272" i="8" s="1"/>
  <c r="B270" i="8"/>
  <c r="B248" i="8"/>
  <c r="M227" i="8"/>
  <c r="N228" i="8" s="1"/>
  <c r="B226" i="8"/>
  <c r="B204" i="8"/>
  <c r="B182" i="8"/>
  <c r="B160" i="8"/>
  <c r="M139" i="8"/>
  <c r="N140" i="8" s="1"/>
  <c r="B138" i="8"/>
  <c r="B116" i="8"/>
  <c r="M73" i="8"/>
  <c r="M29" i="8"/>
  <c r="N30" i="8" s="1"/>
  <c r="S6" i="6"/>
  <c r="R6" i="6"/>
  <c r="Q6" i="6"/>
  <c r="K6" i="6"/>
  <c r="B3" i="6"/>
  <c r="W6" i="5"/>
  <c r="U6" i="5"/>
  <c r="B3" i="5"/>
  <c r="K152" i="3"/>
  <c r="L79" i="3"/>
  <c r="K6" i="3"/>
  <c r="L58" i="2"/>
  <c r="K31" i="2"/>
  <c r="K6" i="2"/>
  <c r="B39" i="1"/>
  <c r="B38" i="1"/>
  <c r="B37" i="1"/>
  <c r="M2" i="1"/>
  <c r="N97" i="31"/>
  <c r="H9" i="35"/>
  <c r="L101" i="33"/>
  <c r="L63" i="33"/>
  <c r="L61" i="33"/>
  <c r="L54" i="33"/>
  <c r="L40" i="33"/>
  <c r="L38" i="33"/>
  <c r="F98" i="33"/>
  <c r="L37" i="33"/>
  <c r="J21" i="33"/>
  <c r="F16" i="33"/>
  <c r="L11" i="33"/>
  <c r="L109" i="31"/>
  <c r="H104" i="31"/>
  <c r="N99" i="31"/>
  <c r="L85" i="31"/>
  <c r="L64" i="31"/>
  <c r="F21" i="31"/>
  <c r="H19" i="31"/>
  <c r="J17" i="31"/>
  <c r="N15" i="31"/>
  <c r="H14" i="31"/>
  <c r="L108" i="33"/>
  <c r="L79" i="33"/>
  <c r="L55" i="33"/>
  <c r="L20" i="33"/>
  <c r="J15" i="33"/>
  <c r="L108" i="31"/>
  <c r="L62" i="31"/>
  <c r="H59" i="31"/>
  <c r="N57" i="31"/>
  <c r="H56" i="31"/>
  <c r="N54" i="31"/>
  <c r="H53" i="31"/>
  <c r="L20" i="31"/>
  <c r="F17" i="31"/>
  <c r="J15" i="31"/>
  <c r="N12" i="31"/>
  <c r="N11" i="31"/>
  <c r="N10" i="31"/>
  <c r="N9" i="31"/>
  <c r="L33" i="33"/>
  <c r="J12" i="33"/>
  <c r="L86" i="31"/>
  <c r="F64" i="31"/>
  <c r="L61" i="31"/>
  <c r="L82" i="31"/>
  <c r="J19" i="31"/>
  <c r="J16" i="31"/>
  <c r="J14" i="31"/>
  <c r="J12" i="31"/>
  <c r="F11" i="31"/>
  <c r="J9" i="31"/>
  <c r="F195" i="30"/>
  <c r="H193" i="30"/>
  <c r="L191" i="30"/>
  <c r="F190" i="30"/>
  <c r="L188" i="30"/>
  <c r="F187" i="30"/>
  <c r="L185" i="30"/>
  <c r="H43" i="30"/>
  <c r="L42" i="30"/>
  <c r="F42" i="30"/>
  <c r="J41" i="30"/>
  <c r="H40" i="30"/>
  <c r="L39" i="30"/>
  <c r="F39" i="30"/>
  <c r="J38" i="30"/>
  <c r="J37" i="30"/>
  <c r="J36" i="30"/>
  <c r="J35" i="30"/>
  <c r="J34" i="30"/>
  <c r="J33" i="30"/>
  <c r="J32" i="30"/>
  <c r="J31" i="30"/>
  <c r="L105" i="33"/>
  <c r="F85" i="33"/>
  <c r="J39" i="33"/>
  <c r="F31" i="33"/>
  <c r="F10" i="33"/>
  <c r="F106" i="31"/>
  <c r="H98" i="31"/>
  <c r="N58" i="31"/>
  <c r="N56" i="31"/>
  <c r="H54" i="31"/>
  <c r="L21" i="31"/>
  <c r="L18" i="31"/>
  <c r="H16" i="31"/>
  <c r="N13" i="31"/>
  <c r="H12" i="31"/>
  <c r="L10" i="31"/>
  <c r="H9" i="31"/>
  <c r="J127" i="30"/>
  <c r="H126" i="30"/>
  <c r="N125" i="30"/>
  <c r="H125" i="30"/>
  <c r="N124" i="30"/>
  <c r="H124" i="30"/>
  <c r="N123" i="30"/>
  <c r="H123" i="30"/>
  <c r="N122" i="30"/>
  <c r="H122" i="30"/>
  <c r="N121" i="30"/>
  <c r="H121" i="30"/>
  <c r="N120" i="30"/>
  <c r="H120" i="30"/>
  <c r="N119" i="30"/>
  <c r="H119" i="30"/>
  <c r="J109" i="30"/>
  <c r="H108" i="30"/>
  <c r="L107" i="30"/>
  <c r="F107" i="30"/>
  <c r="J106" i="30"/>
  <c r="H105" i="30"/>
  <c r="L104" i="30"/>
  <c r="F104" i="30"/>
  <c r="L103" i="30"/>
  <c r="F103" i="30"/>
  <c r="L102" i="30"/>
  <c r="F102" i="30"/>
  <c r="L101" i="30"/>
  <c r="F101" i="30"/>
  <c r="N13" i="35"/>
  <c r="F83" i="33"/>
  <c r="N59" i="33"/>
  <c r="F17" i="33"/>
  <c r="J9" i="33"/>
  <c r="F106" i="33"/>
  <c r="F105" i="31"/>
  <c r="H21" i="31"/>
  <c r="H18" i="31"/>
  <c r="J13" i="31"/>
  <c r="F12" i="31"/>
  <c r="J10" i="31"/>
  <c r="F9" i="31"/>
  <c r="N208" i="30"/>
  <c r="H207" i="30"/>
  <c r="J197" i="30"/>
  <c r="L195" i="30"/>
  <c r="F192" i="30"/>
  <c r="L190" i="30"/>
  <c r="F189" i="30"/>
  <c r="L187" i="30"/>
  <c r="F186" i="30"/>
  <c r="J86" i="30"/>
  <c r="J83" i="30"/>
  <c r="N81" i="30"/>
  <c r="N80" i="30"/>
  <c r="N79" i="30"/>
  <c r="N78" i="30"/>
  <c r="N77" i="30"/>
  <c r="N76" i="30"/>
  <c r="L14" i="33"/>
  <c r="N102" i="31"/>
  <c r="L65" i="31"/>
  <c r="H63" i="31"/>
  <c r="H60" i="31"/>
  <c r="H58" i="31"/>
  <c r="N55" i="31"/>
  <c r="N53" i="31"/>
  <c r="J20" i="31"/>
  <c r="F18" i="31"/>
  <c r="H15" i="31"/>
  <c r="H13" i="31"/>
  <c r="L11" i="31"/>
  <c r="H10" i="31"/>
  <c r="J233" i="30"/>
  <c r="J230" i="30"/>
  <c r="H130" i="30"/>
  <c r="L129" i="30"/>
  <c r="F129" i="30"/>
  <c r="J128" i="30"/>
  <c r="H127" i="30"/>
  <c r="L126" i="30"/>
  <c r="F126" i="30"/>
  <c r="L125" i="30"/>
  <c r="F125" i="30"/>
  <c r="L124" i="30"/>
  <c r="F124" i="30"/>
  <c r="L123" i="30"/>
  <c r="F123" i="30"/>
  <c r="L122" i="30"/>
  <c r="F122" i="30"/>
  <c r="L121" i="30"/>
  <c r="F121" i="30"/>
  <c r="L120" i="30"/>
  <c r="F120" i="30"/>
  <c r="L119" i="30"/>
  <c r="F119" i="30"/>
  <c r="H109" i="30"/>
  <c r="L108" i="30"/>
  <c r="F108" i="30"/>
  <c r="J107" i="30"/>
  <c r="H106" i="30"/>
  <c r="L105" i="30"/>
  <c r="F105" i="30"/>
  <c r="J104" i="30"/>
  <c r="J103" i="30"/>
  <c r="J102" i="30"/>
  <c r="H65" i="31"/>
  <c r="H62" i="31"/>
  <c r="F20" i="31"/>
  <c r="L17" i="31"/>
  <c r="F13" i="31"/>
  <c r="J11" i="31"/>
  <c r="F10" i="31"/>
  <c r="J43" i="30"/>
  <c r="H42" i="30"/>
  <c r="L41" i="30"/>
  <c r="F41" i="30"/>
  <c r="J40" i="30"/>
  <c r="H39" i="30"/>
  <c r="L38" i="30"/>
  <c r="F38" i="30"/>
  <c r="L37" i="30"/>
  <c r="F37" i="30"/>
  <c r="L36" i="30"/>
  <c r="F36" i="30"/>
  <c r="L35" i="30"/>
  <c r="F35" i="30"/>
  <c r="L34" i="30"/>
  <c r="F34" i="30"/>
  <c r="L33" i="30"/>
  <c r="F33" i="30"/>
  <c r="L32" i="30"/>
  <c r="F32" i="30"/>
  <c r="L31" i="30"/>
  <c r="F31" i="30"/>
  <c r="H101" i="31"/>
  <c r="N59" i="31"/>
  <c r="J97" i="31"/>
  <c r="J173" i="30"/>
  <c r="J168" i="30"/>
  <c r="H148" i="30"/>
  <c r="L141" i="30"/>
  <c r="H131" i="30"/>
  <c r="L127" i="30"/>
  <c r="J124" i="30"/>
  <c r="J121" i="30"/>
  <c r="H104" i="30"/>
  <c r="J101" i="30"/>
  <c r="H100" i="30"/>
  <c r="H99" i="30"/>
  <c r="H98" i="30"/>
  <c r="H97" i="30"/>
  <c r="N58" i="30"/>
  <c r="N55" i="30"/>
  <c r="J85" i="30"/>
  <c r="H63" i="33"/>
  <c r="H57" i="31"/>
  <c r="N14" i="31"/>
  <c r="N276" i="30"/>
  <c r="H241" i="30"/>
  <c r="F144" i="30"/>
  <c r="F141" i="30"/>
  <c r="L130" i="30"/>
  <c r="F127" i="30"/>
  <c r="H107" i="30"/>
  <c r="N103" i="30"/>
  <c r="H101" i="30"/>
  <c r="F100" i="30"/>
  <c r="F99" i="30"/>
  <c r="F98" i="30"/>
  <c r="F97" i="30"/>
  <c r="J65" i="30"/>
  <c r="J59" i="30"/>
  <c r="J56" i="30"/>
  <c r="J53" i="30"/>
  <c r="L43" i="30"/>
  <c r="F40" i="30"/>
  <c r="H38" i="30"/>
  <c r="N36" i="30"/>
  <c r="H35" i="30"/>
  <c r="N33" i="30"/>
  <c r="H32" i="30"/>
  <c r="H21" i="30"/>
  <c r="L20" i="30"/>
  <c r="F20" i="30"/>
  <c r="J19" i="30"/>
  <c r="H18" i="30"/>
  <c r="L17" i="30"/>
  <c r="F17" i="30"/>
  <c r="J16" i="30"/>
  <c r="J15" i="30"/>
  <c r="J14" i="30"/>
  <c r="J13" i="30"/>
  <c r="J12" i="30"/>
  <c r="J11" i="30"/>
  <c r="L19" i="33"/>
  <c r="H55" i="31"/>
  <c r="L12" i="31"/>
  <c r="F240" i="30"/>
  <c r="J229" i="30"/>
  <c r="L171" i="30"/>
  <c r="L143" i="30"/>
  <c r="F130" i="30"/>
  <c r="J126" i="30"/>
  <c r="J123" i="30"/>
  <c r="J120" i="30"/>
  <c r="L106" i="30"/>
  <c r="H103" i="30"/>
  <c r="H75" i="30"/>
  <c r="J41" i="33"/>
  <c r="F13" i="33"/>
  <c r="F87" i="31"/>
  <c r="H11" i="31"/>
  <c r="N274" i="30"/>
  <c r="J146" i="30"/>
  <c r="F143" i="30"/>
  <c r="J129" i="30"/>
  <c r="L109" i="30"/>
  <c r="F106" i="30"/>
  <c r="N102" i="30"/>
  <c r="N100" i="30"/>
  <c r="N99" i="30"/>
  <c r="N98" i="30"/>
  <c r="N97" i="30"/>
  <c r="J63" i="30"/>
  <c r="J62" i="30"/>
  <c r="J58" i="30"/>
  <c r="J55" i="30"/>
  <c r="J42" i="30"/>
  <c r="L40" i="30"/>
  <c r="H37" i="30"/>
  <c r="N35" i="30"/>
  <c r="H34" i="30"/>
  <c r="N32" i="30"/>
  <c r="H31" i="30"/>
  <c r="L21" i="30"/>
  <c r="F21" i="30"/>
  <c r="J20" i="30"/>
  <c r="H19" i="30"/>
  <c r="L18" i="30"/>
  <c r="F18" i="30"/>
  <c r="J17" i="30"/>
  <c r="H16" i="30"/>
  <c r="N15" i="30"/>
  <c r="H15" i="30"/>
  <c r="N14" i="30"/>
  <c r="H14" i="30"/>
  <c r="N13" i="30"/>
  <c r="H13" i="30"/>
  <c r="N12" i="30"/>
  <c r="H12" i="30"/>
  <c r="N11" i="30"/>
  <c r="H11" i="30"/>
  <c r="N10" i="30"/>
  <c r="H10" i="30"/>
  <c r="N9" i="30"/>
  <c r="H9" i="30"/>
  <c r="F65" i="31"/>
  <c r="L9" i="31"/>
  <c r="J232" i="30"/>
  <c r="J239" i="30"/>
  <c r="H175" i="30"/>
  <c r="J165" i="30"/>
  <c r="L142" i="30"/>
  <c r="J125" i="30"/>
  <c r="J122" i="30"/>
  <c r="J119" i="30"/>
  <c r="F109" i="30"/>
  <c r="J105" i="30"/>
  <c r="H102" i="30"/>
  <c r="L100" i="30"/>
  <c r="L99" i="30"/>
  <c r="L98" i="30"/>
  <c r="L97" i="30"/>
  <c r="N75" i="30"/>
  <c r="J61" i="30"/>
  <c r="N59" i="30"/>
  <c r="N56" i="30"/>
  <c r="N53" i="30"/>
  <c r="N101" i="30"/>
  <c r="L62" i="30"/>
  <c r="N57" i="30"/>
  <c r="H53" i="30"/>
  <c r="H65" i="30"/>
  <c r="F43" i="30"/>
  <c r="N37" i="30"/>
  <c r="H33" i="30"/>
  <c r="F19" i="30"/>
  <c r="H17" i="30"/>
  <c r="L15" i="30"/>
  <c r="F14" i="30"/>
  <c r="L12" i="30"/>
  <c r="F11" i="30"/>
  <c r="J100" i="30"/>
  <c r="H62" i="30"/>
  <c r="L59" i="30"/>
  <c r="J57" i="30"/>
  <c r="J99" i="30"/>
  <c r="J64" i="30"/>
  <c r="H59" i="30"/>
  <c r="N54" i="30"/>
  <c r="J39" i="30"/>
  <c r="N34" i="30"/>
  <c r="H20" i="30"/>
  <c r="J18" i="30"/>
  <c r="L16" i="30"/>
  <c r="F15" i="30"/>
  <c r="L13" i="30"/>
  <c r="F12" i="30"/>
  <c r="L10" i="30"/>
  <c r="L9" i="30"/>
  <c r="C90" i="28"/>
  <c r="F48" i="28"/>
  <c r="D20" i="28"/>
  <c r="J98" i="30"/>
  <c r="H61" i="30"/>
  <c r="L56" i="30"/>
  <c r="J54" i="30"/>
  <c r="J10" i="30"/>
  <c r="J9" i="30"/>
  <c r="C20" i="28"/>
  <c r="H145" i="30"/>
  <c r="H128" i="30"/>
  <c r="J108" i="30"/>
  <c r="J97" i="30"/>
  <c r="H56" i="30"/>
  <c r="H41" i="30"/>
  <c r="H36" i="30"/>
  <c r="N31" i="30"/>
  <c r="J21" i="30"/>
  <c r="L19" i="30"/>
  <c r="F16" i="30"/>
  <c r="L14" i="30"/>
  <c r="F13" i="30"/>
  <c r="L11" i="30"/>
  <c r="F10" i="30"/>
  <c r="D104" i="28"/>
  <c r="F104" i="27"/>
  <c r="F48" i="27"/>
  <c r="F20" i="27"/>
  <c r="L53" i="30"/>
  <c r="F64" i="30"/>
  <c r="F9" i="30"/>
  <c r="F160" i="28"/>
  <c r="D132" i="28"/>
  <c r="F76" i="27"/>
  <c r="E48" i="27"/>
  <c r="E20" i="27"/>
  <c r="F62" i="31"/>
  <c r="F63" i="30"/>
  <c r="J60" i="30"/>
  <c r="G20" i="28"/>
  <c r="F58" i="30"/>
  <c r="F87" i="25"/>
  <c r="J86" i="25"/>
  <c r="H85" i="25"/>
  <c r="F84" i="25"/>
  <c r="J83" i="25"/>
  <c r="H82" i="25"/>
  <c r="H81" i="25"/>
  <c r="H80" i="25"/>
  <c r="H79" i="25"/>
  <c r="H78" i="25"/>
  <c r="H77" i="25"/>
  <c r="H76" i="25"/>
  <c r="H75" i="25"/>
  <c r="F43" i="25"/>
  <c r="J42" i="25"/>
  <c r="H41" i="25"/>
  <c r="F40" i="25"/>
  <c r="J39" i="25"/>
  <c r="H38" i="25"/>
  <c r="H37" i="25"/>
  <c r="H36" i="25"/>
  <c r="H35" i="25"/>
  <c r="H34" i="25"/>
  <c r="H33" i="25"/>
  <c r="H32" i="25"/>
  <c r="H31" i="25"/>
  <c r="L236" i="24"/>
  <c r="L235" i="24"/>
  <c r="L234" i="24"/>
  <c r="L233" i="24"/>
  <c r="L232" i="24"/>
  <c r="L231" i="24"/>
  <c r="L230" i="24"/>
  <c r="L229" i="24"/>
  <c r="J175" i="24"/>
  <c r="H174" i="24"/>
  <c r="L173" i="24"/>
  <c r="J172" i="24"/>
  <c r="H171" i="24"/>
  <c r="L170" i="24"/>
  <c r="L169" i="24"/>
  <c r="L168" i="24"/>
  <c r="F142" i="30"/>
  <c r="D62" i="28"/>
  <c r="G20" i="27"/>
  <c r="C146" i="26"/>
  <c r="C90" i="26"/>
  <c r="C20" i="26"/>
  <c r="H65" i="25"/>
  <c r="F64" i="25"/>
  <c r="J63" i="25"/>
  <c r="H62" i="25"/>
  <c r="F61" i="25"/>
  <c r="J60" i="25"/>
  <c r="J59" i="25"/>
  <c r="J58" i="25"/>
  <c r="J57" i="25"/>
  <c r="J56" i="25"/>
  <c r="J55" i="25"/>
  <c r="J54" i="25"/>
  <c r="J53" i="25"/>
  <c r="H21" i="25"/>
  <c r="L20" i="25"/>
  <c r="F20" i="25"/>
  <c r="J19" i="25"/>
  <c r="H18" i="25"/>
  <c r="L17" i="25"/>
  <c r="F17" i="25"/>
  <c r="J16" i="25"/>
  <c r="J15" i="25"/>
  <c r="J14" i="25"/>
  <c r="J13" i="25"/>
  <c r="J12" i="25"/>
  <c r="J11" i="25"/>
  <c r="J10" i="25"/>
  <c r="J9" i="25"/>
  <c r="J87" i="25"/>
  <c r="H86" i="25"/>
  <c r="F85" i="25"/>
  <c r="J84" i="25"/>
  <c r="H83" i="25"/>
  <c r="F82" i="25"/>
  <c r="F81" i="25"/>
  <c r="F80" i="25"/>
  <c r="F79" i="25"/>
  <c r="F78" i="25"/>
  <c r="F77" i="25"/>
  <c r="F76" i="25"/>
  <c r="F75" i="25"/>
  <c r="J43" i="25"/>
  <c r="H42" i="25"/>
  <c r="F41" i="25"/>
  <c r="J40" i="25"/>
  <c r="H39" i="25"/>
  <c r="F38" i="25"/>
  <c r="F37" i="25"/>
  <c r="F36" i="25"/>
  <c r="F35" i="25"/>
  <c r="F34" i="25"/>
  <c r="F33" i="25"/>
  <c r="F32" i="25"/>
  <c r="F31" i="25"/>
  <c r="H175" i="24"/>
  <c r="L174" i="24"/>
  <c r="J173" i="24"/>
  <c r="H172" i="24"/>
  <c r="L171" i="24"/>
  <c r="J170" i="24"/>
  <c r="J169" i="24"/>
  <c r="J168" i="24"/>
  <c r="J167" i="24"/>
  <c r="J166" i="24"/>
  <c r="J165" i="24"/>
  <c r="E76" i="28"/>
  <c r="G20" i="26"/>
  <c r="F65" i="25"/>
  <c r="J64" i="25"/>
  <c r="H63" i="25"/>
  <c r="F62" i="25"/>
  <c r="J61" i="25"/>
  <c r="H60" i="25"/>
  <c r="H59" i="25"/>
  <c r="H58" i="25"/>
  <c r="H57" i="25"/>
  <c r="H56" i="25"/>
  <c r="H55" i="25"/>
  <c r="H54" i="25"/>
  <c r="H53" i="25"/>
  <c r="L21" i="25"/>
  <c r="F21" i="25"/>
  <c r="J20" i="25"/>
  <c r="H19" i="25"/>
  <c r="L18" i="25"/>
  <c r="F18" i="25"/>
  <c r="J17" i="25"/>
  <c r="H16" i="25"/>
  <c r="N15" i="25"/>
  <c r="H15" i="25"/>
  <c r="N14" i="25"/>
  <c r="H14" i="25"/>
  <c r="N13" i="25"/>
  <c r="H13" i="25"/>
  <c r="N12" i="25"/>
  <c r="H12" i="25"/>
  <c r="N11" i="25"/>
  <c r="H11" i="25"/>
  <c r="N10" i="25"/>
  <c r="H10" i="25"/>
  <c r="N9" i="25"/>
  <c r="H9" i="25"/>
  <c r="G48" i="27"/>
  <c r="H87" i="25"/>
  <c r="F86" i="25"/>
  <c r="J85" i="25"/>
  <c r="H84" i="25"/>
  <c r="F83" i="25"/>
  <c r="J82" i="25"/>
  <c r="J81" i="25"/>
  <c r="J80" i="25"/>
  <c r="J79" i="25"/>
  <c r="J78" i="25"/>
  <c r="J77" i="25"/>
  <c r="J76" i="25"/>
  <c r="J75" i="25"/>
  <c r="H43" i="25"/>
  <c r="F42" i="25"/>
  <c r="J41" i="25"/>
  <c r="H40" i="25"/>
  <c r="F39" i="25"/>
  <c r="J38" i="25"/>
  <c r="J37" i="25"/>
  <c r="J36" i="25"/>
  <c r="J35" i="25"/>
  <c r="J34" i="25"/>
  <c r="J33" i="25"/>
  <c r="J32" i="25"/>
  <c r="J31" i="25"/>
  <c r="L175" i="24"/>
  <c r="J174" i="24"/>
  <c r="H173" i="24"/>
  <c r="L172" i="24"/>
  <c r="J171" i="24"/>
  <c r="H170" i="24"/>
  <c r="N169" i="24"/>
  <c r="H169" i="24"/>
  <c r="N168" i="24"/>
  <c r="H168" i="24"/>
  <c r="J65" i="25"/>
  <c r="J21" i="25"/>
  <c r="L14" i="25"/>
  <c r="L11" i="25"/>
  <c r="H167" i="24"/>
  <c r="L166" i="24"/>
  <c r="N165" i="24"/>
  <c r="H163" i="24"/>
  <c r="L128" i="24"/>
  <c r="H127" i="24"/>
  <c r="J126" i="24"/>
  <c r="H125" i="24"/>
  <c r="J123" i="24"/>
  <c r="H122" i="24"/>
  <c r="J120" i="24"/>
  <c r="H119" i="24"/>
  <c r="L107" i="24"/>
  <c r="H106" i="24"/>
  <c r="J105" i="24"/>
  <c r="H102" i="24"/>
  <c r="H99" i="24"/>
  <c r="L43" i="24"/>
  <c r="J42" i="24"/>
  <c r="H41" i="24"/>
  <c r="L40" i="24"/>
  <c r="J39" i="24"/>
  <c r="H38" i="24"/>
  <c r="N37" i="24"/>
  <c r="H37" i="24"/>
  <c r="N36" i="24"/>
  <c r="H36" i="24"/>
  <c r="N35" i="24"/>
  <c r="H35" i="24"/>
  <c r="N34" i="24"/>
  <c r="H34" i="24"/>
  <c r="N33" i="24"/>
  <c r="H33" i="24"/>
  <c r="N32" i="24"/>
  <c r="H32" i="24"/>
  <c r="N31" i="24"/>
  <c r="H31" i="24"/>
  <c r="E146" i="26"/>
  <c r="H61" i="25"/>
  <c r="F58" i="25"/>
  <c r="F55" i="25"/>
  <c r="H17" i="25"/>
  <c r="F14" i="25"/>
  <c r="F11" i="25"/>
  <c r="J241" i="24"/>
  <c r="J164" i="24"/>
  <c r="N163" i="24"/>
  <c r="J131" i="24"/>
  <c r="L130" i="24"/>
  <c r="H129" i="24"/>
  <c r="N125" i="24"/>
  <c r="L124" i="24"/>
  <c r="N122" i="24"/>
  <c r="L121" i="24"/>
  <c r="N119" i="24"/>
  <c r="L109" i="24"/>
  <c r="H108" i="24"/>
  <c r="L104" i="24"/>
  <c r="J103" i="24"/>
  <c r="N102" i="24"/>
  <c r="L101" i="24"/>
  <c r="J100" i="24"/>
  <c r="N99" i="24"/>
  <c r="L98" i="24"/>
  <c r="J97" i="24"/>
  <c r="H21" i="24"/>
  <c r="L20" i="24"/>
  <c r="J19" i="24"/>
  <c r="H18" i="24"/>
  <c r="L17" i="24"/>
  <c r="J16" i="24"/>
  <c r="J15" i="24"/>
  <c r="J14" i="24"/>
  <c r="J13" i="24"/>
  <c r="J12" i="24"/>
  <c r="J11" i="24"/>
  <c r="J10" i="24"/>
  <c r="J9" i="24"/>
  <c r="F60" i="25"/>
  <c r="F57" i="25"/>
  <c r="F54" i="25"/>
  <c r="L19" i="25"/>
  <c r="F16" i="25"/>
  <c r="F13" i="25"/>
  <c r="F10" i="25"/>
  <c r="N164" i="24"/>
  <c r="L163" i="24"/>
  <c r="J109" i="24"/>
  <c r="H107" i="24"/>
  <c r="J104" i="24"/>
  <c r="N103" i="24"/>
  <c r="L102" i="24"/>
  <c r="J101" i="24"/>
  <c r="N100" i="24"/>
  <c r="L99" i="24"/>
  <c r="J98" i="24"/>
  <c r="N97" i="24"/>
  <c r="L21" i="24"/>
  <c r="J20" i="24"/>
  <c r="H19" i="24"/>
  <c r="L18" i="24"/>
  <c r="J17" i="24"/>
  <c r="H16" i="24"/>
  <c r="N15" i="24"/>
  <c r="H15" i="24"/>
  <c r="N14" i="24"/>
  <c r="H14" i="24"/>
  <c r="N13" i="24"/>
  <c r="H13" i="24"/>
  <c r="N12" i="24"/>
  <c r="H12" i="24"/>
  <c r="N11" i="24"/>
  <c r="H11" i="24"/>
  <c r="N10" i="24"/>
  <c r="H10" i="24"/>
  <c r="N9" i="24"/>
  <c r="H9" i="24"/>
  <c r="C48" i="28"/>
  <c r="E90" i="26"/>
  <c r="E20" i="26"/>
  <c r="F63" i="25"/>
  <c r="F19" i="25"/>
  <c r="L15" i="25"/>
  <c r="L12" i="25"/>
  <c r="L9" i="25"/>
  <c r="L167" i="24"/>
  <c r="N166" i="24"/>
  <c r="H165" i="24"/>
  <c r="L129" i="24"/>
  <c r="J127" i="24"/>
  <c r="J125" i="24"/>
  <c r="H124" i="24"/>
  <c r="J122" i="24"/>
  <c r="H121" i="24"/>
  <c r="J119" i="24"/>
  <c r="L108" i="24"/>
  <c r="J106" i="24"/>
  <c r="H104" i="24"/>
  <c r="H101" i="24"/>
  <c r="H98" i="24"/>
  <c r="H43" i="24"/>
  <c r="L42" i="24"/>
  <c r="J41" i="24"/>
  <c r="H40" i="24"/>
  <c r="L39" i="24"/>
  <c r="J38" i="24"/>
  <c r="J37" i="24"/>
  <c r="J36" i="24"/>
  <c r="J35" i="24"/>
  <c r="J34" i="24"/>
  <c r="J33" i="24"/>
  <c r="J32" i="24"/>
  <c r="J31" i="24"/>
  <c r="J62" i="25"/>
  <c r="F59" i="25"/>
  <c r="F56" i="25"/>
  <c r="F53" i="25"/>
  <c r="J18" i="25"/>
  <c r="F15" i="25"/>
  <c r="F12" i="25"/>
  <c r="F9" i="25"/>
  <c r="L164" i="24"/>
  <c r="J163" i="24"/>
  <c r="L152" i="24"/>
  <c r="H151" i="24"/>
  <c r="J150" i="24"/>
  <c r="N147" i="24"/>
  <c r="N144" i="24"/>
  <c r="N141" i="24"/>
  <c r="L131" i="24"/>
  <c r="H130" i="24"/>
  <c r="J129" i="24"/>
  <c r="L126" i="24"/>
  <c r="N124" i="24"/>
  <c r="L123" i="24"/>
  <c r="N121" i="24"/>
  <c r="L120" i="24"/>
  <c r="H109" i="24"/>
  <c r="J108" i="24"/>
  <c r="L105" i="24"/>
  <c r="L103" i="24"/>
  <c r="J102" i="24"/>
  <c r="N101" i="24"/>
  <c r="L100" i="24"/>
  <c r="J99" i="24"/>
  <c r="N98" i="24"/>
  <c r="L97" i="24"/>
  <c r="J21" i="24"/>
  <c r="H20" i="24"/>
  <c r="L19" i="24"/>
  <c r="J18" i="24"/>
  <c r="H17" i="24"/>
  <c r="L16" i="24"/>
  <c r="L15" i="24"/>
  <c r="L14" i="24"/>
  <c r="L13" i="24"/>
  <c r="L12" i="24"/>
  <c r="L11" i="24"/>
  <c r="L10" i="24"/>
  <c r="L9" i="24"/>
  <c r="H133" i="22"/>
  <c r="H91" i="22"/>
  <c r="F90" i="28"/>
  <c r="H20" i="25"/>
  <c r="J147" i="24"/>
  <c r="L127" i="24"/>
  <c r="H120" i="24"/>
  <c r="H97" i="24"/>
  <c r="L41" i="24"/>
  <c r="F35" i="22"/>
  <c r="E92" i="21"/>
  <c r="E64" i="21"/>
  <c r="H64" i="25"/>
  <c r="L16" i="25"/>
  <c r="H166" i="24"/>
  <c r="H143" i="24"/>
  <c r="H131" i="24"/>
  <c r="H123" i="24"/>
  <c r="H100" i="24"/>
  <c r="L37" i="24"/>
  <c r="L34" i="24"/>
  <c r="L31" i="24"/>
  <c r="C35" i="22"/>
  <c r="E50" i="21"/>
  <c r="L13" i="25"/>
  <c r="L165" i="24"/>
  <c r="H146" i="24"/>
  <c r="L142" i="24"/>
  <c r="H126" i="24"/>
  <c r="J107" i="24"/>
  <c r="H103" i="24"/>
  <c r="J40" i="24"/>
  <c r="C119" i="22"/>
  <c r="F77" i="22"/>
  <c r="E22" i="21"/>
  <c r="L10" i="25"/>
  <c r="J149" i="24"/>
  <c r="L145" i="24"/>
  <c r="L106" i="24"/>
  <c r="J43" i="24"/>
  <c r="L36" i="24"/>
  <c r="L33" i="24"/>
  <c r="C161" i="22"/>
  <c r="E91" i="22"/>
  <c r="C77" i="22"/>
  <c r="H164" i="24"/>
  <c r="L148" i="24"/>
  <c r="J141" i="24"/>
  <c r="J121" i="24"/>
  <c r="H39" i="24"/>
  <c r="E133" i="22"/>
  <c r="H49" i="22"/>
  <c r="F120" i="21"/>
  <c r="J144" i="24"/>
  <c r="H42" i="24"/>
  <c r="E134" i="21"/>
  <c r="F64" i="21"/>
  <c r="F162" i="21"/>
  <c r="J128" i="24"/>
  <c r="L35" i="24"/>
  <c r="G105" i="22"/>
  <c r="C162" i="21"/>
  <c r="J124" i="24"/>
  <c r="L32" i="24"/>
  <c r="E49" i="22"/>
  <c r="H152" i="24"/>
  <c r="K34" i="18"/>
  <c r="K8" i="18"/>
  <c r="E8" i="18"/>
  <c r="G49" i="17"/>
  <c r="G23" i="17"/>
  <c r="N167" i="24"/>
  <c r="L38" i="24"/>
  <c r="D148" i="21"/>
  <c r="L22" i="21"/>
  <c r="K106" i="18"/>
  <c r="K76" i="18"/>
  <c r="O48" i="18"/>
  <c r="K22" i="18"/>
  <c r="E22" i="18"/>
  <c r="K118" i="18"/>
  <c r="E64" i="18"/>
  <c r="E34" i="18"/>
  <c r="U8" i="18"/>
  <c r="O8" i="18"/>
  <c r="C8" i="18"/>
  <c r="E79" i="17"/>
  <c r="E77" i="17"/>
  <c r="E51" i="17"/>
  <c r="E49" i="17"/>
  <c r="E23" i="17"/>
  <c r="V21" i="19"/>
  <c r="V9" i="19"/>
  <c r="E106" i="18"/>
  <c r="E76" i="18"/>
  <c r="U22" i="18"/>
  <c r="O22" i="18"/>
  <c r="C22" i="18"/>
  <c r="K20" i="18"/>
  <c r="E20" i="18"/>
  <c r="T8" i="18"/>
  <c r="N8" i="18"/>
  <c r="D161" i="17"/>
  <c r="G149" i="17"/>
  <c r="G147" i="17"/>
  <c r="D135" i="17"/>
  <c r="V35" i="19"/>
  <c r="F120" i="18"/>
  <c r="T118" i="18"/>
  <c r="N64" i="18"/>
  <c r="C48" i="18"/>
  <c r="F8" i="18"/>
  <c r="E149" i="17"/>
  <c r="E121" i="17"/>
  <c r="E119" i="17"/>
  <c r="E93" i="17"/>
  <c r="E91" i="17"/>
  <c r="E65" i="17"/>
  <c r="E63" i="17"/>
  <c r="E37" i="17"/>
  <c r="E35" i="17"/>
  <c r="E21" i="17"/>
  <c r="G9" i="17"/>
  <c r="E147" i="16"/>
  <c r="E121" i="16"/>
  <c r="E91" i="16"/>
  <c r="F65" i="16"/>
  <c r="F63" i="16"/>
  <c r="G51" i="16"/>
  <c r="G49" i="16"/>
  <c r="F37" i="16"/>
  <c r="F35" i="16"/>
  <c r="G23" i="16"/>
  <c r="F9" i="16"/>
  <c r="U78" i="18"/>
  <c r="C20" i="18"/>
  <c r="E9" i="17"/>
  <c r="D147" i="16"/>
  <c r="D121" i="16"/>
  <c r="D91" i="16"/>
  <c r="E149" i="14"/>
  <c r="G135" i="14"/>
  <c r="E107" i="14"/>
  <c r="G93" i="14"/>
  <c r="E65" i="14"/>
  <c r="G51" i="14"/>
  <c r="V23" i="19"/>
  <c r="C78" i="18"/>
  <c r="S22" i="18"/>
  <c r="U132" i="18"/>
  <c r="D65" i="16"/>
  <c r="D63" i="16"/>
  <c r="D37" i="16"/>
  <c r="D35" i="16"/>
  <c r="G21" i="16"/>
  <c r="D9" i="16"/>
  <c r="D105" i="15"/>
  <c r="G63" i="15"/>
  <c r="H105" i="24"/>
  <c r="E148" i="18"/>
  <c r="S146" i="18"/>
  <c r="M22" i="18"/>
  <c r="E147" i="17"/>
  <c r="D133" i="17"/>
  <c r="D107" i="17"/>
  <c r="D105" i="17"/>
  <c r="D79" i="17"/>
  <c r="D77" i="17"/>
  <c r="D51" i="17"/>
  <c r="D49" i="17"/>
  <c r="D23" i="17"/>
  <c r="G163" i="14"/>
  <c r="E135" i="14"/>
  <c r="G121" i="14"/>
  <c r="E93" i="14"/>
  <c r="G79" i="14"/>
  <c r="E51" i="14"/>
  <c r="G37" i="14"/>
  <c r="F23" i="14"/>
  <c r="F90" i="18"/>
  <c r="N34" i="18"/>
  <c r="G22" i="18"/>
  <c r="U20" i="18"/>
  <c r="D149" i="16"/>
  <c r="D119" i="16"/>
  <c r="D93" i="16"/>
  <c r="F163" i="14"/>
  <c r="D135" i="14"/>
  <c r="F121" i="14"/>
  <c r="D93" i="14"/>
  <c r="F79" i="14"/>
  <c r="D51" i="14"/>
  <c r="G65" i="17"/>
  <c r="G35" i="17"/>
  <c r="P21" i="16"/>
  <c r="E65" i="16"/>
  <c r="D161" i="15"/>
  <c r="G35" i="15"/>
  <c r="F135" i="14"/>
  <c r="F93" i="14"/>
  <c r="F51" i="14"/>
  <c r="D37" i="14"/>
  <c r="D112" i="11"/>
  <c r="D109" i="11"/>
  <c r="D106" i="11"/>
  <c r="D103" i="11"/>
  <c r="D100" i="11"/>
  <c r="D89" i="11"/>
  <c r="D86" i="11"/>
  <c r="D83" i="11"/>
  <c r="D80" i="11"/>
  <c r="D77" i="11"/>
  <c r="M20" i="9"/>
  <c r="G20" i="9"/>
  <c r="M18" i="9"/>
  <c r="G18" i="9"/>
  <c r="M16" i="9"/>
  <c r="G16" i="9"/>
  <c r="M14" i="9"/>
  <c r="G14" i="9"/>
  <c r="M12" i="9"/>
  <c r="G12" i="9"/>
  <c r="M10" i="9"/>
  <c r="G10" i="9"/>
  <c r="L21" i="8"/>
  <c r="J20" i="8"/>
  <c r="H19" i="8"/>
  <c r="L18" i="8"/>
  <c r="J17" i="8"/>
  <c r="H16" i="8"/>
  <c r="N15" i="8"/>
  <c r="H15" i="8"/>
  <c r="N14" i="8"/>
  <c r="H14" i="8"/>
  <c r="N13" i="8"/>
  <c r="H13" i="8"/>
  <c r="N12" i="8"/>
  <c r="H12" i="8"/>
  <c r="N11" i="8"/>
  <c r="H11" i="8"/>
  <c r="N10" i="8"/>
  <c r="H10" i="8"/>
  <c r="N9" i="8"/>
  <c r="H9" i="8"/>
  <c r="G50" i="18"/>
  <c r="O20" i="18"/>
  <c r="G37" i="17"/>
  <c r="E35" i="15"/>
  <c r="G149" i="14"/>
  <c r="G107" i="14"/>
  <c r="G65" i="14"/>
  <c r="G23" i="14"/>
  <c r="D65" i="11"/>
  <c r="D62" i="11"/>
  <c r="D59" i="11"/>
  <c r="D56" i="11"/>
  <c r="D42" i="11"/>
  <c r="D39" i="11"/>
  <c r="D36" i="11"/>
  <c r="D33" i="11"/>
  <c r="D19" i="11"/>
  <c r="D16" i="11"/>
  <c r="D13" i="11"/>
  <c r="D10" i="11"/>
  <c r="N80" i="10"/>
  <c r="N79" i="10"/>
  <c r="N78" i="10"/>
  <c r="N77" i="10"/>
  <c r="N76" i="10"/>
  <c r="N37" i="10"/>
  <c r="N36" i="10"/>
  <c r="N35" i="10"/>
  <c r="N34" i="10"/>
  <c r="N33" i="10"/>
  <c r="N32" i="10"/>
  <c r="N31" i="10"/>
  <c r="O21" i="9"/>
  <c r="I21" i="9"/>
  <c r="O19" i="9"/>
  <c r="I19" i="9"/>
  <c r="O17" i="9"/>
  <c r="I17" i="9"/>
  <c r="O15" i="9"/>
  <c r="I15" i="9"/>
  <c r="O13" i="9"/>
  <c r="I13" i="9"/>
  <c r="O11" i="9"/>
  <c r="I11" i="9"/>
  <c r="O9" i="9"/>
  <c r="I9" i="9"/>
  <c r="H43" i="8"/>
  <c r="L42" i="8"/>
  <c r="J41" i="8"/>
  <c r="H40" i="8"/>
  <c r="L39" i="8"/>
  <c r="J38" i="8"/>
  <c r="J37" i="8"/>
  <c r="J36" i="8"/>
  <c r="J35" i="8"/>
  <c r="J34" i="8"/>
  <c r="J33" i="8"/>
  <c r="J32" i="8"/>
  <c r="J31" i="8"/>
  <c r="E77" i="16"/>
  <c r="F149" i="14"/>
  <c r="F107" i="14"/>
  <c r="F65" i="14"/>
  <c r="E23" i="14"/>
  <c r="E160" i="13"/>
  <c r="E132" i="13"/>
  <c r="E104" i="13"/>
  <c r="E76" i="13"/>
  <c r="E48" i="13"/>
  <c r="U14" i="12"/>
  <c r="U12" i="12"/>
  <c r="U10" i="12"/>
  <c r="F56" i="12"/>
  <c r="U7" i="12"/>
  <c r="D54" i="12"/>
  <c r="F53" i="12"/>
  <c r="D111" i="11"/>
  <c r="D108" i="11"/>
  <c r="D105" i="11"/>
  <c r="D102" i="11"/>
  <c r="D88" i="11"/>
  <c r="D85" i="11"/>
  <c r="D82" i="11"/>
  <c r="D79" i="11"/>
  <c r="L108" i="10"/>
  <c r="L105" i="10"/>
  <c r="U48" i="18"/>
  <c r="L8" i="18"/>
  <c r="G119" i="17"/>
  <c r="D21" i="16"/>
  <c r="Q9" i="16"/>
  <c r="G105" i="15"/>
  <c r="F91" i="15"/>
  <c r="E77" i="15"/>
  <c r="D63" i="15"/>
  <c r="D149" i="14"/>
  <c r="D107" i="14"/>
  <c r="M104" i="18"/>
  <c r="C132" i="18"/>
  <c r="G121" i="17"/>
  <c r="G91" i="17"/>
  <c r="G9" i="16"/>
  <c r="G119" i="15"/>
  <c r="E91" i="15"/>
  <c r="D77" i="15"/>
  <c r="G21" i="15"/>
  <c r="E163" i="14"/>
  <c r="E121" i="14"/>
  <c r="E79" i="14"/>
  <c r="F37" i="14"/>
  <c r="U9" i="12"/>
  <c r="D56" i="12"/>
  <c r="U6" i="12"/>
  <c r="D53" i="12"/>
  <c r="D113" i="11"/>
  <c r="D110" i="11"/>
  <c r="D107" i="11"/>
  <c r="D104" i="11"/>
  <c r="D101" i="11"/>
  <c r="D90" i="11"/>
  <c r="D87" i="11"/>
  <c r="D84" i="11"/>
  <c r="D81" i="11"/>
  <c r="D78" i="11"/>
  <c r="L109" i="10"/>
  <c r="L106" i="10"/>
  <c r="N103" i="10"/>
  <c r="N102" i="10"/>
  <c r="N101" i="10"/>
  <c r="N100" i="10"/>
  <c r="N99" i="10"/>
  <c r="N98" i="10"/>
  <c r="N97" i="10"/>
  <c r="L65" i="10"/>
  <c r="L62" i="10"/>
  <c r="N53" i="10"/>
  <c r="O20" i="9"/>
  <c r="I20" i="9"/>
  <c r="O18" i="9"/>
  <c r="I18" i="9"/>
  <c r="O16" i="9"/>
  <c r="I16" i="9"/>
  <c r="O14" i="9"/>
  <c r="I14" i="9"/>
  <c r="O12" i="9"/>
  <c r="I12" i="9"/>
  <c r="O10" i="9"/>
  <c r="I10" i="9"/>
  <c r="G21" i="17"/>
  <c r="E107" i="16"/>
  <c r="D147" i="15"/>
  <c r="D65" i="14"/>
  <c r="P23" i="14"/>
  <c r="E146" i="13"/>
  <c r="E118" i="13"/>
  <c r="E90" i="13"/>
  <c r="E62" i="13"/>
  <c r="E34" i="13"/>
  <c r="E20" i="13"/>
  <c r="U52" i="12"/>
  <c r="U43" i="12"/>
  <c r="U34" i="12"/>
  <c r="U25" i="12"/>
  <c r="U16" i="12"/>
  <c r="C54" i="12"/>
  <c r="E53" i="12"/>
  <c r="D60" i="11"/>
  <c r="D44" i="11"/>
  <c r="D35" i="11"/>
  <c r="D20" i="11"/>
  <c r="D11" i="11"/>
  <c r="J87" i="10"/>
  <c r="L82" i="10"/>
  <c r="L81" i="10"/>
  <c r="L80" i="10"/>
  <c r="L79" i="10"/>
  <c r="L78" i="10"/>
  <c r="L77" i="10"/>
  <c r="L76" i="10"/>
  <c r="L75" i="10"/>
  <c r="J43" i="10"/>
  <c r="L38" i="10"/>
  <c r="L37" i="10"/>
  <c r="L36" i="10"/>
  <c r="L35" i="10"/>
  <c r="L34" i="10"/>
  <c r="L33" i="10"/>
  <c r="L32" i="10"/>
  <c r="L31" i="10"/>
  <c r="M21" i="9"/>
  <c r="G19" i="9"/>
  <c r="M17" i="9"/>
  <c r="G15" i="9"/>
  <c r="M13" i="9"/>
  <c r="G11" i="9"/>
  <c r="M9" i="9"/>
  <c r="J43" i="8"/>
  <c r="J42" i="8"/>
  <c r="L41" i="8"/>
  <c r="L40" i="8"/>
  <c r="H37" i="8"/>
  <c r="L36" i="8"/>
  <c r="N35" i="8"/>
  <c r="H34" i="8"/>
  <c r="L33" i="8"/>
  <c r="N32" i="8"/>
  <c r="H31" i="8"/>
  <c r="S21" i="15"/>
  <c r="D163" i="14"/>
  <c r="D79" i="14"/>
  <c r="E37" i="14"/>
  <c r="U51" i="12"/>
  <c r="U42" i="12"/>
  <c r="U33" i="12"/>
  <c r="U24" i="12"/>
  <c r="U15" i="12"/>
  <c r="C53" i="12"/>
  <c r="D67" i="11"/>
  <c r="D58" i="11"/>
  <c r="D43" i="11"/>
  <c r="D34" i="11"/>
  <c r="D18" i="11"/>
  <c r="D9" i="11"/>
  <c r="L83" i="10"/>
  <c r="J82" i="10"/>
  <c r="J81" i="10"/>
  <c r="J80" i="10"/>
  <c r="J79" i="10"/>
  <c r="J78" i="10"/>
  <c r="J77" i="10"/>
  <c r="J76" i="10"/>
  <c r="J75" i="10"/>
  <c r="L39" i="10"/>
  <c r="J38" i="10"/>
  <c r="J37" i="10"/>
  <c r="J36" i="10"/>
  <c r="J35" i="10"/>
  <c r="J34" i="10"/>
  <c r="J33" i="10"/>
  <c r="J32" i="10"/>
  <c r="J31" i="10"/>
  <c r="K21" i="9"/>
  <c r="Q19" i="9"/>
  <c r="E19" i="9"/>
  <c r="K17" i="9"/>
  <c r="Q15" i="9"/>
  <c r="E15" i="9"/>
  <c r="K13" i="9"/>
  <c r="Q11" i="9"/>
  <c r="E11" i="9"/>
  <c r="K9" i="9"/>
  <c r="H18" i="8"/>
  <c r="H17" i="8"/>
  <c r="J16" i="8"/>
  <c r="L15" i="8"/>
  <c r="J13" i="8"/>
  <c r="L12" i="8"/>
  <c r="J10" i="8"/>
  <c r="L9" i="8"/>
  <c r="G63" i="17"/>
  <c r="C133" i="15"/>
  <c r="D21" i="15"/>
  <c r="D23" i="14"/>
  <c r="U49" i="12"/>
  <c r="U40" i="12"/>
  <c r="U31" i="12"/>
  <c r="U22" i="12"/>
  <c r="D55" i="12"/>
  <c r="D66" i="11"/>
  <c r="D57" i="11"/>
  <c r="D41" i="11"/>
  <c r="D32" i="11"/>
  <c r="D17" i="11"/>
  <c r="D8" i="11"/>
  <c r="L64" i="10"/>
  <c r="K20" i="9"/>
  <c r="Q18" i="9"/>
  <c r="E18" i="9"/>
  <c r="K16" i="9"/>
  <c r="Q14" i="9"/>
  <c r="E14" i="9"/>
  <c r="K12" i="9"/>
  <c r="Q10" i="9"/>
  <c r="E10" i="9"/>
  <c r="H42" i="8"/>
  <c r="H41" i="8"/>
  <c r="J40" i="8"/>
  <c r="J39" i="8"/>
  <c r="L38" i="8"/>
  <c r="N37" i="8"/>
  <c r="H36" i="8"/>
  <c r="L35" i="8"/>
  <c r="N34" i="8"/>
  <c r="H33" i="8"/>
  <c r="L32" i="8"/>
  <c r="N31" i="8"/>
  <c r="E133" i="16"/>
  <c r="E161" i="15"/>
  <c r="U55" i="12"/>
  <c r="U46" i="12"/>
  <c r="U37" i="12"/>
  <c r="U28" i="12"/>
  <c r="U19" i="12"/>
  <c r="D63" i="11"/>
  <c r="D54" i="11"/>
  <c r="D38" i="11"/>
  <c r="D14" i="11"/>
  <c r="L86" i="10"/>
  <c r="L42" i="10"/>
  <c r="E21" i="9"/>
  <c r="K19" i="9"/>
  <c r="Q17" i="9"/>
  <c r="E17" i="9"/>
  <c r="K15" i="9"/>
  <c r="Q13" i="9"/>
  <c r="E13" i="9"/>
  <c r="K11" i="9"/>
  <c r="Q9" i="9"/>
  <c r="E9" i="9"/>
  <c r="L43" i="8"/>
  <c r="H39" i="8"/>
  <c r="H38" i="8"/>
  <c r="L37" i="8"/>
  <c r="N36" i="8"/>
  <c r="H35" i="8"/>
  <c r="L34" i="8"/>
  <c r="N33" i="8"/>
  <c r="H32" i="8"/>
  <c r="L31" i="8"/>
  <c r="G93" i="17"/>
  <c r="F21" i="16"/>
  <c r="G146" i="13"/>
  <c r="G118" i="13"/>
  <c r="G90" i="13"/>
  <c r="G62" i="13"/>
  <c r="G34" i="13"/>
  <c r="G20" i="13"/>
  <c r="U54" i="12"/>
  <c r="U45" i="12"/>
  <c r="U36" i="12"/>
  <c r="U27" i="12"/>
  <c r="U18" i="12"/>
  <c r="U11" i="12"/>
  <c r="C56" i="12"/>
  <c r="E55" i="12"/>
  <c r="U8" i="12"/>
  <c r="D61" i="11"/>
  <c r="D37" i="11"/>
  <c r="D21" i="11"/>
  <c r="D12" i="11"/>
  <c r="L61" i="10"/>
  <c r="Q20" i="9"/>
  <c r="E20" i="9"/>
  <c r="K18" i="9"/>
  <c r="Q16" i="9"/>
  <c r="E16" i="9"/>
  <c r="K14" i="9"/>
  <c r="Q12" i="9"/>
  <c r="E12" i="9"/>
  <c r="K10" i="9"/>
  <c r="D121" i="14"/>
  <c r="D76" i="13"/>
  <c r="P20" i="13"/>
  <c r="U13" i="12"/>
  <c r="D31" i="11"/>
  <c r="L85" i="10"/>
  <c r="M15" i="9"/>
  <c r="N256" i="8"/>
  <c r="H20" i="8"/>
  <c r="L17" i="8"/>
  <c r="L10" i="8"/>
  <c r="G17" i="2"/>
  <c r="L41" i="10"/>
  <c r="F17" i="2"/>
  <c r="D48" i="13"/>
  <c r="U39" i="12"/>
  <c r="E56" i="12"/>
  <c r="J84" i="10"/>
  <c r="M19" i="9"/>
  <c r="N255" i="8"/>
  <c r="L19" i="8"/>
  <c r="L14" i="8"/>
  <c r="J12" i="8"/>
  <c r="D160" i="13"/>
  <c r="J21" i="8"/>
  <c r="D64" i="11"/>
  <c r="D15" i="11"/>
  <c r="H83" i="10"/>
  <c r="G9" i="9"/>
  <c r="N254" i="8"/>
  <c r="J19" i="8"/>
  <c r="L16" i="8"/>
  <c r="J14" i="8"/>
  <c r="U48" i="12"/>
  <c r="U21" i="12"/>
  <c r="G13" i="9"/>
  <c r="J9" i="8"/>
  <c r="D132" i="13"/>
  <c r="J40" i="10"/>
  <c r="L107" i="10"/>
  <c r="G17" i="9"/>
  <c r="N252" i="8"/>
  <c r="H21" i="8"/>
  <c r="J18" i="8"/>
  <c r="L13" i="8"/>
  <c r="J11" i="8"/>
  <c r="H18" i="2"/>
  <c r="D55" i="11"/>
  <c r="D104" i="13"/>
  <c r="U57" i="12"/>
  <c r="U30" i="12"/>
  <c r="D40" i="11"/>
  <c r="H39" i="10"/>
  <c r="G21" i="9"/>
  <c r="M11" i="9"/>
  <c r="N257" i="8"/>
  <c r="N251" i="8"/>
  <c r="L20" i="8"/>
  <c r="J15" i="8"/>
  <c r="N253" i="8"/>
  <c r="L11" i="8"/>
  <c r="C57" i="12" l="1"/>
  <c r="D57" i="12"/>
  <c r="H99" i="31"/>
  <c r="N100" i="31"/>
  <c r="H102" i="31"/>
  <c r="N103" i="31"/>
  <c r="H106" i="31"/>
  <c r="H107" i="31"/>
  <c r="L9" i="33"/>
  <c r="J10" i="33"/>
  <c r="F11" i="33"/>
  <c r="L12" i="33"/>
  <c r="J13" i="33"/>
  <c r="F14" i="33"/>
  <c r="L15" i="33"/>
  <c r="J16" i="33"/>
  <c r="F19" i="33"/>
  <c r="F20" i="33"/>
  <c r="J31" i="33"/>
  <c r="F33" i="33"/>
  <c r="J35" i="33"/>
  <c r="F37" i="33"/>
  <c r="N54" i="33"/>
  <c r="J57" i="33"/>
  <c r="F60" i="33"/>
  <c r="F62" i="33"/>
  <c r="F64" i="33"/>
  <c r="L83" i="33"/>
  <c r="L85" i="33"/>
  <c r="N101" i="33"/>
  <c r="N103" i="33"/>
  <c r="L106" i="33"/>
  <c r="H31" i="31"/>
  <c r="H32" i="31"/>
  <c r="H33" i="31"/>
  <c r="H34" i="31"/>
  <c r="H35" i="31"/>
  <c r="H36" i="31"/>
  <c r="H37" i="31"/>
  <c r="H38" i="31"/>
  <c r="E194" i="3"/>
  <c r="K47" i="5"/>
  <c r="J47" i="5"/>
  <c r="M47" i="5"/>
  <c r="I47" i="5"/>
  <c r="L47" i="5"/>
  <c r="F195" i="3"/>
  <c r="K23" i="2"/>
  <c r="J23" i="2"/>
  <c r="L23" i="2"/>
  <c r="L51" i="2"/>
  <c r="K51" i="2"/>
  <c r="J51" i="2"/>
  <c r="K57" i="3"/>
  <c r="J57" i="3"/>
  <c r="L11" i="3"/>
  <c r="K11" i="3"/>
  <c r="J11" i="3"/>
  <c r="L17" i="3"/>
  <c r="K17" i="3"/>
  <c r="J17" i="3"/>
  <c r="L23" i="3"/>
  <c r="J23" i="3"/>
  <c r="K23" i="3"/>
  <c r="E113" i="3"/>
  <c r="G118" i="3"/>
  <c r="L168" i="3"/>
  <c r="K168" i="3"/>
  <c r="J168" i="3"/>
  <c r="L174" i="3"/>
  <c r="K174" i="3"/>
  <c r="J174" i="3"/>
  <c r="G192" i="3"/>
  <c r="M8" i="5"/>
  <c r="L8" i="5"/>
  <c r="J8" i="5"/>
  <c r="K8" i="5"/>
  <c r="I8" i="5"/>
  <c r="R24" i="6"/>
  <c r="S24" i="6"/>
  <c r="Q24" i="6"/>
  <c r="J34" i="6"/>
  <c r="K34" i="6"/>
  <c r="I34" i="6"/>
  <c r="L43" i="12"/>
  <c r="K43" i="12"/>
  <c r="I43" i="12"/>
  <c r="J43" i="12"/>
  <c r="F42" i="2"/>
  <c r="L7" i="3"/>
  <c r="J7" i="3"/>
  <c r="K7" i="3"/>
  <c r="L10" i="3"/>
  <c r="K10" i="3"/>
  <c r="J10" i="3"/>
  <c r="K13" i="3"/>
  <c r="L13" i="3"/>
  <c r="J13" i="3"/>
  <c r="L22" i="3"/>
  <c r="K22" i="3"/>
  <c r="J22" i="3"/>
  <c r="L25" i="3"/>
  <c r="J25" i="3"/>
  <c r="K25" i="3"/>
  <c r="L28" i="3"/>
  <c r="K28" i="3"/>
  <c r="J28" i="3"/>
  <c r="L31" i="3"/>
  <c r="K31" i="3"/>
  <c r="J31" i="3"/>
  <c r="L37" i="3"/>
  <c r="J37" i="3"/>
  <c r="K37" i="3"/>
  <c r="J52" i="3"/>
  <c r="K52" i="3"/>
  <c r="J58" i="3"/>
  <c r="K58" i="3"/>
  <c r="K63" i="3"/>
  <c r="L63" i="3"/>
  <c r="J63" i="3"/>
  <c r="L66" i="3"/>
  <c r="J66" i="3"/>
  <c r="K66" i="3"/>
  <c r="K69" i="3"/>
  <c r="L69" i="3"/>
  <c r="J69" i="3"/>
  <c r="K72" i="3"/>
  <c r="L72" i="3"/>
  <c r="J72" i="3"/>
  <c r="E115" i="3"/>
  <c r="E118" i="3"/>
  <c r="E121" i="3"/>
  <c r="G188" i="3"/>
  <c r="G191" i="3"/>
  <c r="G194" i="3"/>
  <c r="V9" i="5"/>
  <c r="U9" i="5"/>
  <c r="S9" i="5"/>
  <c r="W9" i="5"/>
  <c r="T9" i="5"/>
  <c r="V13" i="5"/>
  <c r="U13" i="5"/>
  <c r="S13" i="5"/>
  <c r="W13" i="5"/>
  <c r="T13" i="5"/>
  <c r="K50" i="6"/>
  <c r="J50" i="6"/>
  <c r="I50" i="6"/>
  <c r="S11" i="6"/>
  <c r="Q11" i="6"/>
  <c r="R11" i="6"/>
  <c r="J25" i="6"/>
  <c r="I25" i="6"/>
  <c r="K25" i="6"/>
  <c r="R33" i="6"/>
  <c r="Q33" i="6"/>
  <c r="S33" i="6"/>
  <c r="R39" i="6"/>
  <c r="Q39" i="6"/>
  <c r="S39" i="6"/>
  <c r="S47" i="6"/>
  <c r="R47" i="6"/>
  <c r="Q47" i="6"/>
  <c r="J49" i="6"/>
  <c r="I49" i="6"/>
  <c r="K49" i="6"/>
  <c r="L25" i="12"/>
  <c r="K25" i="12"/>
  <c r="I25" i="12"/>
  <c r="J25" i="12"/>
  <c r="L52" i="12"/>
  <c r="K52" i="12"/>
  <c r="I52" i="12"/>
  <c r="J52" i="12"/>
  <c r="J21" i="2"/>
  <c r="K21" i="2"/>
  <c r="F43" i="2"/>
  <c r="E69" i="2"/>
  <c r="K48" i="3"/>
  <c r="J48" i="3"/>
  <c r="K60" i="3"/>
  <c r="J60" i="3"/>
  <c r="E116" i="3"/>
  <c r="G121" i="3"/>
  <c r="L159" i="3"/>
  <c r="K159" i="3"/>
  <c r="J159" i="3"/>
  <c r="L165" i="3"/>
  <c r="K165" i="3"/>
  <c r="J165" i="3"/>
  <c r="L171" i="3"/>
  <c r="K171" i="3"/>
  <c r="J171" i="3"/>
  <c r="G195" i="3"/>
  <c r="M16" i="5"/>
  <c r="L16" i="5"/>
  <c r="J16" i="5"/>
  <c r="K16" i="5"/>
  <c r="I16" i="5"/>
  <c r="W39" i="5"/>
  <c r="V39" i="5"/>
  <c r="T39" i="5"/>
  <c r="S39" i="5"/>
  <c r="U39" i="5"/>
  <c r="W51" i="5"/>
  <c r="V51" i="5"/>
  <c r="T51" i="5"/>
  <c r="S51" i="5"/>
  <c r="U51" i="5"/>
  <c r="L16" i="12"/>
  <c r="K16" i="12"/>
  <c r="I16" i="12"/>
  <c r="J16" i="12"/>
  <c r="E68" i="2"/>
  <c r="K16" i="3"/>
  <c r="L16" i="3"/>
  <c r="J16" i="3"/>
  <c r="L19" i="3"/>
  <c r="K19" i="3"/>
  <c r="J19" i="3"/>
  <c r="L34" i="3"/>
  <c r="K34" i="3"/>
  <c r="J34" i="3"/>
  <c r="J40" i="3"/>
  <c r="K40" i="3"/>
  <c r="K46" i="3"/>
  <c r="J46" i="3"/>
  <c r="S9" i="6"/>
  <c r="R9" i="6"/>
  <c r="Q9" i="6"/>
  <c r="K21" i="6"/>
  <c r="J21" i="6"/>
  <c r="I21" i="6"/>
  <c r="S29" i="6"/>
  <c r="R29" i="6"/>
  <c r="Q29" i="6"/>
  <c r="S41" i="6"/>
  <c r="Q41" i="6"/>
  <c r="R41" i="6"/>
  <c r="J43" i="6"/>
  <c r="I43" i="6"/>
  <c r="K43" i="6"/>
  <c r="K51" i="6"/>
  <c r="I51" i="6"/>
  <c r="J51" i="6"/>
  <c r="V20" i="12"/>
  <c r="S20" i="12"/>
  <c r="T20" i="12"/>
  <c r="V47" i="12"/>
  <c r="S47" i="12"/>
  <c r="T47" i="12"/>
  <c r="J49" i="14"/>
  <c r="I49" i="14"/>
  <c r="J78" i="14"/>
  <c r="I78" i="14"/>
  <c r="H42" i="2"/>
  <c r="L8" i="3"/>
  <c r="J8" i="3"/>
  <c r="K8" i="3"/>
  <c r="L14" i="3"/>
  <c r="K14" i="3"/>
  <c r="J14" i="3"/>
  <c r="L32" i="3"/>
  <c r="K32" i="3"/>
  <c r="J32" i="3"/>
  <c r="K42" i="3"/>
  <c r="J42" i="3"/>
  <c r="L64" i="3"/>
  <c r="K64" i="3"/>
  <c r="J64" i="3"/>
  <c r="L70" i="3"/>
  <c r="K70" i="3"/>
  <c r="J70" i="3"/>
  <c r="E122" i="3"/>
  <c r="L156" i="3"/>
  <c r="K156" i="3"/>
  <c r="J156" i="3"/>
  <c r="L177" i="3"/>
  <c r="I188" i="3"/>
  <c r="K177" i="3"/>
  <c r="J177" i="3"/>
  <c r="L180" i="3"/>
  <c r="K180" i="3"/>
  <c r="J180" i="3"/>
  <c r="I191" i="3"/>
  <c r="M12" i="5"/>
  <c r="L12" i="5"/>
  <c r="J12" i="5"/>
  <c r="K12" i="5"/>
  <c r="I12" i="5"/>
  <c r="K55" i="3"/>
  <c r="J55" i="3"/>
  <c r="K61" i="3"/>
  <c r="J61" i="3"/>
  <c r="F113" i="3"/>
  <c r="H115" i="3"/>
  <c r="F116" i="3"/>
  <c r="H118" i="3"/>
  <c r="F119" i="3"/>
  <c r="H121" i="3"/>
  <c r="F122" i="3"/>
  <c r="H186" i="3"/>
  <c r="H189" i="3"/>
  <c r="H192" i="3"/>
  <c r="H195" i="3"/>
  <c r="V7" i="5"/>
  <c r="U7" i="5"/>
  <c r="S7" i="5"/>
  <c r="W7" i="5"/>
  <c r="T7" i="5"/>
  <c r="V11" i="5"/>
  <c r="U11" i="5"/>
  <c r="S11" i="5"/>
  <c r="W11" i="5"/>
  <c r="T11" i="5"/>
  <c r="V15" i="5"/>
  <c r="U15" i="5"/>
  <c r="S15" i="5"/>
  <c r="W15" i="5"/>
  <c r="T15" i="5"/>
  <c r="T34" i="5"/>
  <c r="S34" i="5"/>
  <c r="V34" i="5"/>
  <c r="W34" i="5"/>
  <c r="U34" i="5"/>
  <c r="T40" i="5"/>
  <c r="S40" i="5"/>
  <c r="V40" i="5"/>
  <c r="W40" i="5"/>
  <c r="U40" i="5"/>
  <c r="T46" i="5"/>
  <c r="S46" i="5"/>
  <c r="V46" i="5"/>
  <c r="W46" i="5"/>
  <c r="U46" i="5"/>
  <c r="T52" i="5"/>
  <c r="S52" i="5"/>
  <c r="V52" i="5"/>
  <c r="W52" i="5"/>
  <c r="U52" i="5"/>
  <c r="K13" i="6"/>
  <c r="J13" i="6"/>
  <c r="I13" i="6"/>
  <c r="S23" i="6"/>
  <c r="Q23" i="6"/>
  <c r="R23" i="6"/>
  <c r="K33" i="6"/>
  <c r="I33" i="6"/>
  <c r="J33" i="6"/>
  <c r="R51" i="6"/>
  <c r="Q51" i="6"/>
  <c r="S51" i="6"/>
  <c r="V38" i="12"/>
  <c r="S38" i="12"/>
  <c r="T38" i="12"/>
  <c r="J59" i="14"/>
  <c r="I59" i="14"/>
  <c r="G68" i="2"/>
  <c r="L20" i="3"/>
  <c r="J20" i="3"/>
  <c r="K20" i="3"/>
  <c r="L26" i="3"/>
  <c r="K26" i="3"/>
  <c r="J26" i="3"/>
  <c r="L38" i="3"/>
  <c r="J38" i="3"/>
  <c r="K38" i="3"/>
  <c r="E119" i="3"/>
  <c r="L153" i="3"/>
  <c r="K153" i="3"/>
  <c r="J153" i="3"/>
  <c r="G186" i="3"/>
  <c r="L183" i="3"/>
  <c r="I194" i="3"/>
  <c r="K183" i="3"/>
  <c r="J183" i="3"/>
  <c r="W33" i="5"/>
  <c r="V33" i="5"/>
  <c r="T33" i="5"/>
  <c r="S33" i="5"/>
  <c r="U33" i="5"/>
  <c r="W45" i="5"/>
  <c r="V45" i="5"/>
  <c r="T45" i="5"/>
  <c r="S45" i="5"/>
  <c r="U45" i="5"/>
  <c r="V14" i="12"/>
  <c r="T14" i="12"/>
  <c r="S14" i="12"/>
  <c r="K33" i="2"/>
  <c r="J33" i="2"/>
  <c r="L33" i="2"/>
  <c r="K39" i="2"/>
  <c r="J39" i="2"/>
  <c r="I42" i="2"/>
  <c r="L39" i="2"/>
  <c r="K50" i="2"/>
  <c r="J50" i="2"/>
  <c r="L50" i="2"/>
  <c r="H68" i="2"/>
  <c r="K49" i="3"/>
  <c r="J49" i="3"/>
  <c r="W49" i="5"/>
  <c r="V49" i="5"/>
  <c r="U49" i="5"/>
  <c r="T49" i="5"/>
  <c r="S49" i="5"/>
  <c r="W35" i="5"/>
  <c r="V35" i="5"/>
  <c r="U35" i="5"/>
  <c r="S35" i="5"/>
  <c r="T35" i="5"/>
  <c r="W41" i="5"/>
  <c r="V41" i="5"/>
  <c r="U41" i="5"/>
  <c r="S41" i="5"/>
  <c r="T41" i="5"/>
  <c r="W47" i="5"/>
  <c r="V47" i="5"/>
  <c r="U47" i="5"/>
  <c r="S47" i="5"/>
  <c r="T47" i="5"/>
  <c r="J9" i="6"/>
  <c r="I9" i="6"/>
  <c r="K9" i="6"/>
  <c r="R21" i="6"/>
  <c r="Q21" i="6"/>
  <c r="S21" i="6"/>
  <c r="J31" i="6"/>
  <c r="I31" i="6"/>
  <c r="K31" i="6"/>
  <c r="K39" i="6"/>
  <c r="J39" i="6"/>
  <c r="I39" i="6"/>
  <c r="L34" i="12"/>
  <c r="K34" i="12"/>
  <c r="I34" i="12"/>
  <c r="J34" i="12"/>
  <c r="I160" i="16"/>
  <c r="J160" i="16"/>
  <c r="J39" i="16"/>
  <c r="I39" i="16"/>
  <c r="Q60" i="18"/>
  <c r="L29" i="3"/>
  <c r="K29" i="3"/>
  <c r="J29" i="3"/>
  <c r="L35" i="3"/>
  <c r="K35" i="3"/>
  <c r="J35" i="3"/>
  <c r="K54" i="3"/>
  <c r="J54" i="3"/>
  <c r="L67" i="3"/>
  <c r="K67" i="3"/>
  <c r="J67" i="3"/>
  <c r="G115" i="3"/>
  <c r="L162" i="3"/>
  <c r="K162" i="3"/>
  <c r="J162" i="3"/>
  <c r="G189" i="3"/>
  <c r="K14" i="6"/>
  <c r="J14" i="6"/>
  <c r="I14" i="6"/>
  <c r="K36" i="2"/>
  <c r="J36" i="2"/>
  <c r="L36" i="2"/>
  <c r="F69" i="2"/>
  <c r="K43" i="3"/>
  <c r="J43" i="3"/>
  <c r="R14" i="6"/>
  <c r="Q14" i="6"/>
  <c r="S14" i="6"/>
  <c r="K26" i="6"/>
  <c r="J26" i="6"/>
  <c r="I26" i="6"/>
  <c r="V29" i="12"/>
  <c r="S29" i="12"/>
  <c r="T29" i="12"/>
  <c r="V56" i="12"/>
  <c r="S56" i="12"/>
  <c r="T56" i="12"/>
  <c r="J40" i="14"/>
  <c r="I40" i="14"/>
  <c r="J69" i="14"/>
  <c r="I69" i="14"/>
  <c r="L59" i="15"/>
  <c r="K59" i="15"/>
  <c r="J59" i="15"/>
  <c r="I59" i="15"/>
  <c r="M59" i="15"/>
  <c r="V17" i="12"/>
  <c r="S17" i="12"/>
  <c r="T17" i="12"/>
  <c r="L22" i="12"/>
  <c r="K22" i="12"/>
  <c r="I22" i="12"/>
  <c r="J22" i="12"/>
  <c r="V26" i="12"/>
  <c r="S26" i="12"/>
  <c r="T26" i="12"/>
  <c r="L31" i="12"/>
  <c r="K31" i="12"/>
  <c r="I31" i="12"/>
  <c r="J31" i="12"/>
  <c r="V35" i="12"/>
  <c r="S35" i="12"/>
  <c r="T35" i="12"/>
  <c r="L40" i="12"/>
  <c r="K40" i="12"/>
  <c r="I40" i="12"/>
  <c r="J40" i="12"/>
  <c r="V44" i="12"/>
  <c r="S44" i="12"/>
  <c r="T44" i="12"/>
  <c r="L49" i="12"/>
  <c r="K49" i="12"/>
  <c r="I49" i="12"/>
  <c r="J49" i="12"/>
  <c r="V53" i="12"/>
  <c r="S53" i="12"/>
  <c r="T53" i="12"/>
  <c r="J43" i="14"/>
  <c r="I43" i="14"/>
  <c r="H51" i="14"/>
  <c r="J53" i="14"/>
  <c r="I53" i="14"/>
  <c r="J62" i="14"/>
  <c r="I62" i="14"/>
  <c r="J72" i="14"/>
  <c r="I72" i="14"/>
  <c r="J82" i="14"/>
  <c r="I82" i="14"/>
  <c r="L11" i="15"/>
  <c r="J11" i="15"/>
  <c r="I11" i="15"/>
  <c r="M11" i="15"/>
  <c r="K11" i="15"/>
  <c r="L98" i="15"/>
  <c r="K98" i="15"/>
  <c r="J98" i="15"/>
  <c r="I98" i="15"/>
  <c r="M98" i="15"/>
  <c r="J26" i="16"/>
  <c r="I26" i="16"/>
  <c r="S10" i="6"/>
  <c r="R10" i="6"/>
  <c r="Q10" i="6"/>
  <c r="S22" i="6"/>
  <c r="R22" i="6"/>
  <c r="Q22" i="6"/>
  <c r="S30" i="6"/>
  <c r="R30" i="6"/>
  <c r="Q30" i="6"/>
  <c r="S40" i="6"/>
  <c r="R40" i="6"/>
  <c r="Q40" i="6"/>
  <c r="S48" i="6"/>
  <c r="R48" i="6"/>
  <c r="Q48" i="6"/>
  <c r="L9" i="12"/>
  <c r="J9" i="12"/>
  <c r="H56" i="12"/>
  <c r="K9" i="12"/>
  <c r="I9" i="12"/>
  <c r="T11" i="12"/>
  <c r="S11" i="12"/>
  <c r="V11" i="12"/>
  <c r="T18" i="12"/>
  <c r="S18" i="12"/>
  <c r="V18" i="12"/>
  <c r="K23" i="12"/>
  <c r="J23" i="12"/>
  <c r="I23" i="12"/>
  <c r="L23" i="12"/>
  <c r="T27" i="12"/>
  <c r="S27" i="12"/>
  <c r="V27" i="12"/>
  <c r="K32" i="12"/>
  <c r="J32" i="12"/>
  <c r="I32" i="12"/>
  <c r="L32" i="12"/>
  <c r="T36" i="12"/>
  <c r="S36" i="12"/>
  <c r="V36" i="12"/>
  <c r="K41" i="12"/>
  <c r="J41" i="12"/>
  <c r="I41" i="12"/>
  <c r="L41" i="12"/>
  <c r="T45" i="12"/>
  <c r="S45" i="12"/>
  <c r="V45" i="12"/>
  <c r="K50" i="12"/>
  <c r="J50" i="12"/>
  <c r="I50" i="12"/>
  <c r="L50" i="12"/>
  <c r="T54" i="12"/>
  <c r="S54" i="12"/>
  <c r="V54" i="12"/>
  <c r="I39" i="14"/>
  <c r="J39" i="14"/>
  <c r="I48" i="14"/>
  <c r="J48" i="14"/>
  <c r="I58" i="14"/>
  <c r="J58" i="14"/>
  <c r="I68" i="14"/>
  <c r="J68" i="14"/>
  <c r="I77" i="14"/>
  <c r="J77" i="14"/>
  <c r="J91" i="14"/>
  <c r="I91" i="14"/>
  <c r="J101" i="14"/>
  <c r="I101" i="14"/>
  <c r="J111" i="14"/>
  <c r="I111" i="14"/>
  <c r="J120" i="14"/>
  <c r="I120" i="14"/>
  <c r="J130" i="14"/>
  <c r="I130" i="14"/>
  <c r="J140" i="14"/>
  <c r="I140" i="14"/>
  <c r="J159" i="14"/>
  <c r="I159" i="14"/>
  <c r="L79" i="15"/>
  <c r="K79" i="15"/>
  <c r="J79" i="15"/>
  <c r="I79" i="15"/>
  <c r="M79" i="15"/>
  <c r="J32" i="16"/>
  <c r="I32" i="16"/>
  <c r="S49" i="6"/>
  <c r="Q49" i="6"/>
  <c r="R49" i="6"/>
  <c r="R8" i="6"/>
  <c r="Q8" i="6"/>
  <c r="S8" i="6"/>
  <c r="S16" i="6"/>
  <c r="Q16" i="6"/>
  <c r="R16" i="6"/>
  <c r="Q18" i="6"/>
  <c r="R18" i="6"/>
  <c r="S18" i="6"/>
  <c r="S28" i="6"/>
  <c r="R28" i="6"/>
  <c r="Q28" i="6"/>
  <c r="R36" i="6"/>
  <c r="Q36" i="6"/>
  <c r="S36" i="6"/>
  <c r="S46" i="6"/>
  <c r="R46" i="6"/>
  <c r="Q46" i="6"/>
  <c r="T13" i="12"/>
  <c r="S13" i="12"/>
  <c r="V13" i="12"/>
  <c r="K17" i="12"/>
  <c r="J17" i="12"/>
  <c r="I17" i="12"/>
  <c r="L17" i="12"/>
  <c r="T21" i="12"/>
  <c r="S21" i="12"/>
  <c r="V21" i="12"/>
  <c r="K26" i="12"/>
  <c r="J26" i="12"/>
  <c r="I26" i="12"/>
  <c r="L26" i="12"/>
  <c r="T30" i="12"/>
  <c r="S30" i="12"/>
  <c r="V30" i="12"/>
  <c r="K35" i="12"/>
  <c r="J35" i="12"/>
  <c r="I35" i="12"/>
  <c r="L35" i="12"/>
  <c r="T39" i="12"/>
  <c r="S39" i="12"/>
  <c r="V39" i="12"/>
  <c r="K44" i="12"/>
  <c r="J44" i="12"/>
  <c r="I44" i="12"/>
  <c r="L44" i="12"/>
  <c r="T48" i="12"/>
  <c r="S48" i="12"/>
  <c r="V48" i="12"/>
  <c r="T57" i="12"/>
  <c r="S57" i="12"/>
  <c r="V57" i="12"/>
  <c r="W8" i="13"/>
  <c r="U8" i="13"/>
  <c r="V8" i="13"/>
  <c r="W9" i="13"/>
  <c r="U9" i="13"/>
  <c r="V9" i="13"/>
  <c r="W10" i="13"/>
  <c r="U10" i="13"/>
  <c r="V10" i="13"/>
  <c r="W11" i="13"/>
  <c r="U11" i="13"/>
  <c r="V11" i="13"/>
  <c r="W12" i="13"/>
  <c r="U12" i="13"/>
  <c r="V12" i="13"/>
  <c r="T20" i="13"/>
  <c r="W13" i="13"/>
  <c r="U13" i="13"/>
  <c r="V13" i="13"/>
  <c r="W14" i="13"/>
  <c r="U14" i="13"/>
  <c r="V14" i="13"/>
  <c r="W15" i="13"/>
  <c r="U15" i="13"/>
  <c r="V15" i="13"/>
  <c r="W16" i="13"/>
  <c r="U16" i="13"/>
  <c r="V16" i="13"/>
  <c r="W17" i="13"/>
  <c r="U17" i="13"/>
  <c r="V17" i="13"/>
  <c r="W18" i="13"/>
  <c r="U18" i="13"/>
  <c r="V18" i="13"/>
  <c r="W19" i="13"/>
  <c r="U19" i="13"/>
  <c r="V19" i="13"/>
  <c r="I35" i="14"/>
  <c r="J35" i="14"/>
  <c r="I45" i="14"/>
  <c r="J45" i="14"/>
  <c r="I55" i="14"/>
  <c r="J55" i="14"/>
  <c r="I64" i="14"/>
  <c r="J64" i="14"/>
  <c r="I74" i="14"/>
  <c r="J74" i="14"/>
  <c r="J85" i="14"/>
  <c r="H93" i="14"/>
  <c r="I85" i="14"/>
  <c r="J95" i="14"/>
  <c r="I95" i="14"/>
  <c r="J104" i="14"/>
  <c r="I104" i="14"/>
  <c r="J114" i="14"/>
  <c r="I114" i="14"/>
  <c r="J124" i="14"/>
  <c r="I124" i="14"/>
  <c r="J133" i="14"/>
  <c r="I133" i="14"/>
  <c r="J143" i="14"/>
  <c r="I143" i="14"/>
  <c r="J153" i="14"/>
  <c r="I153" i="14"/>
  <c r="J162" i="14"/>
  <c r="I162" i="14"/>
  <c r="L20" i="15"/>
  <c r="J20" i="15"/>
  <c r="I20" i="15"/>
  <c r="M20" i="15"/>
  <c r="K20" i="15"/>
  <c r="L40" i="15"/>
  <c r="K40" i="15"/>
  <c r="J40" i="15"/>
  <c r="I40" i="15"/>
  <c r="M40" i="15"/>
  <c r="L156" i="15"/>
  <c r="K156" i="15"/>
  <c r="J156" i="15"/>
  <c r="I156" i="15"/>
  <c r="M156" i="15"/>
  <c r="V14" i="16"/>
  <c r="U14" i="16"/>
  <c r="J45" i="16"/>
  <c r="I45" i="16"/>
  <c r="K7" i="6"/>
  <c r="J7" i="6"/>
  <c r="I7" i="6"/>
  <c r="K15" i="6"/>
  <c r="I15" i="6"/>
  <c r="J15" i="6"/>
  <c r="S15" i="6"/>
  <c r="R15" i="6"/>
  <c r="Q15" i="6"/>
  <c r="S17" i="6"/>
  <c r="Q17" i="6"/>
  <c r="R17" i="6"/>
  <c r="R27" i="6"/>
  <c r="Q27" i="6"/>
  <c r="S27" i="6"/>
  <c r="S35" i="6"/>
  <c r="Q35" i="6"/>
  <c r="R35" i="6"/>
  <c r="R45" i="6"/>
  <c r="Q45" i="6"/>
  <c r="S45" i="6"/>
  <c r="L19" i="12"/>
  <c r="K19" i="12"/>
  <c r="I19" i="12"/>
  <c r="J19" i="12"/>
  <c r="V23" i="12"/>
  <c r="S23" i="12"/>
  <c r="T23" i="12"/>
  <c r="L28" i="12"/>
  <c r="K28" i="12"/>
  <c r="I28" i="12"/>
  <c r="J28" i="12"/>
  <c r="V32" i="12"/>
  <c r="S32" i="12"/>
  <c r="T32" i="12"/>
  <c r="L37" i="12"/>
  <c r="K37" i="12"/>
  <c r="I37" i="12"/>
  <c r="J37" i="12"/>
  <c r="V41" i="12"/>
  <c r="S41" i="12"/>
  <c r="T41" i="12"/>
  <c r="L46" i="12"/>
  <c r="K46" i="12"/>
  <c r="I46" i="12"/>
  <c r="J46" i="12"/>
  <c r="V50" i="12"/>
  <c r="S50" i="12"/>
  <c r="T50" i="12"/>
  <c r="I12" i="14"/>
  <c r="J12" i="14"/>
  <c r="I32" i="14"/>
  <c r="J32" i="14"/>
  <c r="J36" i="14"/>
  <c r="I36" i="14"/>
  <c r="J46" i="14"/>
  <c r="I46" i="14"/>
  <c r="J56" i="14"/>
  <c r="I56" i="14"/>
  <c r="J75" i="14"/>
  <c r="I75" i="14"/>
  <c r="L17" i="15"/>
  <c r="J17" i="15"/>
  <c r="I17" i="15"/>
  <c r="M17" i="15"/>
  <c r="K17" i="15"/>
  <c r="H35" i="15"/>
  <c r="L27" i="15"/>
  <c r="J27" i="15"/>
  <c r="I27" i="15"/>
  <c r="M27" i="15"/>
  <c r="K27" i="15"/>
  <c r="L137" i="15"/>
  <c r="K137" i="15"/>
  <c r="J137" i="15"/>
  <c r="I137" i="15"/>
  <c r="M137" i="15"/>
  <c r="V17" i="16"/>
  <c r="U17" i="16"/>
  <c r="J52" i="16"/>
  <c r="I52" i="16"/>
  <c r="H51" i="16"/>
  <c r="S34" i="6"/>
  <c r="R34" i="6"/>
  <c r="Q34" i="6"/>
  <c r="R42" i="6"/>
  <c r="Q42" i="6"/>
  <c r="S42" i="6"/>
  <c r="K44" i="6"/>
  <c r="J44" i="6"/>
  <c r="I44" i="6"/>
  <c r="J52" i="6"/>
  <c r="I52" i="6"/>
  <c r="K52" i="6"/>
  <c r="S52" i="6"/>
  <c r="R52" i="6"/>
  <c r="Q52" i="6"/>
  <c r="T15" i="12"/>
  <c r="S15" i="12"/>
  <c r="V15" i="12"/>
  <c r="K20" i="12"/>
  <c r="J20" i="12"/>
  <c r="I20" i="12"/>
  <c r="L20" i="12"/>
  <c r="T24" i="12"/>
  <c r="S24" i="12"/>
  <c r="V24" i="12"/>
  <c r="K29" i="12"/>
  <c r="J29" i="12"/>
  <c r="I29" i="12"/>
  <c r="L29" i="12"/>
  <c r="T33" i="12"/>
  <c r="S33" i="12"/>
  <c r="V33" i="12"/>
  <c r="K38" i="12"/>
  <c r="J38" i="12"/>
  <c r="I38" i="12"/>
  <c r="L38" i="12"/>
  <c r="T42" i="12"/>
  <c r="S42" i="12"/>
  <c r="V42" i="12"/>
  <c r="K47" i="12"/>
  <c r="J47" i="12"/>
  <c r="I47" i="12"/>
  <c r="L47" i="12"/>
  <c r="T51" i="12"/>
  <c r="S51" i="12"/>
  <c r="V51" i="12"/>
  <c r="I29" i="14"/>
  <c r="H37" i="14"/>
  <c r="J29" i="14"/>
  <c r="I42" i="14"/>
  <c r="J42" i="14"/>
  <c r="I61" i="14"/>
  <c r="J61" i="14"/>
  <c r="I71" i="14"/>
  <c r="H79" i="14"/>
  <c r="J71" i="14"/>
  <c r="I81" i="14"/>
  <c r="J81" i="14"/>
  <c r="J88" i="14"/>
  <c r="I88" i="14"/>
  <c r="J98" i="14"/>
  <c r="I98" i="14"/>
  <c r="J117" i="14"/>
  <c r="I117" i="14"/>
  <c r="J127" i="14"/>
  <c r="H135" i="14"/>
  <c r="I127" i="14"/>
  <c r="J137" i="14"/>
  <c r="I137" i="14"/>
  <c r="J146" i="14"/>
  <c r="I146" i="14"/>
  <c r="J156" i="14"/>
  <c r="I156" i="14"/>
  <c r="L14" i="15"/>
  <c r="J14" i="15"/>
  <c r="I14" i="15"/>
  <c r="M14" i="15"/>
  <c r="K14" i="15"/>
  <c r="L117" i="15"/>
  <c r="K117" i="15"/>
  <c r="J117" i="15"/>
  <c r="I117" i="15"/>
  <c r="M117" i="15"/>
  <c r="V20" i="16"/>
  <c r="U20" i="16"/>
  <c r="J58" i="16"/>
  <c r="I58" i="16"/>
  <c r="J13" i="14"/>
  <c r="I13" i="14"/>
  <c r="I14" i="14"/>
  <c r="J14" i="14"/>
  <c r="I20" i="14"/>
  <c r="J20" i="14"/>
  <c r="J30" i="14"/>
  <c r="I30" i="14"/>
  <c r="I31" i="14"/>
  <c r="J31" i="14"/>
  <c r="W10" i="15"/>
  <c r="Y10" i="15"/>
  <c r="X10" i="15"/>
  <c r="W13" i="15"/>
  <c r="V21" i="15"/>
  <c r="Y13" i="15"/>
  <c r="X13" i="15"/>
  <c r="W16" i="15"/>
  <c r="Y16" i="15"/>
  <c r="X16" i="15"/>
  <c r="W19" i="15"/>
  <c r="Y19" i="15"/>
  <c r="X19" i="15"/>
  <c r="J17" i="18"/>
  <c r="I17" i="18"/>
  <c r="I84" i="14"/>
  <c r="J84" i="14"/>
  <c r="I87" i="14"/>
  <c r="J87" i="14"/>
  <c r="I90" i="14"/>
  <c r="J90" i="14"/>
  <c r="I97" i="14"/>
  <c r="J97" i="14"/>
  <c r="I100" i="14"/>
  <c r="J100" i="14"/>
  <c r="I103" i="14"/>
  <c r="J103" i="14"/>
  <c r="I106" i="14"/>
  <c r="J106" i="14"/>
  <c r="I110" i="14"/>
  <c r="J110" i="14"/>
  <c r="I113" i="14"/>
  <c r="H121" i="14"/>
  <c r="J113" i="14"/>
  <c r="I116" i="14"/>
  <c r="J116" i="14"/>
  <c r="I119" i="14"/>
  <c r="J119" i="14"/>
  <c r="I123" i="14"/>
  <c r="J123" i="14"/>
  <c r="I126" i="14"/>
  <c r="J126" i="14"/>
  <c r="I129" i="14"/>
  <c r="J129" i="14"/>
  <c r="I132" i="14"/>
  <c r="J132" i="14"/>
  <c r="I139" i="14"/>
  <c r="J139" i="14"/>
  <c r="I142" i="14"/>
  <c r="J142" i="14"/>
  <c r="I145" i="14"/>
  <c r="J145" i="14"/>
  <c r="I148" i="14"/>
  <c r="J148" i="14"/>
  <c r="I152" i="14"/>
  <c r="J152" i="14"/>
  <c r="I155" i="14"/>
  <c r="H163" i="14"/>
  <c r="J155" i="14"/>
  <c r="I158" i="14"/>
  <c r="J158" i="14"/>
  <c r="I161" i="14"/>
  <c r="J161" i="14"/>
  <c r="M34" i="15"/>
  <c r="K34" i="15"/>
  <c r="J34" i="15"/>
  <c r="L34" i="15"/>
  <c r="I34" i="15"/>
  <c r="L53" i="15"/>
  <c r="K53" i="15"/>
  <c r="J53" i="15"/>
  <c r="I53" i="15"/>
  <c r="M53" i="15"/>
  <c r="L72" i="15"/>
  <c r="K72" i="15"/>
  <c r="J72" i="15"/>
  <c r="I72" i="15"/>
  <c r="M72" i="15"/>
  <c r="H119" i="15"/>
  <c r="L111" i="15"/>
  <c r="K111" i="15"/>
  <c r="J111" i="15"/>
  <c r="I111" i="15"/>
  <c r="M111" i="15"/>
  <c r="L130" i="15"/>
  <c r="K130" i="15"/>
  <c r="J130" i="15"/>
  <c r="I130" i="15"/>
  <c r="M130" i="15"/>
  <c r="L150" i="15"/>
  <c r="K150" i="15"/>
  <c r="J150" i="15"/>
  <c r="I150" i="15"/>
  <c r="M150" i="15"/>
  <c r="V15" i="16"/>
  <c r="U15" i="16"/>
  <c r="V18" i="16"/>
  <c r="U18" i="16"/>
  <c r="Q135" i="18"/>
  <c r="P134" i="18"/>
  <c r="T6" i="12"/>
  <c r="S6" i="12"/>
  <c r="V6" i="12"/>
  <c r="T9" i="12"/>
  <c r="S9" i="12"/>
  <c r="V9" i="12"/>
  <c r="J11" i="14"/>
  <c r="I11" i="14"/>
  <c r="I16" i="14"/>
  <c r="J16" i="14"/>
  <c r="I22" i="14"/>
  <c r="J22" i="14"/>
  <c r="J27" i="14"/>
  <c r="I27" i="14"/>
  <c r="I28" i="14"/>
  <c r="J28" i="14"/>
  <c r="Y18" i="15"/>
  <c r="W18" i="15"/>
  <c r="X18" i="15"/>
  <c r="J10" i="17"/>
  <c r="I10" i="17"/>
  <c r="H9" i="17"/>
  <c r="K159" i="17" s="1"/>
  <c r="I26" i="14"/>
  <c r="J26" i="14"/>
  <c r="V16" i="16"/>
  <c r="U16" i="16"/>
  <c r="V19" i="16"/>
  <c r="U19" i="16"/>
  <c r="J159" i="17"/>
  <c r="I159" i="17"/>
  <c r="I18" i="14"/>
  <c r="J18" i="14"/>
  <c r="I25" i="14"/>
  <c r="J25" i="14"/>
  <c r="J33" i="14"/>
  <c r="I33" i="14"/>
  <c r="Y11" i="15"/>
  <c r="X11" i="15"/>
  <c r="W11" i="15"/>
  <c r="Y14" i="15"/>
  <c r="X14" i="15"/>
  <c r="W14" i="15"/>
  <c r="Y17" i="15"/>
  <c r="X17" i="15"/>
  <c r="W17" i="15"/>
  <c r="Y20" i="15"/>
  <c r="X20" i="15"/>
  <c r="W20" i="15"/>
  <c r="X55" i="18"/>
  <c r="J116" i="18"/>
  <c r="I116" i="18"/>
  <c r="I34" i="14"/>
  <c r="J34" i="14"/>
  <c r="I41" i="14"/>
  <c r="J41" i="14"/>
  <c r="I44" i="14"/>
  <c r="J44" i="14"/>
  <c r="I47" i="14"/>
  <c r="J47" i="14"/>
  <c r="I50" i="14"/>
  <c r="J50" i="14"/>
  <c r="I54" i="14"/>
  <c r="J54" i="14"/>
  <c r="I57" i="14"/>
  <c r="J57" i="14"/>
  <c r="H65" i="14"/>
  <c r="I60" i="14"/>
  <c r="J60" i="14"/>
  <c r="I63" i="14"/>
  <c r="J63" i="14"/>
  <c r="I67" i="14"/>
  <c r="J67" i="14"/>
  <c r="I70" i="14"/>
  <c r="J70" i="14"/>
  <c r="I73" i="14"/>
  <c r="J73" i="14"/>
  <c r="I76" i="14"/>
  <c r="J76" i="14"/>
  <c r="I83" i="14"/>
  <c r="J83" i="14"/>
  <c r="I86" i="14"/>
  <c r="J86" i="14"/>
  <c r="I89" i="14"/>
  <c r="J89" i="14"/>
  <c r="I92" i="14"/>
  <c r="J92" i="14"/>
  <c r="I96" i="14"/>
  <c r="J96" i="14"/>
  <c r="I99" i="14"/>
  <c r="J99" i="14"/>
  <c r="H107" i="14"/>
  <c r="I102" i="14"/>
  <c r="J102" i="14"/>
  <c r="I105" i="14"/>
  <c r="J105" i="14"/>
  <c r="I109" i="14"/>
  <c r="J109" i="14"/>
  <c r="I112" i="14"/>
  <c r="J112" i="14"/>
  <c r="I115" i="14"/>
  <c r="J115" i="14"/>
  <c r="I118" i="14"/>
  <c r="J118" i="14"/>
  <c r="I125" i="14"/>
  <c r="J125" i="14"/>
  <c r="I128" i="14"/>
  <c r="J128" i="14"/>
  <c r="I131" i="14"/>
  <c r="J131" i="14"/>
  <c r="I134" i="14"/>
  <c r="J134" i="14"/>
  <c r="I138" i="14"/>
  <c r="J138" i="14"/>
  <c r="I141" i="14"/>
  <c r="J141" i="14"/>
  <c r="H149" i="14"/>
  <c r="I144" i="14"/>
  <c r="J144" i="14"/>
  <c r="I147" i="14"/>
  <c r="J147" i="14"/>
  <c r="I151" i="14"/>
  <c r="J151" i="14"/>
  <c r="I154" i="14"/>
  <c r="J154" i="14"/>
  <c r="I157" i="14"/>
  <c r="J157" i="14"/>
  <c r="I160" i="14"/>
  <c r="J160" i="14"/>
  <c r="I11" i="18"/>
  <c r="J97" i="18"/>
  <c r="I97" i="18"/>
  <c r="X14" i="18"/>
  <c r="I58" i="18"/>
  <c r="X113" i="18"/>
  <c r="X129" i="18"/>
  <c r="H23" i="14"/>
  <c r="I15" i="14"/>
  <c r="J15" i="14"/>
  <c r="I17" i="14"/>
  <c r="J17" i="14"/>
  <c r="J19" i="14"/>
  <c r="I19" i="14"/>
  <c r="I21" i="14"/>
  <c r="J21" i="14"/>
  <c r="I39" i="18"/>
  <c r="X94" i="18"/>
  <c r="I152" i="18"/>
  <c r="H160" i="18"/>
  <c r="I126" i="18"/>
  <c r="X74" i="18"/>
  <c r="K56" i="22"/>
  <c r="J56" i="22"/>
  <c r="L56" i="22"/>
  <c r="K13" i="26"/>
  <c r="J13" i="26"/>
  <c r="I13" i="26"/>
  <c r="J9" i="18"/>
  <c r="I9" i="18"/>
  <c r="H8" i="18"/>
  <c r="J126" i="18" s="1"/>
  <c r="X12" i="18"/>
  <c r="W20" i="18"/>
  <c r="J15" i="18"/>
  <c r="I15" i="18"/>
  <c r="X18" i="18"/>
  <c r="X29" i="18"/>
  <c r="W76" i="18"/>
  <c r="X68" i="18"/>
  <c r="X87" i="18"/>
  <c r="X107" i="18"/>
  <c r="W106" i="18"/>
  <c r="X126" i="18"/>
  <c r="X11" i="18"/>
  <c r="X17" i="18"/>
  <c r="X26" i="18"/>
  <c r="W34" i="18"/>
  <c r="X45" i="18"/>
  <c r="X65" i="18"/>
  <c r="W64" i="18"/>
  <c r="X84" i="18"/>
  <c r="X103" i="18"/>
  <c r="X123" i="18"/>
  <c r="X149" i="18"/>
  <c r="W148" i="18"/>
  <c r="I46" i="21"/>
  <c r="H46" i="21"/>
  <c r="X10" i="18"/>
  <c r="X16" i="18"/>
  <c r="X23" i="18"/>
  <c r="W22" i="18"/>
  <c r="X42" i="18"/>
  <c r="X61" i="18"/>
  <c r="X81" i="18"/>
  <c r="X100" i="18"/>
  <c r="X142" i="18"/>
  <c r="W8" i="18"/>
  <c r="Y14" i="18" s="1"/>
  <c r="X9" i="18"/>
  <c r="X15" i="18"/>
  <c r="X39" i="18"/>
  <c r="Y58" i="18"/>
  <c r="X58" i="18"/>
  <c r="I156" i="21"/>
  <c r="H156" i="21"/>
  <c r="K124" i="22"/>
  <c r="J124" i="22"/>
  <c r="L124" i="22"/>
  <c r="Y28" i="19"/>
  <c r="X28" i="19"/>
  <c r="Y29" i="19"/>
  <c r="X29" i="19"/>
  <c r="G50" i="21"/>
  <c r="I42" i="21"/>
  <c r="H42" i="21"/>
  <c r="G106" i="21"/>
  <c r="I98" i="21"/>
  <c r="H98" i="21"/>
  <c r="I35" i="22"/>
  <c r="K27" i="22"/>
  <c r="J27" i="22"/>
  <c r="L27" i="22"/>
  <c r="I27" i="21"/>
  <c r="H27" i="21"/>
  <c r="I117" i="21"/>
  <c r="H117" i="21"/>
  <c r="K75" i="22"/>
  <c r="J75" i="22"/>
  <c r="L75" i="22"/>
  <c r="I61" i="21"/>
  <c r="H61" i="21"/>
  <c r="I137" i="21"/>
  <c r="H137" i="21"/>
  <c r="K66" i="22"/>
  <c r="J66" i="22"/>
  <c r="L66" i="22"/>
  <c r="K143" i="22"/>
  <c r="J143" i="22"/>
  <c r="L143" i="22"/>
  <c r="K46" i="22"/>
  <c r="J46" i="22"/>
  <c r="L46" i="22"/>
  <c r="K104" i="22"/>
  <c r="J104" i="22"/>
  <c r="L104" i="22"/>
  <c r="R15" i="21"/>
  <c r="Q15" i="21"/>
  <c r="I66" i="21"/>
  <c r="H66" i="21"/>
  <c r="W17" i="22"/>
  <c r="V17" i="22"/>
  <c r="X17" i="22"/>
  <c r="K37" i="22"/>
  <c r="J37" i="22"/>
  <c r="L37" i="22"/>
  <c r="K85" i="22"/>
  <c r="J85" i="22"/>
  <c r="L85" i="22"/>
  <c r="I11" i="21"/>
  <c r="H11" i="21"/>
  <c r="I13" i="21"/>
  <c r="H13" i="21"/>
  <c r="I20" i="21"/>
  <c r="H20" i="21"/>
  <c r="I41" i="21"/>
  <c r="H41" i="21"/>
  <c r="G64" i="21"/>
  <c r="I56" i="21"/>
  <c r="H56" i="21"/>
  <c r="I60" i="21"/>
  <c r="H60" i="21"/>
  <c r="I82" i="21"/>
  <c r="H82" i="21"/>
  <c r="I101" i="21"/>
  <c r="H101" i="21"/>
  <c r="G148" i="21"/>
  <c r="I140" i="21"/>
  <c r="H140" i="21"/>
  <c r="I159" i="21"/>
  <c r="H159" i="21"/>
  <c r="K11" i="22"/>
  <c r="J11" i="22"/>
  <c r="L11" i="22"/>
  <c r="K82" i="22"/>
  <c r="J82" i="22"/>
  <c r="L82" i="22"/>
  <c r="K101" i="22"/>
  <c r="J101" i="22"/>
  <c r="L101" i="22"/>
  <c r="K121" i="22"/>
  <c r="J121" i="22"/>
  <c r="L121" i="22"/>
  <c r="K140" i="22"/>
  <c r="J140" i="22"/>
  <c r="L140" i="22"/>
  <c r="K159" i="22"/>
  <c r="J159" i="22"/>
  <c r="L159" i="22"/>
  <c r="K17" i="26"/>
  <c r="J17" i="26"/>
  <c r="I17" i="26"/>
  <c r="I35" i="21"/>
  <c r="H35" i="21"/>
  <c r="I40" i="21"/>
  <c r="H40" i="21"/>
  <c r="I55" i="21"/>
  <c r="H55" i="21"/>
  <c r="I59" i="21"/>
  <c r="H59" i="21"/>
  <c r="I69" i="21"/>
  <c r="H69" i="21"/>
  <c r="I85" i="21"/>
  <c r="H85" i="21"/>
  <c r="I104" i="21"/>
  <c r="H104" i="21"/>
  <c r="I124" i="21"/>
  <c r="H124" i="21"/>
  <c r="I143" i="21"/>
  <c r="H143" i="21"/>
  <c r="K14" i="22"/>
  <c r="J14" i="22"/>
  <c r="L14" i="22"/>
  <c r="K24" i="22"/>
  <c r="J24" i="22"/>
  <c r="L24" i="22"/>
  <c r="K33" i="22"/>
  <c r="J33" i="22"/>
  <c r="L33" i="22"/>
  <c r="K43" i="22"/>
  <c r="J43" i="22"/>
  <c r="L43" i="22"/>
  <c r="K53" i="22"/>
  <c r="J53" i="22"/>
  <c r="L53" i="22"/>
  <c r="K62" i="22"/>
  <c r="J62" i="22"/>
  <c r="L62" i="22"/>
  <c r="K72" i="22"/>
  <c r="J72" i="22"/>
  <c r="L72" i="22"/>
  <c r="K98" i="22"/>
  <c r="J98" i="22"/>
  <c r="L98" i="22"/>
  <c r="K117" i="22"/>
  <c r="J117" i="22"/>
  <c r="L117" i="22"/>
  <c r="K137" i="22"/>
  <c r="J137" i="22"/>
  <c r="L137" i="22"/>
  <c r="K156" i="22"/>
  <c r="J156" i="22"/>
  <c r="L156" i="22"/>
  <c r="K22" i="26"/>
  <c r="J22" i="26"/>
  <c r="I22" i="26"/>
  <c r="I158" i="21"/>
  <c r="H158" i="21"/>
  <c r="I10" i="21"/>
  <c r="H10" i="21"/>
  <c r="I17" i="21"/>
  <c r="H17" i="21"/>
  <c r="I19" i="21"/>
  <c r="H19" i="21"/>
  <c r="I30" i="21"/>
  <c r="H30" i="21"/>
  <c r="I34" i="21"/>
  <c r="H34" i="21"/>
  <c r="I49" i="21"/>
  <c r="H49" i="21"/>
  <c r="I54" i="21"/>
  <c r="H54" i="21"/>
  <c r="I88" i="21"/>
  <c r="H88" i="21"/>
  <c r="I108" i="21"/>
  <c r="H108" i="21"/>
  <c r="I127" i="21"/>
  <c r="H127" i="21"/>
  <c r="I146" i="21"/>
  <c r="H146" i="21"/>
  <c r="K17" i="22"/>
  <c r="J17" i="22"/>
  <c r="L17" i="22"/>
  <c r="K95" i="22"/>
  <c r="J95" i="22"/>
  <c r="L95" i="22"/>
  <c r="K114" i="22"/>
  <c r="J114" i="22"/>
  <c r="L114" i="22"/>
  <c r="I161" i="22"/>
  <c r="K153" i="22"/>
  <c r="J153" i="22"/>
  <c r="L153" i="22"/>
  <c r="K26" i="26"/>
  <c r="J26" i="26"/>
  <c r="I26" i="26"/>
  <c r="H34" i="26"/>
  <c r="I29" i="21"/>
  <c r="H29" i="21"/>
  <c r="H33" i="21"/>
  <c r="I33" i="21"/>
  <c r="I48" i="21"/>
  <c r="H48" i="21"/>
  <c r="H53" i="21"/>
  <c r="I53" i="21"/>
  <c r="I68" i="21"/>
  <c r="H68" i="21"/>
  <c r="I72" i="21"/>
  <c r="H72" i="21"/>
  <c r="I91" i="21"/>
  <c r="H91" i="21"/>
  <c r="I111" i="21"/>
  <c r="H111" i="21"/>
  <c r="I130" i="21"/>
  <c r="H130" i="21"/>
  <c r="I150" i="21"/>
  <c r="H150" i="21"/>
  <c r="K20" i="22"/>
  <c r="J20" i="22"/>
  <c r="L20" i="22"/>
  <c r="K30" i="22"/>
  <c r="J30" i="22"/>
  <c r="L30" i="22"/>
  <c r="K40" i="22"/>
  <c r="J40" i="22"/>
  <c r="L40" i="22"/>
  <c r="K59" i="22"/>
  <c r="J59" i="22"/>
  <c r="L59" i="22"/>
  <c r="I77" i="22"/>
  <c r="K69" i="22"/>
  <c r="J69" i="22"/>
  <c r="L69" i="22"/>
  <c r="K79" i="22"/>
  <c r="J79" i="22"/>
  <c r="L79" i="22"/>
  <c r="I119" i="22"/>
  <c r="K111" i="22"/>
  <c r="J111" i="22"/>
  <c r="L111" i="22"/>
  <c r="K130" i="22"/>
  <c r="J130" i="22"/>
  <c r="L130" i="22"/>
  <c r="K150" i="22"/>
  <c r="J150" i="22"/>
  <c r="L150" i="22"/>
  <c r="K30" i="26"/>
  <c r="J30" i="26"/>
  <c r="I30" i="26"/>
  <c r="I14" i="21"/>
  <c r="H14" i="21"/>
  <c r="G22" i="21"/>
  <c r="I16" i="21"/>
  <c r="H16" i="21"/>
  <c r="I24" i="21"/>
  <c r="H24" i="21"/>
  <c r="G36" i="21"/>
  <c r="I28" i="21"/>
  <c r="H28" i="21"/>
  <c r="I43" i="21"/>
  <c r="H43" i="21"/>
  <c r="I47" i="21"/>
  <c r="H47" i="21"/>
  <c r="I62" i="21"/>
  <c r="H62" i="21"/>
  <c r="I67" i="21"/>
  <c r="H67" i="21"/>
  <c r="I75" i="21"/>
  <c r="H75" i="21"/>
  <c r="I95" i="21"/>
  <c r="H95" i="21"/>
  <c r="I114" i="21"/>
  <c r="H114" i="21"/>
  <c r="I133" i="21"/>
  <c r="H133" i="21"/>
  <c r="I153" i="21"/>
  <c r="H153" i="21"/>
  <c r="L158" i="22"/>
  <c r="K158" i="22"/>
  <c r="J158" i="22"/>
  <c r="K88" i="22"/>
  <c r="J88" i="22"/>
  <c r="L88" i="22"/>
  <c r="K108" i="22"/>
  <c r="J108" i="22"/>
  <c r="L108" i="22"/>
  <c r="K127" i="22"/>
  <c r="J127" i="22"/>
  <c r="L127" i="22"/>
  <c r="K146" i="22"/>
  <c r="J146" i="22"/>
  <c r="L146" i="22"/>
  <c r="K9" i="26"/>
  <c r="J9" i="26"/>
  <c r="I9" i="26"/>
  <c r="J9" i="22"/>
  <c r="L9" i="22"/>
  <c r="K9" i="22"/>
  <c r="J15" i="22"/>
  <c r="L15" i="22"/>
  <c r="K15" i="22"/>
  <c r="L10" i="22"/>
  <c r="K10" i="22"/>
  <c r="J10" i="22"/>
  <c r="L16" i="22"/>
  <c r="K16" i="22"/>
  <c r="J16" i="22"/>
  <c r="L23" i="22"/>
  <c r="K23" i="22"/>
  <c r="J23" i="22"/>
  <c r="L26" i="22"/>
  <c r="K26" i="22"/>
  <c r="J26" i="22"/>
  <c r="L29" i="22"/>
  <c r="K29" i="22"/>
  <c r="J29" i="22"/>
  <c r="L32" i="22"/>
  <c r="K32" i="22"/>
  <c r="J32" i="22"/>
  <c r="L39" i="22"/>
  <c r="K39" i="22"/>
  <c r="J39" i="22"/>
  <c r="M154" i="28"/>
  <c r="J154" i="28"/>
  <c r="I154" i="28"/>
  <c r="L154" i="28"/>
  <c r="K154" i="28"/>
  <c r="K74" i="27"/>
  <c r="J74" i="27"/>
  <c r="I74" i="27"/>
  <c r="M71" i="28"/>
  <c r="L71" i="28"/>
  <c r="K71" i="28"/>
  <c r="J71" i="28"/>
  <c r="I71" i="28"/>
  <c r="M32" i="28"/>
  <c r="L32" i="28"/>
  <c r="K32" i="28"/>
  <c r="J32" i="28"/>
  <c r="I32" i="28"/>
  <c r="M19" i="28"/>
  <c r="L19" i="28"/>
  <c r="K19" i="28"/>
  <c r="J19" i="28"/>
  <c r="I19" i="28"/>
  <c r="M58" i="28"/>
  <c r="L58" i="28"/>
  <c r="K58" i="28"/>
  <c r="J58" i="28"/>
  <c r="I58" i="28"/>
  <c r="M13" i="28"/>
  <c r="L13" i="28"/>
  <c r="K13" i="28"/>
  <c r="J13" i="28"/>
  <c r="I13" i="28"/>
  <c r="M52" i="28"/>
  <c r="L52" i="28"/>
  <c r="K52" i="28"/>
  <c r="J52" i="28"/>
  <c r="I52" i="28"/>
  <c r="K94" i="28"/>
  <c r="M94" i="28"/>
  <c r="L94" i="28"/>
  <c r="J94" i="28"/>
  <c r="I94" i="28"/>
  <c r="M115" i="28"/>
  <c r="J115" i="28"/>
  <c r="I115" i="28"/>
  <c r="L115" i="28"/>
  <c r="K115" i="28"/>
  <c r="M45" i="28"/>
  <c r="L45" i="28"/>
  <c r="K45" i="28"/>
  <c r="J45" i="28"/>
  <c r="I45" i="28"/>
  <c r="M39" i="28"/>
  <c r="L39" i="28"/>
  <c r="K39" i="28"/>
  <c r="J39" i="28"/>
  <c r="I39" i="28"/>
  <c r="M78" i="28"/>
  <c r="L78" i="28"/>
  <c r="K78" i="28"/>
  <c r="J78" i="28"/>
  <c r="I78" i="28"/>
  <c r="P23" i="36"/>
  <c r="Q23" i="36"/>
  <c r="AL13" i="35"/>
  <c r="AK13" i="35"/>
  <c r="AJ13" i="35"/>
  <c r="AL9" i="35"/>
  <c r="AK9" i="35"/>
  <c r="AJ9" i="35"/>
  <c r="Q17" i="37"/>
  <c r="P17" i="37"/>
  <c r="H41" i="31"/>
  <c r="H75" i="31"/>
  <c r="H76" i="31"/>
  <c r="H77" i="31"/>
  <c r="H78" i="31"/>
  <c r="H79" i="31"/>
  <c r="H80" i="31"/>
  <c r="H81" i="31"/>
  <c r="H82" i="31"/>
  <c r="H85" i="31"/>
  <c r="N97" i="33"/>
  <c r="J36" i="33"/>
  <c r="F38" i="33"/>
  <c r="F40" i="33"/>
  <c r="F42" i="33"/>
  <c r="L53" i="33"/>
  <c r="J80" i="33"/>
  <c r="F82" i="33"/>
  <c r="F84" i="33"/>
  <c r="F86" i="33"/>
  <c r="F104" i="33"/>
  <c r="F107" i="33"/>
  <c r="AB14" i="35"/>
  <c r="H17" i="35"/>
  <c r="L13" i="31"/>
  <c r="F14" i="31"/>
  <c r="L14" i="31"/>
  <c r="F15" i="31"/>
  <c r="L15" i="31"/>
  <c r="F16" i="31"/>
  <c r="L16" i="31"/>
  <c r="H17" i="31"/>
  <c r="J18" i="31"/>
  <c r="F19" i="31"/>
  <c r="L19" i="31"/>
  <c r="H20" i="31"/>
  <c r="J21" i="31"/>
  <c r="H61" i="31"/>
  <c r="H64" i="31"/>
  <c r="H97" i="31"/>
  <c r="H100" i="31"/>
  <c r="H103" i="31"/>
  <c r="H109" i="31"/>
  <c r="F9" i="33"/>
  <c r="L10" i="33"/>
  <c r="J11" i="33"/>
  <c r="F12" i="33"/>
  <c r="L13" i="33"/>
  <c r="J14" i="33"/>
  <c r="F15" i="33"/>
  <c r="L16" i="33"/>
  <c r="L17" i="33"/>
  <c r="J18" i="33"/>
  <c r="J19" i="33"/>
  <c r="F43" i="33"/>
  <c r="L31" i="33"/>
  <c r="J37" i="33"/>
  <c r="L60" i="33"/>
  <c r="L62" i="33"/>
  <c r="L64" i="33"/>
  <c r="L75" i="33"/>
  <c r="K87" i="33"/>
  <c r="N100" i="33"/>
  <c r="J102" i="33"/>
  <c r="L104" i="33"/>
  <c r="L107" i="33"/>
  <c r="V15" i="35"/>
  <c r="V37" i="35"/>
  <c r="W37" i="35"/>
  <c r="AK36" i="35"/>
  <c r="AL36" i="35"/>
  <c r="J42" i="37"/>
  <c r="I42" i="37"/>
  <c r="H40" i="31"/>
  <c r="H43" i="31"/>
  <c r="H84" i="31"/>
  <c r="H86" i="31"/>
  <c r="L32" i="33"/>
  <c r="L36" i="33"/>
  <c r="J55" i="33"/>
  <c r="J59" i="33"/>
  <c r="L82" i="33"/>
  <c r="L84" i="33"/>
  <c r="L86" i="33"/>
  <c r="L97" i="33"/>
  <c r="K109" i="33"/>
  <c r="P46" i="36"/>
  <c r="Q46" i="36"/>
  <c r="N9" i="33"/>
  <c r="N10" i="33"/>
  <c r="N11" i="33"/>
  <c r="J22" i="36"/>
  <c r="I22" i="36"/>
  <c r="I35" i="36"/>
  <c r="J35" i="36"/>
  <c r="AR11" i="35"/>
  <c r="AS11" i="35"/>
  <c r="AV11" i="35"/>
  <c r="AU11" i="35"/>
  <c r="AQ22" i="35"/>
  <c r="AT11" i="35"/>
  <c r="I23" i="36"/>
  <c r="J23" i="36"/>
  <c r="P40" i="36"/>
  <c r="Q40" i="36"/>
  <c r="I7" i="37"/>
  <c r="J7" i="37"/>
  <c r="L42" i="33"/>
  <c r="L58" i="33"/>
  <c r="AR9" i="35"/>
  <c r="AT9" i="35"/>
  <c r="AS9" i="35"/>
  <c r="AU9" i="35"/>
  <c r="AV9" i="35"/>
  <c r="H8" i="35"/>
  <c r="N11" i="35"/>
  <c r="AR12" i="35"/>
  <c r="AT12" i="35"/>
  <c r="AV12" i="35"/>
  <c r="AU12" i="35"/>
  <c r="AS12" i="35"/>
  <c r="H14" i="35"/>
  <c r="AL32" i="35"/>
  <c r="AK32" i="35"/>
  <c r="P29" i="37"/>
  <c r="Q29" i="37"/>
  <c r="AR10" i="35"/>
  <c r="AU10" i="35"/>
  <c r="AT10" i="35"/>
  <c r="AS10" i="35"/>
  <c r="AV10" i="35"/>
  <c r="AL11" i="35"/>
  <c r="AK11" i="35"/>
  <c r="AJ11" i="35"/>
  <c r="H12" i="35"/>
  <c r="AL16" i="35"/>
  <c r="AJ16" i="35"/>
  <c r="AK16" i="35"/>
  <c r="AK39" i="35"/>
  <c r="AL39" i="35"/>
  <c r="AL30" i="35"/>
  <c r="AK30" i="35"/>
  <c r="P48" i="36"/>
  <c r="Q48" i="36"/>
  <c r="H138" i="41"/>
  <c r="I138" i="41"/>
  <c r="G138" i="41"/>
  <c r="N8" i="35"/>
  <c r="AR13" i="35"/>
  <c r="AU13" i="35"/>
  <c r="AV13" i="35"/>
  <c r="AT13" i="35"/>
  <c r="AS13" i="35"/>
  <c r="H15" i="35"/>
  <c r="AR17" i="35"/>
  <c r="AS17" i="35"/>
  <c r="AV17" i="35"/>
  <c r="AU17" i="35"/>
  <c r="AT17" i="35"/>
  <c r="I30" i="35"/>
  <c r="H30" i="35"/>
  <c r="I31" i="35"/>
  <c r="H31" i="35"/>
  <c r="P34" i="36"/>
  <c r="Q34" i="36"/>
  <c r="I12" i="36"/>
  <c r="J12" i="36"/>
  <c r="J26" i="36"/>
  <c r="I26" i="36"/>
  <c r="J39" i="36"/>
  <c r="I39" i="36"/>
  <c r="I11" i="37"/>
  <c r="J11" i="37"/>
  <c r="Q21" i="37"/>
  <c r="P21" i="37"/>
  <c r="J38" i="36"/>
  <c r="I38" i="36"/>
  <c r="J30" i="37"/>
  <c r="I30" i="37"/>
  <c r="J39" i="37"/>
  <c r="I39" i="37"/>
  <c r="T6" i="43"/>
  <c r="S6" i="43"/>
  <c r="P6" i="43"/>
  <c r="O16" i="43"/>
  <c r="R6" i="43"/>
  <c r="Q6" i="43"/>
  <c r="AR8" i="35"/>
  <c r="AS8" i="35"/>
  <c r="AT8" i="35"/>
  <c r="AV8" i="35"/>
  <c r="AU8" i="35"/>
  <c r="AR15" i="35"/>
  <c r="AS15" i="35"/>
  <c r="AT15" i="35"/>
  <c r="AV15" i="35"/>
  <c r="AU15" i="35"/>
  <c r="J34" i="36"/>
  <c r="I34" i="36"/>
  <c r="J49" i="36"/>
  <c r="I49" i="36"/>
  <c r="J43" i="37"/>
  <c r="I43" i="37"/>
  <c r="I13" i="37"/>
  <c r="J13" i="37"/>
  <c r="Q23" i="37"/>
  <c r="P23" i="37"/>
  <c r="J20" i="36"/>
  <c r="I20" i="36"/>
  <c r="J27" i="36"/>
  <c r="I27" i="36"/>
  <c r="Q27" i="37"/>
  <c r="P27" i="37"/>
  <c r="AL34" i="35"/>
  <c r="AK34" i="35"/>
  <c r="J15" i="36"/>
  <c r="I15" i="36"/>
  <c r="J14" i="36"/>
  <c r="I14" i="36"/>
  <c r="J24" i="36"/>
  <c r="I24" i="36"/>
  <c r="J25" i="36"/>
  <c r="I25" i="36"/>
  <c r="J36" i="36"/>
  <c r="I36" i="36"/>
  <c r="J37" i="36"/>
  <c r="I37" i="36"/>
  <c r="J40" i="36"/>
  <c r="I40" i="36"/>
  <c r="I43" i="36"/>
  <c r="J43" i="36"/>
  <c r="J46" i="36"/>
  <c r="I46" i="36"/>
  <c r="J50" i="36"/>
  <c r="I50" i="36"/>
  <c r="J51" i="36"/>
  <c r="I51" i="36"/>
  <c r="P51" i="37"/>
  <c r="Q51" i="37"/>
  <c r="O137" i="41"/>
  <c r="N137" i="41"/>
  <c r="M137" i="41"/>
  <c r="K137" i="41"/>
  <c r="L137" i="41"/>
  <c r="L7" i="42"/>
  <c r="M7" i="42"/>
  <c r="N7" i="42"/>
  <c r="J6" i="36"/>
  <c r="I6" i="36"/>
  <c r="J16" i="36"/>
  <c r="I16" i="36"/>
  <c r="J17" i="36"/>
  <c r="I17" i="36"/>
  <c r="J28" i="36"/>
  <c r="I28" i="36"/>
  <c r="J29" i="36"/>
  <c r="I29" i="36"/>
  <c r="J42" i="36"/>
  <c r="I42" i="36"/>
  <c r="I45" i="36"/>
  <c r="J45" i="36"/>
  <c r="J48" i="36"/>
  <c r="I48" i="36"/>
  <c r="E129" i="39"/>
  <c r="C129" i="39"/>
  <c r="AA20" i="41"/>
  <c r="T10" i="41"/>
  <c r="S10" i="41"/>
  <c r="Q10" i="41"/>
  <c r="R10" i="41"/>
  <c r="P10" i="41"/>
  <c r="AK40" i="35"/>
  <c r="AL40" i="35"/>
  <c r="I8" i="36"/>
  <c r="J8" i="36"/>
  <c r="J30" i="36"/>
  <c r="I30" i="36"/>
  <c r="I31" i="36"/>
  <c r="J31" i="36"/>
  <c r="Q19" i="37"/>
  <c r="P19" i="37"/>
  <c r="Q25" i="37"/>
  <c r="P25" i="37"/>
  <c r="Q30" i="37"/>
  <c r="P30" i="37"/>
  <c r="I134" i="40"/>
  <c r="H134" i="40"/>
  <c r="G134" i="40"/>
  <c r="AL38" i="35"/>
  <c r="AK38" i="35"/>
  <c r="J10" i="36"/>
  <c r="I10" i="36"/>
  <c r="J21" i="36"/>
  <c r="I21" i="36"/>
  <c r="J32" i="36"/>
  <c r="I32" i="36"/>
  <c r="J33" i="36"/>
  <c r="I33" i="36"/>
  <c r="I41" i="36"/>
  <c r="J41" i="36"/>
  <c r="J44" i="36"/>
  <c r="I44" i="36"/>
  <c r="I47" i="36"/>
  <c r="J47" i="36"/>
  <c r="D11" i="39"/>
  <c r="G124" i="39"/>
  <c r="H124" i="39"/>
  <c r="O128" i="39"/>
  <c r="M128" i="39"/>
  <c r="K128" i="39"/>
  <c r="L128" i="39"/>
  <c r="N128" i="39"/>
  <c r="J11" i="40"/>
  <c r="H11" i="40"/>
  <c r="I11" i="40"/>
  <c r="J12" i="40"/>
  <c r="H12" i="40"/>
  <c r="I12" i="40"/>
  <c r="I10" i="41"/>
  <c r="H10" i="41"/>
  <c r="J10" i="41"/>
  <c r="F7" i="43"/>
  <c r="F9" i="43"/>
  <c r="P31" i="37"/>
  <c r="Q31" i="37"/>
  <c r="Q32" i="37"/>
  <c r="P32" i="37"/>
  <c r="P38" i="37"/>
  <c r="Q38" i="37"/>
  <c r="P41" i="37"/>
  <c r="Q41" i="37"/>
  <c r="P44" i="37"/>
  <c r="Q44" i="37"/>
  <c r="Q46" i="37"/>
  <c r="P46" i="37"/>
  <c r="G6" i="39"/>
  <c r="H6" i="39"/>
  <c r="M7" i="39"/>
  <c r="K7" i="39"/>
  <c r="L7" i="39"/>
  <c r="M8" i="39"/>
  <c r="K8" i="39"/>
  <c r="L8" i="39"/>
  <c r="M9" i="39"/>
  <c r="K9" i="39"/>
  <c r="L9" i="39"/>
  <c r="J11" i="39"/>
  <c r="M10" i="39"/>
  <c r="K10" i="39"/>
  <c r="L10" i="39"/>
  <c r="D129" i="39"/>
  <c r="I126" i="39"/>
  <c r="G126" i="39"/>
  <c r="H126" i="39"/>
  <c r="R6" i="42"/>
  <c r="T6" i="42"/>
  <c r="S6" i="42"/>
  <c r="P6" i="42"/>
  <c r="Q6" i="42"/>
  <c r="R8" i="42"/>
  <c r="T8" i="42"/>
  <c r="S8" i="42"/>
  <c r="P8" i="42"/>
  <c r="Q8" i="42"/>
  <c r="P6" i="37"/>
  <c r="Q6" i="37"/>
  <c r="P8" i="37"/>
  <c r="Q8" i="37"/>
  <c r="P10" i="37"/>
  <c r="Q10" i="37"/>
  <c r="P12" i="37"/>
  <c r="Q12" i="37"/>
  <c r="P14" i="37"/>
  <c r="Q14" i="37"/>
  <c r="P33" i="37"/>
  <c r="Q33" i="37"/>
  <c r="P34" i="37"/>
  <c r="Q34" i="37"/>
  <c r="Q48" i="37"/>
  <c r="P48" i="37"/>
  <c r="S7" i="39"/>
  <c r="Q7" i="39"/>
  <c r="O7" i="39"/>
  <c r="R7" i="39"/>
  <c r="P7" i="39"/>
  <c r="T7" i="39"/>
  <c r="S8" i="39"/>
  <c r="Q8" i="39"/>
  <c r="O8" i="39"/>
  <c r="R8" i="39"/>
  <c r="P8" i="39"/>
  <c r="T8" i="39"/>
  <c r="S9" i="39"/>
  <c r="Q9" i="39"/>
  <c r="O9" i="39"/>
  <c r="R9" i="39"/>
  <c r="P9" i="39"/>
  <c r="N11" i="39"/>
  <c r="T9" i="39"/>
  <c r="S10" i="39"/>
  <c r="Q10" i="39"/>
  <c r="O10" i="39"/>
  <c r="R10" i="39"/>
  <c r="P10" i="39"/>
  <c r="T10" i="39"/>
  <c r="K126" i="39"/>
  <c r="O126" i="39"/>
  <c r="M126" i="39"/>
  <c r="N126" i="39"/>
  <c r="L126" i="39"/>
  <c r="R11" i="40"/>
  <c r="P11" i="40"/>
  <c r="T11" i="40"/>
  <c r="Q11" i="40"/>
  <c r="S11" i="40"/>
  <c r="R12" i="40"/>
  <c r="P12" i="40"/>
  <c r="T12" i="40"/>
  <c r="Q12" i="40"/>
  <c r="S12" i="40"/>
  <c r="L11" i="42"/>
  <c r="M11" i="42"/>
  <c r="N11" i="42"/>
  <c r="F12" i="43"/>
  <c r="Q16" i="37"/>
  <c r="P16" i="37"/>
  <c r="Q18" i="37"/>
  <c r="P18" i="37"/>
  <c r="Q20" i="37"/>
  <c r="P20" i="37"/>
  <c r="Q22" i="37"/>
  <c r="P22" i="37"/>
  <c r="Q24" i="37"/>
  <c r="P24" i="37"/>
  <c r="Q26" i="37"/>
  <c r="P26" i="37"/>
  <c r="Q28" i="37"/>
  <c r="P28" i="37"/>
  <c r="P35" i="37"/>
  <c r="Q35" i="37"/>
  <c r="Q36" i="37"/>
  <c r="P36" i="37"/>
  <c r="P37" i="37"/>
  <c r="Q37" i="37"/>
  <c r="P40" i="37"/>
  <c r="Q40" i="37"/>
  <c r="P43" i="37"/>
  <c r="Q43" i="37"/>
  <c r="P49" i="37"/>
  <c r="Q49" i="37"/>
  <c r="Q6" i="39"/>
  <c r="O6" i="39"/>
  <c r="P6" i="39"/>
  <c r="R6" i="39"/>
  <c r="I138" i="40"/>
  <c r="G138" i="40"/>
  <c r="H138" i="40"/>
  <c r="F10" i="41"/>
  <c r="N10" i="41"/>
  <c r="M10" i="41"/>
  <c r="L10" i="41"/>
  <c r="G8" i="39"/>
  <c r="I8" i="39"/>
  <c r="H8" i="39"/>
  <c r="G10" i="39"/>
  <c r="I10" i="39"/>
  <c r="H10" i="39"/>
  <c r="N127" i="39"/>
  <c r="J129" i="39"/>
  <c r="L127" i="39"/>
  <c r="M127" i="39"/>
  <c r="O127" i="39"/>
  <c r="K127" i="39"/>
  <c r="I128" i="39"/>
  <c r="G128" i="39"/>
  <c r="H128" i="39"/>
  <c r="F6" i="40"/>
  <c r="F8" i="40"/>
  <c r="F10" i="40"/>
  <c r="L11" i="40"/>
  <c r="N11" i="40"/>
  <c r="M11" i="40"/>
  <c r="F12" i="40"/>
  <c r="M136" i="40"/>
  <c r="L136" i="40"/>
  <c r="K136" i="40"/>
  <c r="O136" i="40"/>
  <c r="N136" i="40"/>
  <c r="L9" i="42"/>
  <c r="N9" i="42"/>
  <c r="R10" i="42"/>
  <c r="T10" i="42"/>
  <c r="S10" i="42"/>
  <c r="P10" i="42"/>
  <c r="AA20" i="42"/>
  <c r="Q10" i="42"/>
  <c r="N6" i="43"/>
  <c r="M6" i="43"/>
  <c r="K16" i="43"/>
  <c r="L6" i="43"/>
  <c r="F13" i="45"/>
  <c r="G7" i="39"/>
  <c r="I7" i="39"/>
  <c r="H7" i="39"/>
  <c r="G9" i="39"/>
  <c r="I9" i="39"/>
  <c r="F11" i="39"/>
  <c r="H9" i="39"/>
  <c r="H125" i="39"/>
  <c r="I125" i="39"/>
  <c r="G125" i="39"/>
  <c r="F11" i="40"/>
  <c r="L12" i="40"/>
  <c r="N12" i="40"/>
  <c r="M12" i="40"/>
  <c r="O134" i="40"/>
  <c r="N134" i="40"/>
  <c r="M134" i="40"/>
  <c r="K134" i="40"/>
  <c r="L134" i="40"/>
  <c r="J11" i="42"/>
  <c r="I11" i="42"/>
  <c r="H11" i="42"/>
  <c r="F6" i="43"/>
  <c r="E16" i="43"/>
  <c r="F16" i="43" s="1"/>
  <c r="F10" i="43"/>
  <c r="R12" i="42"/>
  <c r="T12" i="42"/>
  <c r="S12" i="42"/>
  <c r="P12" i="42"/>
  <c r="Q12" i="42"/>
  <c r="I138" i="42"/>
  <c r="H138" i="42"/>
  <c r="G138" i="42"/>
  <c r="I138" i="43"/>
  <c r="G138" i="43"/>
  <c r="H138" i="43"/>
  <c r="M134" i="42"/>
  <c r="O134" i="42"/>
  <c r="N134" i="42"/>
  <c r="K134" i="42"/>
  <c r="L134" i="42"/>
  <c r="K136" i="42"/>
  <c r="M136" i="42"/>
  <c r="O136" i="42"/>
  <c r="L136" i="42"/>
  <c r="N136" i="42"/>
  <c r="C16" i="43"/>
  <c r="F8" i="43"/>
  <c r="F11" i="43"/>
  <c r="F7" i="45"/>
  <c r="C11" i="39"/>
  <c r="N135" i="40"/>
  <c r="M135" i="40"/>
  <c r="L135" i="40"/>
  <c r="O135" i="40"/>
  <c r="K135" i="40"/>
  <c r="F11" i="41"/>
  <c r="N11" i="41"/>
  <c r="M11" i="41"/>
  <c r="L11" i="41"/>
  <c r="F12" i="41"/>
  <c r="N12" i="41"/>
  <c r="M12" i="41"/>
  <c r="L12" i="41"/>
  <c r="F11" i="42"/>
  <c r="M142" i="43"/>
  <c r="L142" i="43"/>
  <c r="O142" i="43"/>
  <c r="N142" i="43"/>
  <c r="G144" i="43"/>
  <c r="I144" i="43"/>
  <c r="H144" i="43"/>
  <c r="S6" i="44"/>
  <c r="P6" i="44"/>
  <c r="T6" i="44"/>
  <c r="Q6" i="44"/>
  <c r="O16" i="44"/>
  <c r="R6" i="44"/>
  <c r="S9" i="44"/>
  <c r="P9" i="44"/>
  <c r="T9" i="44"/>
  <c r="Q9" i="44"/>
  <c r="R9" i="44"/>
  <c r="S12" i="44"/>
  <c r="P12" i="44"/>
  <c r="T12" i="44"/>
  <c r="Q12" i="44"/>
  <c r="R12" i="44"/>
  <c r="S15" i="44"/>
  <c r="P15" i="44"/>
  <c r="T15" i="44"/>
  <c r="Q15" i="44"/>
  <c r="R15" i="44"/>
  <c r="N8" i="45"/>
  <c r="M8" i="45"/>
  <c r="L8" i="45"/>
  <c r="N14" i="45"/>
  <c r="M14" i="45"/>
  <c r="L14" i="45"/>
  <c r="F13" i="43"/>
  <c r="F14" i="43"/>
  <c r="F15" i="43"/>
  <c r="F9" i="45"/>
  <c r="F15" i="45"/>
  <c r="E11" i="39"/>
  <c r="H135" i="40"/>
  <c r="G135" i="40"/>
  <c r="I135" i="40"/>
  <c r="L137" i="40"/>
  <c r="K137" i="40"/>
  <c r="N137" i="40"/>
  <c r="O137" i="40"/>
  <c r="M137" i="40"/>
  <c r="I11" i="41"/>
  <c r="H11" i="41"/>
  <c r="J11" i="41"/>
  <c r="I12" i="41"/>
  <c r="H12" i="41"/>
  <c r="J12" i="41"/>
  <c r="K135" i="41"/>
  <c r="M135" i="41"/>
  <c r="L135" i="41"/>
  <c r="O135" i="41"/>
  <c r="N135" i="41"/>
  <c r="I137" i="41"/>
  <c r="H137" i="41"/>
  <c r="G137" i="41"/>
  <c r="R11" i="42"/>
  <c r="Q11" i="42"/>
  <c r="P11" i="42"/>
  <c r="T11" i="42"/>
  <c r="S11" i="42"/>
  <c r="L12" i="42"/>
  <c r="N12" i="42"/>
  <c r="M12" i="42"/>
  <c r="L135" i="42"/>
  <c r="N135" i="42"/>
  <c r="M135" i="42"/>
  <c r="K135" i="42"/>
  <c r="O135" i="42"/>
  <c r="G136" i="42"/>
  <c r="I136" i="42"/>
  <c r="H136" i="42"/>
  <c r="D146" i="43"/>
  <c r="I140" i="43"/>
  <c r="H140" i="43"/>
  <c r="G140" i="43"/>
  <c r="S8" i="44"/>
  <c r="P8" i="44"/>
  <c r="T8" i="44"/>
  <c r="Q8" i="44"/>
  <c r="R8" i="44"/>
  <c r="S11" i="44"/>
  <c r="P11" i="44"/>
  <c r="T11" i="44"/>
  <c r="Q11" i="44"/>
  <c r="R11" i="44"/>
  <c r="S14" i="44"/>
  <c r="P14" i="44"/>
  <c r="T14" i="44"/>
  <c r="Q14" i="44"/>
  <c r="R14" i="44"/>
  <c r="N10" i="45"/>
  <c r="M10" i="45"/>
  <c r="L10" i="45"/>
  <c r="G136" i="40"/>
  <c r="I136" i="40"/>
  <c r="H136" i="40"/>
  <c r="K138" i="40"/>
  <c r="O138" i="40"/>
  <c r="M138" i="40"/>
  <c r="L138" i="40"/>
  <c r="N138" i="40"/>
  <c r="L134" i="41"/>
  <c r="K134" i="41"/>
  <c r="N134" i="41"/>
  <c r="M134" i="41"/>
  <c r="O134" i="41"/>
  <c r="G136" i="41"/>
  <c r="I136" i="41"/>
  <c r="H136" i="41"/>
  <c r="F6" i="42"/>
  <c r="F8" i="42"/>
  <c r="F10" i="42"/>
  <c r="F12" i="42"/>
  <c r="N8" i="43"/>
  <c r="M8" i="43"/>
  <c r="L8" i="43"/>
  <c r="N9" i="43"/>
  <c r="M9" i="43"/>
  <c r="L9" i="43"/>
  <c r="N10" i="43"/>
  <c r="M10" i="43"/>
  <c r="L10" i="43"/>
  <c r="N11" i="43"/>
  <c r="M11" i="43"/>
  <c r="L11" i="43"/>
  <c r="N12" i="43"/>
  <c r="M12" i="43"/>
  <c r="L12" i="43"/>
  <c r="N13" i="43"/>
  <c r="M13" i="43"/>
  <c r="L13" i="43"/>
  <c r="N14" i="43"/>
  <c r="M14" i="43"/>
  <c r="L14" i="43"/>
  <c r="N15" i="43"/>
  <c r="M15" i="43"/>
  <c r="L15" i="43"/>
  <c r="I139" i="43"/>
  <c r="H139" i="43"/>
  <c r="G139" i="43"/>
  <c r="O140" i="43"/>
  <c r="N140" i="43"/>
  <c r="M140" i="43"/>
  <c r="L140" i="43"/>
  <c r="F11" i="45"/>
  <c r="L6" i="39"/>
  <c r="K6" i="39"/>
  <c r="H137" i="40"/>
  <c r="G137" i="40"/>
  <c r="I137" i="40"/>
  <c r="T11" i="41"/>
  <c r="S11" i="41"/>
  <c r="Q11" i="41"/>
  <c r="R11" i="41"/>
  <c r="P11" i="41"/>
  <c r="H135" i="41"/>
  <c r="I135" i="41"/>
  <c r="G135" i="41"/>
  <c r="N138" i="41"/>
  <c r="O138" i="41"/>
  <c r="L138" i="41"/>
  <c r="M138" i="41"/>
  <c r="K138" i="41"/>
  <c r="I12" i="42"/>
  <c r="J12" i="42"/>
  <c r="H12" i="42"/>
  <c r="O138" i="42"/>
  <c r="K138" i="42"/>
  <c r="M138" i="42"/>
  <c r="L138" i="42"/>
  <c r="N138" i="42"/>
  <c r="M136" i="43"/>
  <c r="J146" i="43"/>
  <c r="L136" i="43"/>
  <c r="O136" i="43"/>
  <c r="N136" i="43"/>
  <c r="N143" i="43"/>
  <c r="O143" i="43"/>
  <c r="M143" i="43"/>
  <c r="L143" i="43"/>
  <c r="S7" i="44"/>
  <c r="P7" i="44"/>
  <c r="T7" i="44"/>
  <c r="Q7" i="44"/>
  <c r="R7" i="44"/>
  <c r="S10" i="44"/>
  <c r="P10" i="44"/>
  <c r="T10" i="44"/>
  <c r="Q10" i="44"/>
  <c r="R10" i="44"/>
  <c r="S13" i="44"/>
  <c r="P13" i="44"/>
  <c r="T13" i="44"/>
  <c r="Q13" i="44"/>
  <c r="R13" i="44"/>
  <c r="N6" i="45"/>
  <c r="M6" i="45"/>
  <c r="L6" i="45"/>
  <c r="K16" i="45"/>
  <c r="N12" i="45"/>
  <c r="M12" i="45"/>
  <c r="L12" i="45"/>
  <c r="P12" i="41"/>
  <c r="T12" i="41"/>
  <c r="R12" i="41"/>
  <c r="S12" i="41"/>
  <c r="Q12" i="41"/>
  <c r="N136" i="41"/>
  <c r="M136" i="41"/>
  <c r="L136" i="41"/>
  <c r="O136" i="41"/>
  <c r="K136" i="41"/>
  <c r="H137" i="42"/>
  <c r="I137" i="42"/>
  <c r="G137" i="42"/>
  <c r="M144" i="43"/>
  <c r="N144" i="43"/>
  <c r="O144" i="43"/>
  <c r="L144" i="43"/>
  <c r="L136" i="44"/>
  <c r="O136" i="44"/>
  <c r="N136" i="44"/>
  <c r="M136" i="44"/>
  <c r="J146" i="44"/>
  <c r="T6" i="45"/>
  <c r="S6" i="45"/>
  <c r="P6" i="45"/>
  <c r="R6" i="45"/>
  <c r="Q6" i="45"/>
  <c r="O16" i="45"/>
  <c r="T8" i="45"/>
  <c r="S8" i="45"/>
  <c r="P8" i="45"/>
  <c r="R8" i="45"/>
  <c r="Q8" i="45"/>
  <c r="T10" i="45"/>
  <c r="S10" i="45"/>
  <c r="P10" i="45"/>
  <c r="R10" i="45"/>
  <c r="Q10" i="45"/>
  <c r="T12" i="45"/>
  <c r="S12" i="45"/>
  <c r="P12" i="45"/>
  <c r="R12" i="45"/>
  <c r="Q12" i="45"/>
  <c r="T14" i="45"/>
  <c r="S14" i="45"/>
  <c r="P14" i="45"/>
  <c r="R14" i="45"/>
  <c r="Q14" i="45"/>
  <c r="M142" i="45"/>
  <c r="L142" i="45"/>
  <c r="O142" i="45"/>
  <c r="N142" i="45"/>
  <c r="I145" i="43"/>
  <c r="G145" i="43"/>
  <c r="H145" i="43"/>
  <c r="L137" i="43"/>
  <c r="N137" i="43"/>
  <c r="O137" i="43"/>
  <c r="M137" i="43"/>
  <c r="M6" i="44"/>
  <c r="N6" i="44"/>
  <c r="L6" i="44"/>
  <c r="K16" i="44"/>
  <c r="M7" i="44"/>
  <c r="N7" i="44"/>
  <c r="L7" i="44"/>
  <c r="M8" i="44"/>
  <c r="N8" i="44"/>
  <c r="L8" i="44"/>
  <c r="M9" i="44"/>
  <c r="N9" i="44"/>
  <c r="L9" i="44"/>
  <c r="M10" i="44"/>
  <c r="N10" i="44"/>
  <c r="L10" i="44"/>
  <c r="M11" i="44"/>
  <c r="N11" i="44"/>
  <c r="L11" i="44"/>
  <c r="M12" i="44"/>
  <c r="N12" i="44"/>
  <c r="L12" i="44"/>
  <c r="M13" i="44"/>
  <c r="N13" i="44"/>
  <c r="L13" i="44"/>
  <c r="M14" i="44"/>
  <c r="N14" i="44"/>
  <c r="L14" i="44"/>
  <c r="M15" i="44"/>
  <c r="N15" i="44"/>
  <c r="L15" i="44"/>
  <c r="D146" i="44"/>
  <c r="I140" i="44"/>
  <c r="H140" i="44"/>
  <c r="G140" i="44"/>
  <c r="D146" i="45"/>
  <c r="O138" i="43"/>
  <c r="M138" i="43"/>
  <c r="N138" i="43"/>
  <c r="L138" i="43"/>
  <c r="C16" i="44"/>
  <c r="N137" i="44"/>
  <c r="L137" i="44"/>
  <c r="O137" i="44"/>
  <c r="M137" i="44"/>
  <c r="I138" i="44"/>
  <c r="G138" i="44"/>
  <c r="H138" i="44"/>
  <c r="O140" i="44"/>
  <c r="N140" i="44"/>
  <c r="M140" i="44"/>
  <c r="L140" i="44"/>
  <c r="H135" i="42"/>
  <c r="G135" i="42"/>
  <c r="I135" i="42"/>
  <c r="L137" i="42"/>
  <c r="N137" i="42"/>
  <c r="M137" i="42"/>
  <c r="K137" i="42"/>
  <c r="O137" i="42"/>
  <c r="O139" i="43"/>
  <c r="N139" i="43"/>
  <c r="L139" i="43"/>
  <c r="M139" i="43"/>
  <c r="E16" i="44"/>
  <c r="F16" i="44" s="1"/>
  <c r="F6" i="44"/>
  <c r="F7" i="44"/>
  <c r="F8" i="44"/>
  <c r="F9" i="44"/>
  <c r="F10" i="44"/>
  <c r="F11" i="44"/>
  <c r="F12" i="44"/>
  <c r="F13" i="44"/>
  <c r="F14" i="44"/>
  <c r="F15" i="44"/>
  <c r="C16" i="45"/>
  <c r="D16" i="44"/>
  <c r="F6" i="45"/>
  <c r="E16" i="45"/>
  <c r="F16" i="45" s="1"/>
  <c r="N7" i="45"/>
  <c r="M7" i="45"/>
  <c r="L7" i="45"/>
  <c r="F8" i="45"/>
  <c r="N9" i="45"/>
  <c r="M9" i="45"/>
  <c r="L9" i="45"/>
  <c r="F10" i="45"/>
  <c r="N11" i="45"/>
  <c r="M11" i="45"/>
  <c r="L11" i="45"/>
  <c r="F12" i="45"/>
  <c r="N13" i="45"/>
  <c r="M13" i="45"/>
  <c r="L13" i="45"/>
  <c r="F14" i="45"/>
  <c r="N15" i="45"/>
  <c r="M15" i="45"/>
  <c r="L15" i="45"/>
  <c r="E146" i="45"/>
  <c r="G16" i="44"/>
  <c r="J6" i="44"/>
  <c r="H6" i="44"/>
  <c r="I6" i="44"/>
  <c r="J7" i="44"/>
  <c r="H7" i="44"/>
  <c r="I7" i="44"/>
  <c r="J8" i="44"/>
  <c r="H8" i="44"/>
  <c r="I8" i="44"/>
  <c r="J9" i="44"/>
  <c r="H9" i="44"/>
  <c r="I9" i="44"/>
  <c r="J10" i="44"/>
  <c r="H10" i="44"/>
  <c r="I10" i="44"/>
  <c r="J11" i="44"/>
  <c r="H11" i="44"/>
  <c r="I11" i="44"/>
  <c r="J12" i="44"/>
  <c r="H12" i="44"/>
  <c r="I12" i="44"/>
  <c r="J13" i="44"/>
  <c r="H13" i="44"/>
  <c r="I13" i="44"/>
  <c r="J14" i="44"/>
  <c r="H14" i="44"/>
  <c r="I14" i="44"/>
  <c r="J15" i="44"/>
  <c r="H15" i="44"/>
  <c r="I15" i="44"/>
  <c r="O144" i="45"/>
  <c r="N144" i="45"/>
  <c r="M144" i="45"/>
  <c r="L144" i="45"/>
  <c r="O139" i="44"/>
  <c r="N139" i="44"/>
  <c r="L139" i="44"/>
  <c r="M139" i="44"/>
  <c r="L143" i="44"/>
  <c r="N143" i="44"/>
  <c r="O143" i="44"/>
  <c r="M143" i="44"/>
  <c r="T7" i="45"/>
  <c r="S7" i="45"/>
  <c r="P7" i="45"/>
  <c r="R7" i="45"/>
  <c r="Q7" i="45"/>
  <c r="T9" i="45"/>
  <c r="S9" i="45"/>
  <c r="P9" i="45"/>
  <c r="R9" i="45"/>
  <c r="Q9" i="45"/>
  <c r="T11" i="45"/>
  <c r="S11" i="45"/>
  <c r="P11" i="45"/>
  <c r="R11" i="45"/>
  <c r="Q11" i="45"/>
  <c r="T13" i="45"/>
  <c r="S13" i="45"/>
  <c r="P13" i="45"/>
  <c r="R13" i="45"/>
  <c r="Q13" i="45"/>
  <c r="T15" i="45"/>
  <c r="S15" i="45"/>
  <c r="P15" i="45"/>
  <c r="R15" i="45"/>
  <c r="Q15" i="45"/>
  <c r="M136" i="45"/>
  <c r="L136" i="45"/>
  <c r="O136" i="45"/>
  <c r="N136" i="45"/>
  <c r="J146" i="45"/>
  <c r="O140" i="45"/>
  <c r="N140" i="45"/>
  <c r="M140" i="45"/>
  <c r="L140" i="45"/>
  <c r="D16" i="45"/>
  <c r="D8" i="46"/>
  <c r="D11" i="46"/>
  <c r="D14" i="46"/>
  <c r="D17" i="46"/>
  <c r="D20" i="46"/>
  <c r="D8" i="47"/>
  <c r="D11" i="47"/>
  <c r="D14" i="47"/>
  <c r="D17" i="47"/>
  <c r="D20" i="47"/>
  <c r="D8" i="48"/>
  <c r="D11" i="48"/>
  <c r="D14" i="48"/>
  <c r="D17" i="48"/>
  <c r="D20" i="48"/>
  <c r="L137" i="45"/>
  <c r="N137" i="45"/>
  <c r="M137" i="45"/>
  <c r="O137" i="45"/>
  <c r="L143" i="45"/>
  <c r="N143" i="45"/>
  <c r="M143" i="45"/>
  <c r="O143" i="45"/>
  <c r="D9" i="46"/>
  <c r="D12" i="46"/>
  <c r="D15" i="46"/>
  <c r="D18" i="46"/>
  <c r="D21" i="46"/>
  <c r="D9" i="47"/>
  <c r="D12" i="47"/>
  <c r="D15" i="47"/>
  <c r="D18" i="47"/>
  <c r="D21" i="47"/>
  <c r="D9" i="48"/>
  <c r="D12" i="48"/>
  <c r="D15" i="48"/>
  <c r="D18" i="48"/>
  <c r="D21" i="48"/>
  <c r="H6" i="45"/>
  <c r="G16" i="45"/>
  <c r="J6" i="45"/>
  <c r="I6" i="45"/>
  <c r="H7" i="45"/>
  <c r="J7" i="45"/>
  <c r="I7" i="45"/>
  <c r="H8" i="45"/>
  <c r="J8" i="45"/>
  <c r="I8" i="45"/>
  <c r="H9" i="45"/>
  <c r="J9" i="45"/>
  <c r="I9" i="45"/>
  <c r="H10" i="45"/>
  <c r="J10" i="45"/>
  <c r="I10" i="45"/>
  <c r="H11" i="45"/>
  <c r="J11" i="45"/>
  <c r="I11" i="45"/>
  <c r="H12" i="45"/>
  <c r="J12" i="45"/>
  <c r="I12" i="45"/>
  <c r="H13" i="45"/>
  <c r="J13" i="45"/>
  <c r="I13" i="45"/>
  <c r="H14" i="45"/>
  <c r="J14" i="45"/>
  <c r="I14" i="45"/>
  <c r="H15" i="45"/>
  <c r="J15" i="45"/>
  <c r="I15" i="45"/>
  <c r="O139" i="45"/>
  <c r="N139" i="45"/>
  <c r="L139" i="45"/>
  <c r="M139" i="45"/>
  <c r="O145" i="45"/>
  <c r="N145" i="45"/>
  <c r="M145" i="45"/>
  <c r="L145" i="45"/>
  <c r="D10" i="46"/>
  <c r="D13" i="46"/>
  <c r="D16" i="46"/>
  <c r="D19" i="46"/>
  <c r="D10" i="47"/>
  <c r="D13" i="47"/>
  <c r="D16" i="47"/>
  <c r="D19" i="47"/>
  <c r="D10" i="48"/>
  <c r="D13" i="48"/>
  <c r="D16" i="48"/>
  <c r="D19" i="48"/>
  <c r="J6" i="2"/>
  <c r="E17" i="2"/>
  <c r="L31" i="2"/>
  <c r="L6" i="3"/>
  <c r="J152" i="3"/>
  <c r="J58" i="2"/>
  <c r="J79" i="3"/>
  <c r="L152" i="3"/>
  <c r="M6" i="5"/>
  <c r="L6" i="5"/>
  <c r="J6" i="5"/>
  <c r="E18" i="2"/>
  <c r="H17" i="2"/>
  <c r="F18" i="2"/>
  <c r="K58" i="2"/>
  <c r="K79" i="3"/>
  <c r="I6" i="5"/>
  <c r="N81" i="8"/>
  <c r="N78" i="8"/>
  <c r="N75" i="8"/>
  <c r="N74" i="8"/>
  <c r="N80" i="8"/>
  <c r="N77" i="8"/>
  <c r="N79" i="8"/>
  <c r="N76" i="8"/>
  <c r="N23" i="14"/>
  <c r="L6" i="2"/>
  <c r="G18" i="2"/>
  <c r="J31" i="2"/>
  <c r="J6" i="3"/>
  <c r="K6" i="5"/>
  <c r="T6" i="5"/>
  <c r="H41" i="10"/>
  <c r="H38" i="10"/>
  <c r="H37" i="10"/>
  <c r="H36" i="10"/>
  <c r="H35" i="10"/>
  <c r="H34" i="10"/>
  <c r="H33" i="10"/>
  <c r="H32" i="10"/>
  <c r="H31" i="10"/>
  <c r="E29" i="10"/>
  <c r="H85" i="10"/>
  <c r="H82" i="10"/>
  <c r="H81" i="10"/>
  <c r="H80" i="10"/>
  <c r="H79" i="10"/>
  <c r="H78" i="10"/>
  <c r="H77" i="10"/>
  <c r="H76" i="10"/>
  <c r="H75" i="10"/>
  <c r="E73" i="10"/>
  <c r="G56" i="12"/>
  <c r="G53" i="12"/>
  <c r="G57" i="12" s="1"/>
  <c r="A15" i="12"/>
  <c r="A13" i="12"/>
  <c r="A11" i="12"/>
  <c r="G54" i="12"/>
  <c r="A14" i="12"/>
  <c r="K6" i="13"/>
  <c r="J6" i="13"/>
  <c r="I6" i="13"/>
  <c r="V6" i="5"/>
  <c r="M51" i="8"/>
  <c r="N121" i="8"/>
  <c r="N124" i="8"/>
  <c r="J42" i="10"/>
  <c r="J39" i="10"/>
  <c r="H40" i="10"/>
  <c r="J41" i="10"/>
  <c r="J86" i="10"/>
  <c r="J83" i="10"/>
  <c r="H84" i="10"/>
  <c r="J85" i="10"/>
  <c r="T5" i="12"/>
  <c r="G55" i="12"/>
  <c r="O20" i="13"/>
  <c r="C163" i="14"/>
  <c r="C121" i="14"/>
  <c r="C79" i="14"/>
  <c r="C37" i="14"/>
  <c r="C149" i="14"/>
  <c r="C107" i="14"/>
  <c r="C65" i="14"/>
  <c r="C135" i="14"/>
  <c r="C93" i="14"/>
  <c r="C51" i="14"/>
  <c r="C23" i="14"/>
  <c r="J6" i="6"/>
  <c r="I6" i="6"/>
  <c r="N8" i="8"/>
  <c r="M95" i="8"/>
  <c r="N96" i="8" s="1"/>
  <c r="N119" i="8"/>
  <c r="N122" i="8"/>
  <c r="N125" i="8"/>
  <c r="S5" i="12"/>
  <c r="Q20" i="13"/>
  <c r="S6" i="5"/>
  <c r="H43" i="10"/>
  <c r="H87" i="10"/>
  <c r="E54" i="12"/>
  <c r="E57" i="12" s="1"/>
  <c r="A12" i="12"/>
  <c r="F160" i="13"/>
  <c r="F132" i="13"/>
  <c r="F104" i="13"/>
  <c r="F76" i="13"/>
  <c r="F48" i="13"/>
  <c r="F146" i="13"/>
  <c r="F118" i="13"/>
  <c r="F90" i="13"/>
  <c r="F62" i="13"/>
  <c r="F34" i="13"/>
  <c r="F20" i="13"/>
  <c r="N235" i="8"/>
  <c r="N234" i="8"/>
  <c r="N233" i="8"/>
  <c r="N232" i="8"/>
  <c r="N231" i="8"/>
  <c r="N230" i="8"/>
  <c r="N229" i="8"/>
  <c r="N169" i="8"/>
  <c r="N168" i="8"/>
  <c r="N167" i="8"/>
  <c r="N166" i="8"/>
  <c r="N165" i="8"/>
  <c r="N164" i="8"/>
  <c r="N163" i="8"/>
  <c r="N103" i="8"/>
  <c r="N102" i="8"/>
  <c r="N101" i="8"/>
  <c r="N100" i="8"/>
  <c r="N99" i="8"/>
  <c r="N98" i="8"/>
  <c r="N97" i="8"/>
  <c r="K7" i="8"/>
  <c r="M249" i="8"/>
  <c r="N250" i="8" s="1"/>
  <c r="M183" i="8"/>
  <c r="N184" i="8" s="1"/>
  <c r="M117" i="8"/>
  <c r="N118" i="8" s="1"/>
  <c r="N279" i="8"/>
  <c r="N278" i="8"/>
  <c r="N277" i="8"/>
  <c r="N276" i="8"/>
  <c r="N275" i="8"/>
  <c r="N274" i="8"/>
  <c r="N273" i="8"/>
  <c r="N213" i="8"/>
  <c r="N212" i="8"/>
  <c r="N211" i="8"/>
  <c r="N210" i="8"/>
  <c r="N209" i="8"/>
  <c r="N208" i="8"/>
  <c r="N207" i="8"/>
  <c r="N147" i="8"/>
  <c r="N146" i="8"/>
  <c r="N145" i="8"/>
  <c r="N144" i="8"/>
  <c r="N143" i="8"/>
  <c r="N142" i="8"/>
  <c r="N141" i="8"/>
  <c r="N120" i="8"/>
  <c r="N123" i="8"/>
  <c r="M161" i="8"/>
  <c r="N162" i="8" s="1"/>
  <c r="N185" i="8"/>
  <c r="N186" i="8"/>
  <c r="N187" i="8"/>
  <c r="N188" i="8"/>
  <c r="N189" i="8"/>
  <c r="N190" i="8"/>
  <c r="N191" i="8"/>
  <c r="M205" i="8"/>
  <c r="N206" i="8" s="1"/>
  <c r="N15" i="10"/>
  <c r="N14" i="10"/>
  <c r="N13" i="10"/>
  <c r="N12" i="10"/>
  <c r="N11" i="10"/>
  <c r="N10" i="10"/>
  <c r="N9" i="10"/>
  <c r="K7" i="10"/>
  <c r="H30" i="10"/>
  <c r="H42" i="10"/>
  <c r="N59" i="10"/>
  <c r="N58" i="10"/>
  <c r="N57" i="10"/>
  <c r="N56" i="10"/>
  <c r="N55" i="10"/>
  <c r="N54" i="10"/>
  <c r="K51" i="10"/>
  <c r="H74" i="10"/>
  <c r="H86" i="10"/>
  <c r="K95" i="10"/>
  <c r="L5" i="12"/>
  <c r="F55" i="12"/>
  <c r="C48" i="13"/>
  <c r="C76" i="13"/>
  <c r="C104" i="13"/>
  <c r="C132" i="13"/>
  <c r="C160" i="13"/>
  <c r="M7" i="15"/>
  <c r="K7" i="15"/>
  <c r="J7" i="15"/>
  <c r="C63" i="15"/>
  <c r="F105" i="15"/>
  <c r="R21" i="16"/>
  <c r="R9" i="16"/>
  <c r="P9" i="16"/>
  <c r="S21" i="16"/>
  <c r="Q21" i="16"/>
  <c r="S9" i="16"/>
  <c r="Q21" i="17"/>
  <c r="Q9" i="17"/>
  <c r="P21" i="17"/>
  <c r="P9" i="17"/>
  <c r="R6" i="18"/>
  <c r="Q6" i="18"/>
  <c r="C161" i="15"/>
  <c r="C77" i="15"/>
  <c r="C91" i="15"/>
  <c r="C105" i="15"/>
  <c r="C119" i="15"/>
  <c r="C35" i="15"/>
  <c r="U21" i="15"/>
  <c r="C49" i="15"/>
  <c r="J7" i="16"/>
  <c r="K7" i="16"/>
  <c r="F161" i="17"/>
  <c r="F135" i="17"/>
  <c r="F133" i="17"/>
  <c r="F107" i="17"/>
  <c r="F105" i="17"/>
  <c r="F79" i="17"/>
  <c r="F77" i="17"/>
  <c r="F51" i="17"/>
  <c r="F49" i="17"/>
  <c r="F23" i="17"/>
  <c r="F149" i="17"/>
  <c r="F147" i="17"/>
  <c r="F121" i="17"/>
  <c r="F119" i="17"/>
  <c r="F93" i="17"/>
  <c r="F91" i="17"/>
  <c r="F65" i="17"/>
  <c r="F63" i="17"/>
  <c r="F37" i="17"/>
  <c r="F35" i="17"/>
  <c r="F21" i="17"/>
  <c r="F9" i="17"/>
  <c r="O23" i="14"/>
  <c r="C161" i="16"/>
  <c r="C135" i="16"/>
  <c r="C133" i="16"/>
  <c r="C107" i="16"/>
  <c r="C105" i="16"/>
  <c r="C79" i="16"/>
  <c r="C77" i="16"/>
  <c r="C149" i="16"/>
  <c r="C147" i="16"/>
  <c r="C121" i="16"/>
  <c r="C119" i="16"/>
  <c r="C93" i="16"/>
  <c r="C91" i="16"/>
  <c r="C65" i="16"/>
  <c r="C63" i="16"/>
  <c r="C37" i="16"/>
  <c r="C35" i="16"/>
  <c r="C21" i="16"/>
  <c r="C9" i="16"/>
  <c r="C51" i="16"/>
  <c r="C49" i="16"/>
  <c r="C23" i="16"/>
  <c r="I7" i="16"/>
  <c r="L30" i="10"/>
  <c r="L40" i="10"/>
  <c r="L43" i="10"/>
  <c r="N75" i="10"/>
  <c r="N81" i="10"/>
  <c r="L84" i="10"/>
  <c r="L87" i="10"/>
  <c r="I5" i="12"/>
  <c r="U5" i="12"/>
  <c r="C55" i="12"/>
  <c r="U17" i="12"/>
  <c r="U20" i="12"/>
  <c r="U23" i="12"/>
  <c r="U26" i="12"/>
  <c r="U29" i="12"/>
  <c r="U32" i="12"/>
  <c r="U35" i="12"/>
  <c r="U38" i="12"/>
  <c r="U41" i="12"/>
  <c r="U44" i="12"/>
  <c r="U47" i="12"/>
  <c r="U50" i="12"/>
  <c r="U53" i="12"/>
  <c r="U56" i="12"/>
  <c r="C20" i="13"/>
  <c r="R20" i="13"/>
  <c r="C34" i="13"/>
  <c r="C62" i="13"/>
  <c r="C90" i="13"/>
  <c r="C118" i="13"/>
  <c r="C146" i="13"/>
  <c r="Q21" i="15"/>
  <c r="W7" i="15"/>
  <c r="L53" i="10"/>
  <c r="L54" i="10"/>
  <c r="L55" i="10"/>
  <c r="L56" i="10"/>
  <c r="L57" i="10"/>
  <c r="L58" i="10"/>
  <c r="L59" i="10"/>
  <c r="L60" i="10"/>
  <c r="L63" i="10"/>
  <c r="L97" i="10"/>
  <c r="L98" i="10"/>
  <c r="L99" i="10"/>
  <c r="L100" i="10"/>
  <c r="L101" i="10"/>
  <c r="L102" i="10"/>
  <c r="L103" i="10"/>
  <c r="L104" i="10"/>
  <c r="J5" i="12"/>
  <c r="V5" i="12"/>
  <c r="F54" i="12"/>
  <c r="F57" i="12" s="1"/>
  <c r="D20" i="13"/>
  <c r="S20" i="13"/>
  <c r="D34" i="13"/>
  <c r="G48" i="13"/>
  <c r="D62" i="13"/>
  <c r="G76" i="13"/>
  <c r="D90" i="13"/>
  <c r="G104" i="13"/>
  <c r="D118" i="13"/>
  <c r="G132" i="13"/>
  <c r="D146" i="13"/>
  <c r="G160" i="13"/>
  <c r="Q23" i="14"/>
  <c r="F119" i="15"/>
  <c r="F35" i="15"/>
  <c r="F133" i="15"/>
  <c r="F49" i="15"/>
  <c r="F147" i="15"/>
  <c r="F63" i="15"/>
  <c r="F21" i="15"/>
  <c r="F161" i="15"/>
  <c r="F77" i="15"/>
  <c r="X7" i="15"/>
  <c r="C21" i="15"/>
  <c r="R21" i="15"/>
  <c r="C147" i="15"/>
  <c r="Y7" i="15"/>
  <c r="E21" i="15"/>
  <c r="T21" i="15"/>
  <c r="D49" i="15"/>
  <c r="E63" i="15"/>
  <c r="G91" i="15"/>
  <c r="D133" i="15"/>
  <c r="E147" i="15"/>
  <c r="E21" i="16"/>
  <c r="O21" i="16"/>
  <c r="G77" i="16"/>
  <c r="G107" i="16"/>
  <c r="G133" i="16"/>
  <c r="R21" i="17"/>
  <c r="R9" i="17"/>
  <c r="D160" i="18"/>
  <c r="D106" i="18"/>
  <c r="D76" i="18"/>
  <c r="D120" i="18"/>
  <c r="D90" i="18"/>
  <c r="D36" i="18"/>
  <c r="D148" i="18"/>
  <c r="D118" i="18"/>
  <c r="D64" i="18"/>
  <c r="D34" i="18"/>
  <c r="D132" i="18"/>
  <c r="D78" i="18"/>
  <c r="D48" i="18"/>
  <c r="D146" i="18"/>
  <c r="D50" i="18"/>
  <c r="D134" i="18"/>
  <c r="D92" i="18"/>
  <c r="D62" i="18"/>
  <c r="D8" i="18"/>
  <c r="D104" i="18"/>
  <c r="D22" i="18"/>
  <c r="D20" i="18"/>
  <c r="D35" i="15"/>
  <c r="E49" i="15"/>
  <c r="G77" i="15"/>
  <c r="D119" i="15"/>
  <c r="E133" i="15"/>
  <c r="G161" i="15"/>
  <c r="E93" i="16"/>
  <c r="E119" i="16"/>
  <c r="E149" i="16"/>
  <c r="K7" i="17"/>
  <c r="J7" i="17"/>
  <c r="E119" i="15"/>
  <c r="G147" i="15"/>
  <c r="F149" i="16"/>
  <c r="F147" i="16"/>
  <c r="F121" i="16"/>
  <c r="F119" i="16"/>
  <c r="F93" i="16"/>
  <c r="F91" i="16"/>
  <c r="F161" i="16"/>
  <c r="F135" i="16"/>
  <c r="F133" i="16"/>
  <c r="F107" i="16"/>
  <c r="F105" i="16"/>
  <c r="F79" i="16"/>
  <c r="F77" i="16"/>
  <c r="F51" i="16"/>
  <c r="F49" i="16"/>
  <c r="F23" i="16"/>
  <c r="E79" i="16"/>
  <c r="E105" i="16"/>
  <c r="E135" i="16"/>
  <c r="E161" i="16"/>
  <c r="C149" i="17"/>
  <c r="C147" i="17"/>
  <c r="C121" i="17"/>
  <c r="C119" i="17"/>
  <c r="C93" i="17"/>
  <c r="C91" i="17"/>
  <c r="C65" i="17"/>
  <c r="C63" i="17"/>
  <c r="C37" i="17"/>
  <c r="C35" i="17"/>
  <c r="C21" i="17"/>
  <c r="C9" i="17"/>
  <c r="C161" i="17"/>
  <c r="C135" i="17"/>
  <c r="C133" i="17"/>
  <c r="C107" i="17"/>
  <c r="C105" i="17"/>
  <c r="C79" i="17"/>
  <c r="C77" i="17"/>
  <c r="C51" i="17"/>
  <c r="C49" i="17"/>
  <c r="C23" i="17"/>
  <c r="I7" i="17"/>
  <c r="G49" i="15"/>
  <c r="D91" i="15"/>
  <c r="E105" i="15"/>
  <c r="G133" i="15"/>
  <c r="G149" i="16"/>
  <c r="G147" i="16"/>
  <c r="G121" i="16"/>
  <c r="G119" i="16"/>
  <c r="G93" i="16"/>
  <c r="G91" i="16"/>
  <c r="G65" i="16"/>
  <c r="G63" i="16"/>
  <c r="G37" i="16"/>
  <c r="G35" i="16"/>
  <c r="E9" i="16"/>
  <c r="O9" i="16"/>
  <c r="E23" i="16"/>
  <c r="E35" i="16"/>
  <c r="E37" i="16"/>
  <c r="E49" i="16"/>
  <c r="E51" i="16"/>
  <c r="E63" i="16"/>
  <c r="G79" i="16"/>
  <c r="G105" i="16"/>
  <c r="G135" i="16"/>
  <c r="G161" i="16"/>
  <c r="O21" i="17"/>
  <c r="O9" i="17"/>
  <c r="V160" i="18"/>
  <c r="V106" i="18"/>
  <c r="V76" i="18"/>
  <c r="V120" i="18"/>
  <c r="V90" i="18"/>
  <c r="V36" i="18"/>
  <c r="V148" i="18"/>
  <c r="V118" i="18"/>
  <c r="V64" i="18"/>
  <c r="V34" i="18"/>
  <c r="V132" i="18"/>
  <c r="V78" i="18"/>
  <c r="V48" i="18"/>
  <c r="V146" i="18"/>
  <c r="V50" i="18"/>
  <c r="V92" i="18"/>
  <c r="V62" i="18"/>
  <c r="V8" i="18"/>
  <c r="V104" i="18"/>
  <c r="V22" i="18"/>
  <c r="X6" i="18"/>
  <c r="V134" i="18"/>
  <c r="V20" i="18"/>
  <c r="E120" i="18"/>
  <c r="E90" i="18"/>
  <c r="E36" i="18"/>
  <c r="E134" i="18"/>
  <c r="E104" i="18"/>
  <c r="E50" i="18"/>
  <c r="E132" i="18"/>
  <c r="E78" i="18"/>
  <c r="E48" i="18"/>
  <c r="E146" i="18"/>
  <c r="E92" i="18"/>
  <c r="E62" i="18"/>
  <c r="E160" i="18"/>
  <c r="K120" i="18"/>
  <c r="K90" i="18"/>
  <c r="K36" i="18"/>
  <c r="K134" i="18"/>
  <c r="K104" i="18"/>
  <c r="K50" i="18"/>
  <c r="K132" i="18"/>
  <c r="K78" i="18"/>
  <c r="K48" i="18"/>
  <c r="K146" i="18"/>
  <c r="K92" i="18"/>
  <c r="K62" i="18"/>
  <c r="K160" i="18"/>
  <c r="G8" i="18"/>
  <c r="M8" i="18"/>
  <c r="S8" i="18"/>
  <c r="N22" i="18"/>
  <c r="T22" i="18"/>
  <c r="C36" i="18"/>
  <c r="U36" i="18"/>
  <c r="F48" i="18"/>
  <c r="M62" i="18"/>
  <c r="T76" i="18"/>
  <c r="F78" i="18"/>
  <c r="M92" i="18"/>
  <c r="T106" i="18"/>
  <c r="E118" i="18"/>
  <c r="L132" i="18"/>
  <c r="K148" i="18"/>
  <c r="N160" i="18"/>
  <c r="F134" i="18"/>
  <c r="F104" i="18"/>
  <c r="F50" i="18"/>
  <c r="F148" i="18"/>
  <c r="F118" i="18"/>
  <c r="F64" i="18"/>
  <c r="F34" i="18"/>
  <c r="F146" i="18"/>
  <c r="F92" i="18"/>
  <c r="F62" i="18"/>
  <c r="F160" i="18"/>
  <c r="F106" i="18"/>
  <c r="F76" i="18"/>
  <c r="L134" i="18"/>
  <c r="L104" i="18"/>
  <c r="L50" i="18"/>
  <c r="L148" i="18"/>
  <c r="L118" i="18"/>
  <c r="L64" i="18"/>
  <c r="L34" i="18"/>
  <c r="L146" i="18"/>
  <c r="L92" i="18"/>
  <c r="L62" i="18"/>
  <c r="L160" i="18"/>
  <c r="L106" i="18"/>
  <c r="L76" i="18"/>
  <c r="T34" i="18"/>
  <c r="F36" i="18"/>
  <c r="M50" i="18"/>
  <c r="T64" i="18"/>
  <c r="L90" i="18"/>
  <c r="S104" i="18"/>
  <c r="L120" i="18"/>
  <c r="O132" i="18"/>
  <c r="T160" i="18"/>
  <c r="N161" i="19"/>
  <c r="N149" i="19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N35" i="19"/>
  <c r="N23" i="19"/>
  <c r="N21" i="19"/>
  <c r="N9" i="19"/>
  <c r="M7" i="19"/>
  <c r="E105" i="17"/>
  <c r="E107" i="17"/>
  <c r="E133" i="17"/>
  <c r="E135" i="17"/>
  <c r="E161" i="17"/>
  <c r="G148" i="18"/>
  <c r="G118" i="18"/>
  <c r="G64" i="18"/>
  <c r="G34" i="18"/>
  <c r="G132" i="18"/>
  <c r="G78" i="18"/>
  <c r="G48" i="18"/>
  <c r="G160" i="18"/>
  <c r="G106" i="18"/>
  <c r="G76" i="18"/>
  <c r="G120" i="18"/>
  <c r="G90" i="18"/>
  <c r="G36" i="18"/>
  <c r="G134" i="18"/>
  <c r="M148" i="18"/>
  <c r="M118" i="18"/>
  <c r="M64" i="18"/>
  <c r="M34" i="18"/>
  <c r="M132" i="18"/>
  <c r="M78" i="18"/>
  <c r="M48" i="18"/>
  <c r="M160" i="18"/>
  <c r="M106" i="18"/>
  <c r="M76" i="18"/>
  <c r="M120" i="18"/>
  <c r="M90" i="18"/>
  <c r="M36" i="18"/>
  <c r="M134" i="18"/>
  <c r="S148" i="18"/>
  <c r="S118" i="18"/>
  <c r="S64" i="18"/>
  <c r="S34" i="18"/>
  <c r="S132" i="18"/>
  <c r="S78" i="18"/>
  <c r="S48" i="18"/>
  <c r="S160" i="18"/>
  <c r="S106" i="18"/>
  <c r="S76" i="18"/>
  <c r="S120" i="18"/>
  <c r="S90" i="18"/>
  <c r="S36" i="18"/>
  <c r="S134" i="18"/>
  <c r="F20" i="18"/>
  <c r="L20" i="18"/>
  <c r="L48" i="18"/>
  <c r="S62" i="18"/>
  <c r="L78" i="18"/>
  <c r="O90" i="18"/>
  <c r="S92" i="18"/>
  <c r="O120" i="18"/>
  <c r="D161" i="22"/>
  <c r="D119" i="22"/>
  <c r="D77" i="22"/>
  <c r="D35" i="22"/>
  <c r="D133" i="22"/>
  <c r="D91" i="22"/>
  <c r="D49" i="22"/>
  <c r="D147" i="22"/>
  <c r="D105" i="22"/>
  <c r="D63" i="22"/>
  <c r="D21" i="22"/>
  <c r="S21" i="22"/>
  <c r="N132" i="18"/>
  <c r="N78" i="18"/>
  <c r="N48" i="18"/>
  <c r="N146" i="18"/>
  <c r="N92" i="18"/>
  <c r="N62" i="18"/>
  <c r="N120" i="18"/>
  <c r="N90" i="18"/>
  <c r="N36" i="18"/>
  <c r="N134" i="18"/>
  <c r="N104" i="18"/>
  <c r="N50" i="18"/>
  <c r="N148" i="18"/>
  <c r="T132" i="18"/>
  <c r="T78" i="18"/>
  <c r="T48" i="18"/>
  <c r="T146" i="18"/>
  <c r="T92" i="18"/>
  <c r="T62" i="18"/>
  <c r="T120" i="18"/>
  <c r="T90" i="18"/>
  <c r="T36" i="18"/>
  <c r="T134" i="18"/>
  <c r="T104" i="18"/>
  <c r="T50" i="18"/>
  <c r="T148" i="18"/>
  <c r="G20" i="18"/>
  <c r="M20" i="18"/>
  <c r="S20" i="18"/>
  <c r="L36" i="18"/>
  <c r="S50" i="18"/>
  <c r="O78" i="18"/>
  <c r="G104" i="18"/>
  <c r="N118" i="18"/>
  <c r="G146" i="18"/>
  <c r="D23" i="16"/>
  <c r="D49" i="16"/>
  <c r="D51" i="16"/>
  <c r="D77" i="16"/>
  <c r="D79" i="16"/>
  <c r="D105" i="16"/>
  <c r="D107" i="16"/>
  <c r="D133" i="16"/>
  <c r="D135" i="16"/>
  <c r="D161" i="16"/>
  <c r="D9" i="17"/>
  <c r="S9" i="17"/>
  <c r="D21" i="17"/>
  <c r="S21" i="17"/>
  <c r="D35" i="17"/>
  <c r="D37" i="17"/>
  <c r="G51" i="17"/>
  <c r="D63" i="17"/>
  <c r="D65" i="17"/>
  <c r="G77" i="17"/>
  <c r="G79" i="17"/>
  <c r="D91" i="17"/>
  <c r="D93" i="17"/>
  <c r="G105" i="17"/>
  <c r="G107" i="17"/>
  <c r="D119" i="17"/>
  <c r="D121" i="17"/>
  <c r="G133" i="17"/>
  <c r="G135" i="17"/>
  <c r="D147" i="17"/>
  <c r="D149" i="17"/>
  <c r="G161" i="17"/>
  <c r="C146" i="18"/>
  <c r="C92" i="18"/>
  <c r="C62" i="18"/>
  <c r="C160" i="18"/>
  <c r="C106" i="18"/>
  <c r="C76" i="18"/>
  <c r="C134" i="18"/>
  <c r="C104" i="18"/>
  <c r="C50" i="18"/>
  <c r="C148" i="18"/>
  <c r="C118" i="18"/>
  <c r="C64" i="18"/>
  <c r="C34" i="18"/>
  <c r="I6" i="18"/>
  <c r="O146" i="18"/>
  <c r="O92" i="18"/>
  <c r="O62" i="18"/>
  <c r="O160" i="18"/>
  <c r="O106" i="18"/>
  <c r="O76" i="18"/>
  <c r="O134" i="18"/>
  <c r="O104" i="18"/>
  <c r="O50" i="18"/>
  <c r="O148" i="18"/>
  <c r="O118" i="18"/>
  <c r="O64" i="18"/>
  <c r="O34" i="18"/>
  <c r="U146" i="18"/>
  <c r="U92" i="18"/>
  <c r="U62" i="18"/>
  <c r="U160" i="18"/>
  <c r="U106" i="18"/>
  <c r="U76" i="18"/>
  <c r="U134" i="18"/>
  <c r="U104" i="18"/>
  <c r="U50" i="18"/>
  <c r="U148" i="18"/>
  <c r="U118" i="18"/>
  <c r="U64" i="18"/>
  <c r="U34" i="18"/>
  <c r="N20" i="18"/>
  <c r="T20" i="18"/>
  <c r="F22" i="18"/>
  <c r="L22" i="18"/>
  <c r="O36" i="18"/>
  <c r="G62" i="18"/>
  <c r="K64" i="18"/>
  <c r="N76" i="18"/>
  <c r="C90" i="18"/>
  <c r="U90" i="18"/>
  <c r="G92" i="18"/>
  <c r="N106" i="18"/>
  <c r="C120" i="18"/>
  <c r="U120" i="18"/>
  <c r="F132" i="18"/>
  <c r="M146" i="18"/>
  <c r="V161" i="19"/>
  <c r="V149" i="19"/>
  <c r="V147" i="19"/>
  <c r="V135" i="19"/>
  <c r="V133" i="19"/>
  <c r="V121" i="19"/>
  <c r="V119" i="19"/>
  <c r="V107" i="19"/>
  <c r="V105" i="19"/>
  <c r="V93" i="19"/>
  <c r="V91" i="19"/>
  <c r="V79" i="19"/>
  <c r="V77" i="19"/>
  <c r="V65" i="19"/>
  <c r="V63" i="19"/>
  <c r="V51" i="19"/>
  <c r="V49" i="19"/>
  <c r="V37" i="19"/>
  <c r="U7" i="19"/>
  <c r="D92" i="21"/>
  <c r="D162" i="21"/>
  <c r="D134" i="21"/>
  <c r="D50" i="21"/>
  <c r="D120" i="21"/>
  <c r="D36" i="21"/>
  <c r="D106" i="21"/>
  <c r="D78" i="21"/>
  <c r="D64" i="21"/>
  <c r="D22" i="21"/>
  <c r="M22" i="21"/>
  <c r="O22" i="21"/>
  <c r="N22" i="21"/>
  <c r="M205" i="24"/>
  <c r="M227" i="24"/>
  <c r="M161" i="24"/>
  <c r="M95" i="24"/>
  <c r="K7" i="24"/>
  <c r="M253" i="24"/>
  <c r="M183" i="24"/>
  <c r="M117" i="24"/>
  <c r="M73" i="24"/>
  <c r="M29" i="24"/>
  <c r="M51" i="24"/>
  <c r="M139" i="24"/>
  <c r="N8" i="24"/>
  <c r="F7" i="19"/>
  <c r="H7" i="19" s="1"/>
  <c r="X7" i="19"/>
  <c r="N74" i="25"/>
  <c r="E162" i="21"/>
  <c r="E78" i="21"/>
  <c r="E148" i="21"/>
  <c r="E120" i="21"/>
  <c r="E36" i="21"/>
  <c r="E106" i="21"/>
  <c r="G21" i="22"/>
  <c r="F148" i="21"/>
  <c r="F134" i="21"/>
  <c r="F106" i="21"/>
  <c r="F92" i="21"/>
  <c r="G63" i="22"/>
  <c r="C36" i="21"/>
  <c r="C78" i="21"/>
  <c r="G133" i="22"/>
  <c r="G91" i="22"/>
  <c r="G49" i="22"/>
  <c r="G161" i="22"/>
  <c r="G119" i="22"/>
  <c r="G77" i="22"/>
  <c r="G35" i="22"/>
  <c r="P21" i="22"/>
  <c r="F22" i="21"/>
  <c r="F36" i="21"/>
  <c r="C106" i="21"/>
  <c r="C92" i="21"/>
  <c r="C148" i="21"/>
  <c r="C64" i="21"/>
  <c r="C22" i="21"/>
  <c r="C134" i="21"/>
  <c r="C50" i="21"/>
  <c r="F50" i="21"/>
  <c r="F78" i="21"/>
  <c r="C120" i="21"/>
  <c r="G147" i="22"/>
  <c r="F119" i="22"/>
  <c r="F161" i="22"/>
  <c r="L267" i="24"/>
  <c r="J266" i="24"/>
  <c r="H265" i="24"/>
  <c r="L264" i="24"/>
  <c r="J263" i="24"/>
  <c r="H262" i="24"/>
  <c r="N261" i="24"/>
  <c r="H261" i="24"/>
  <c r="N260" i="24"/>
  <c r="H260" i="24"/>
  <c r="N259" i="24"/>
  <c r="H259" i="24"/>
  <c r="N258" i="24"/>
  <c r="H258" i="24"/>
  <c r="N257" i="24"/>
  <c r="H257" i="24"/>
  <c r="N256" i="24"/>
  <c r="H256" i="24"/>
  <c r="N255" i="24"/>
  <c r="H255" i="24"/>
  <c r="J267" i="24"/>
  <c r="H266" i="24"/>
  <c r="L265" i="24"/>
  <c r="J264" i="24"/>
  <c r="H263" i="24"/>
  <c r="L262" i="24"/>
  <c r="L261" i="24"/>
  <c r="L260" i="24"/>
  <c r="L259" i="24"/>
  <c r="L258" i="24"/>
  <c r="L257" i="24"/>
  <c r="L256" i="24"/>
  <c r="L255" i="24"/>
  <c r="H267" i="24"/>
  <c r="L266" i="24"/>
  <c r="J265" i="24"/>
  <c r="H264" i="24"/>
  <c r="L263" i="24"/>
  <c r="J262" i="24"/>
  <c r="J261" i="24"/>
  <c r="J260" i="24"/>
  <c r="J259" i="24"/>
  <c r="J258" i="24"/>
  <c r="J257" i="24"/>
  <c r="J256" i="24"/>
  <c r="J255" i="24"/>
  <c r="K6" i="26"/>
  <c r="J6" i="26"/>
  <c r="I6" i="26"/>
  <c r="W7" i="22"/>
  <c r="H21" i="22"/>
  <c r="Q21" i="22"/>
  <c r="C49" i="22"/>
  <c r="E63" i="22"/>
  <c r="C91" i="22"/>
  <c r="E105" i="22"/>
  <c r="C133" i="22"/>
  <c r="E147" i="22"/>
  <c r="H141" i="24"/>
  <c r="J142" i="24"/>
  <c r="L143" i="24"/>
  <c r="H144" i="24"/>
  <c r="J145" i="24"/>
  <c r="L146" i="24"/>
  <c r="H147" i="24"/>
  <c r="J148" i="24"/>
  <c r="L150" i="24"/>
  <c r="J153" i="24"/>
  <c r="N81" i="25"/>
  <c r="N80" i="25"/>
  <c r="N79" i="25"/>
  <c r="N78" i="25"/>
  <c r="N77" i="25"/>
  <c r="N76" i="25"/>
  <c r="N75" i="25"/>
  <c r="N37" i="25"/>
  <c r="N36" i="25"/>
  <c r="N35" i="25"/>
  <c r="N34" i="25"/>
  <c r="N33" i="25"/>
  <c r="N32" i="25"/>
  <c r="N31" i="25"/>
  <c r="N103" i="25"/>
  <c r="N102" i="25"/>
  <c r="N101" i="25"/>
  <c r="N100" i="25"/>
  <c r="N99" i="25"/>
  <c r="N98" i="25"/>
  <c r="N97" i="25"/>
  <c r="N59" i="25"/>
  <c r="N58" i="25"/>
  <c r="N57" i="25"/>
  <c r="N56" i="25"/>
  <c r="N55" i="25"/>
  <c r="N54" i="25"/>
  <c r="N53" i="25"/>
  <c r="H8" i="21"/>
  <c r="X7" i="22"/>
  <c r="C21" i="22"/>
  <c r="R21" i="22"/>
  <c r="H35" i="22"/>
  <c r="F63" i="22"/>
  <c r="H77" i="22"/>
  <c r="F105" i="22"/>
  <c r="H119" i="22"/>
  <c r="F147" i="22"/>
  <c r="H161" i="22"/>
  <c r="L119" i="24"/>
  <c r="N120" i="24"/>
  <c r="L122" i="24"/>
  <c r="N123" i="24"/>
  <c r="L125" i="24"/>
  <c r="H128" i="24"/>
  <c r="J130" i="24"/>
  <c r="N143" i="24"/>
  <c r="N146" i="24"/>
  <c r="H149" i="24"/>
  <c r="J151" i="24"/>
  <c r="L153" i="24"/>
  <c r="N30" i="25"/>
  <c r="E21" i="22"/>
  <c r="T21" i="22"/>
  <c r="F49" i="22"/>
  <c r="H63" i="22"/>
  <c r="F91" i="22"/>
  <c r="H105" i="22"/>
  <c r="F133" i="22"/>
  <c r="H147" i="22"/>
  <c r="N142" i="24"/>
  <c r="N145" i="24"/>
  <c r="H150" i="24"/>
  <c r="L151" i="24"/>
  <c r="J152" i="24"/>
  <c r="F21" i="22"/>
  <c r="E35" i="22"/>
  <c r="C63" i="22"/>
  <c r="E77" i="22"/>
  <c r="C105" i="22"/>
  <c r="E119" i="22"/>
  <c r="C147" i="22"/>
  <c r="E161" i="22"/>
  <c r="L141" i="24"/>
  <c r="H142" i="24"/>
  <c r="J143" i="24"/>
  <c r="L144" i="24"/>
  <c r="H145" i="24"/>
  <c r="J146" i="24"/>
  <c r="L147" i="24"/>
  <c r="H148" i="24"/>
  <c r="L149" i="24"/>
  <c r="H153" i="24"/>
  <c r="L197" i="24"/>
  <c r="J196" i="24"/>
  <c r="H195" i="24"/>
  <c r="L194" i="24"/>
  <c r="J193" i="24"/>
  <c r="H192" i="24"/>
  <c r="N191" i="24"/>
  <c r="H191" i="24"/>
  <c r="N190" i="24"/>
  <c r="H190" i="24"/>
  <c r="N189" i="24"/>
  <c r="H189" i="24"/>
  <c r="N188" i="24"/>
  <c r="H188" i="24"/>
  <c r="N187" i="24"/>
  <c r="H187" i="24"/>
  <c r="N186" i="24"/>
  <c r="H186" i="24"/>
  <c r="N185" i="24"/>
  <c r="H185" i="24"/>
  <c r="J197" i="24"/>
  <c r="H196" i="24"/>
  <c r="L195" i="24"/>
  <c r="J194" i="24"/>
  <c r="H193" i="24"/>
  <c r="L192" i="24"/>
  <c r="L191" i="24"/>
  <c r="L190" i="24"/>
  <c r="L189" i="24"/>
  <c r="L188" i="24"/>
  <c r="L187" i="24"/>
  <c r="L186" i="24"/>
  <c r="L185" i="24"/>
  <c r="H197" i="24"/>
  <c r="L196" i="24"/>
  <c r="J195" i="24"/>
  <c r="H194" i="24"/>
  <c r="L193" i="24"/>
  <c r="J192" i="24"/>
  <c r="J191" i="24"/>
  <c r="J190" i="24"/>
  <c r="J189" i="24"/>
  <c r="J188" i="24"/>
  <c r="J187" i="24"/>
  <c r="J186" i="24"/>
  <c r="J185" i="24"/>
  <c r="L207" i="24"/>
  <c r="L208" i="24"/>
  <c r="L209" i="24"/>
  <c r="L210" i="24"/>
  <c r="L211" i="24"/>
  <c r="L212" i="24"/>
  <c r="L213" i="24"/>
  <c r="L214" i="24"/>
  <c r="H215" i="24"/>
  <c r="J216" i="24"/>
  <c r="L217" i="24"/>
  <c r="H218" i="24"/>
  <c r="J219" i="24"/>
  <c r="H229" i="24"/>
  <c r="N229" i="24"/>
  <c r="H230" i="24"/>
  <c r="N230" i="24"/>
  <c r="H231" i="24"/>
  <c r="N231" i="24"/>
  <c r="H232" i="24"/>
  <c r="N232" i="24"/>
  <c r="H233" i="24"/>
  <c r="N233" i="24"/>
  <c r="H234" i="24"/>
  <c r="N234" i="24"/>
  <c r="H235" i="24"/>
  <c r="N235" i="24"/>
  <c r="H236" i="24"/>
  <c r="J237" i="24"/>
  <c r="L238" i="24"/>
  <c r="H239" i="24"/>
  <c r="J240" i="24"/>
  <c r="L241" i="24"/>
  <c r="I7" i="25"/>
  <c r="C160" i="26"/>
  <c r="C132" i="26"/>
  <c r="C104" i="26"/>
  <c r="C76" i="26"/>
  <c r="C48" i="26"/>
  <c r="F20" i="26"/>
  <c r="C34" i="26"/>
  <c r="C62" i="26"/>
  <c r="F76" i="26"/>
  <c r="C118" i="26"/>
  <c r="F132" i="26"/>
  <c r="L8" i="25"/>
  <c r="K51" i="25"/>
  <c r="K95" i="25"/>
  <c r="N96" i="25" s="1"/>
  <c r="D160" i="26"/>
  <c r="D132" i="26"/>
  <c r="D104" i="26"/>
  <c r="D76" i="26"/>
  <c r="D48" i="26"/>
  <c r="D34" i="26"/>
  <c r="D62" i="26"/>
  <c r="G76" i="26"/>
  <c r="D118" i="26"/>
  <c r="G132" i="26"/>
  <c r="D62" i="27"/>
  <c r="H207" i="24"/>
  <c r="N207" i="24"/>
  <c r="H208" i="24"/>
  <c r="N208" i="24"/>
  <c r="H209" i="24"/>
  <c r="N209" i="24"/>
  <c r="H210" i="24"/>
  <c r="N210" i="24"/>
  <c r="H211" i="24"/>
  <c r="N211" i="24"/>
  <c r="H212" i="24"/>
  <c r="N212" i="24"/>
  <c r="H213" i="24"/>
  <c r="N213" i="24"/>
  <c r="H214" i="24"/>
  <c r="J215" i="24"/>
  <c r="L216" i="24"/>
  <c r="H217" i="24"/>
  <c r="J218" i="24"/>
  <c r="L219" i="24"/>
  <c r="J229" i="24"/>
  <c r="J230" i="24"/>
  <c r="J231" i="24"/>
  <c r="J232" i="24"/>
  <c r="J233" i="24"/>
  <c r="J234" i="24"/>
  <c r="J235" i="24"/>
  <c r="J236" i="24"/>
  <c r="L237" i="24"/>
  <c r="H238" i="24"/>
  <c r="J239" i="24"/>
  <c r="L240" i="24"/>
  <c r="H241" i="24"/>
  <c r="N8" i="25"/>
  <c r="M51" i="25"/>
  <c r="E160" i="26"/>
  <c r="E132" i="26"/>
  <c r="E104" i="26"/>
  <c r="E76" i="26"/>
  <c r="E48" i="26"/>
  <c r="E34" i="26"/>
  <c r="E62" i="26"/>
  <c r="E118" i="26"/>
  <c r="D160" i="27"/>
  <c r="D132" i="27"/>
  <c r="D104" i="27"/>
  <c r="D146" i="27"/>
  <c r="D118" i="27"/>
  <c r="D90" i="27"/>
  <c r="D48" i="27"/>
  <c r="D20" i="27"/>
  <c r="D76" i="27"/>
  <c r="F146" i="26"/>
  <c r="F118" i="26"/>
  <c r="F90" i="26"/>
  <c r="F62" i="26"/>
  <c r="F34" i="26"/>
  <c r="F48" i="26"/>
  <c r="F104" i="26"/>
  <c r="F160" i="26"/>
  <c r="J207" i="24"/>
  <c r="J208" i="24"/>
  <c r="J209" i="24"/>
  <c r="J210" i="24"/>
  <c r="J211" i="24"/>
  <c r="J212" i="24"/>
  <c r="J213" i="24"/>
  <c r="J214" i="24"/>
  <c r="L215" i="24"/>
  <c r="H216" i="24"/>
  <c r="J217" i="24"/>
  <c r="L218" i="24"/>
  <c r="H219" i="24"/>
  <c r="H237" i="24"/>
  <c r="J238" i="24"/>
  <c r="L239" i="24"/>
  <c r="H240" i="24"/>
  <c r="K29" i="25"/>
  <c r="G146" i="26"/>
  <c r="G118" i="26"/>
  <c r="G90" i="26"/>
  <c r="G62" i="26"/>
  <c r="D20" i="26"/>
  <c r="G34" i="26"/>
  <c r="G48" i="26"/>
  <c r="D90" i="26"/>
  <c r="G104" i="26"/>
  <c r="D146" i="26"/>
  <c r="G160" i="26"/>
  <c r="D34" i="27"/>
  <c r="E160" i="27"/>
  <c r="E132" i="27"/>
  <c r="E104" i="27"/>
  <c r="E146" i="27"/>
  <c r="E118" i="27"/>
  <c r="E90" i="27"/>
  <c r="K6" i="27"/>
  <c r="E34" i="27"/>
  <c r="E62" i="27"/>
  <c r="C76" i="27"/>
  <c r="C90" i="27"/>
  <c r="C118" i="27"/>
  <c r="C146" i="27"/>
  <c r="M6" i="28"/>
  <c r="L6" i="28"/>
  <c r="J6" i="28"/>
  <c r="I6" i="28"/>
  <c r="C20" i="27"/>
  <c r="F34" i="27"/>
  <c r="C48" i="27"/>
  <c r="F62" i="27"/>
  <c r="F90" i="27"/>
  <c r="F118" i="27"/>
  <c r="F146" i="27"/>
  <c r="G146" i="27"/>
  <c r="G118" i="27"/>
  <c r="G90" i="27"/>
  <c r="G160" i="27"/>
  <c r="G132" i="27"/>
  <c r="G104" i="27"/>
  <c r="G76" i="27"/>
  <c r="G34" i="27"/>
  <c r="G62" i="27"/>
  <c r="E76" i="27"/>
  <c r="E118" i="28"/>
  <c r="C104" i="27"/>
  <c r="C132" i="27"/>
  <c r="C160" i="27"/>
  <c r="E160" i="28"/>
  <c r="E132" i="28"/>
  <c r="E90" i="28"/>
  <c r="E20" i="28"/>
  <c r="E34" i="28"/>
  <c r="E48" i="28"/>
  <c r="E104" i="28"/>
  <c r="E62" i="28"/>
  <c r="E146" i="28"/>
  <c r="H30" i="30"/>
  <c r="J30" i="30"/>
  <c r="C34" i="27"/>
  <c r="C62" i="27"/>
  <c r="F132" i="27"/>
  <c r="F160" i="27"/>
  <c r="C132" i="28"/>
  <c r="C104" i="28"/>
  <c r="C34" i="28"/>
  <c r="D48" i="28"/>
  <c r="F76" i="28"/>
  <c r="G90" i="28"/>
  <c r="F118" i="28"/>
  <c r="G132" i="28"/>
  <c r="L86" i="30"/>
  <c r="L83" i="30"/>
  <c r="L87" i="30"/>
  <c r="L84" i="30"/>
  <c r="L85" i="30"/>
  <c r="L82" i="30"/>
  <c r="L81" i="30"/>
  <c r="L80" i="30"/>
  <c r="L79" i="30"/>
  <c r="L78" i="30"/>
  <c r="L77" i="30"/>
  <c r="L76" i="30"/>
  <c r="L75" i="30"/>
  <c r="L65" i="30"/>
  <c r="L52" i="30"/>
  <c r="L64" i="30"/>
  <c r="L63" i="30"/>
  <c r="L58" i="30"/>
  <c r="L55" i="30"/>
  <c r="L61" i="30"/>
  <c r="L60" i="30"/>
  <c r="L57" i="30"/>
  <c r="L54" i="30"/>
  <c r="D146" i="28"/>
  <c r="D118" i="28"/>
  <c r="D34" i="28"/>
  <c r="F62" i="28"/>
  <c r="G76" i="28"/>
  <c r="F104" i="28"/>
  <c r="G118" i="28"/>
  <c r="G62" i="28"/>
  <c r="L263" i="30"/>
  <c r="F263" i="30"/>
  <c r="J262" i="30"/>
  <c r="H261" i="30"/>
  <c r="L260" i="30"/>
  <c r="F260" i="30"/>
  <c r="J259" i="30"/>
  <c r="H258" i="30"/>
  <c r="N257" i="30"/>
  <c r="H257" i="30"/>
  <c r="N256" i="30"/>
  <c r="H256" i="30"/>
  <c r="N255" i="30"/>
  <c r="H255" i="30"/>
  <c r="N254" i="30"/>
  <c r="H254" i="30"/>
  <c r="N253" i="30"/>
  <c r="H253" i="30"/>
  <c r="N252" i="30"/>
  <c r="H252" i="30"/>
  <c r="N251" i="30"/>
  <c r="H251" i="30"/>
  <c r="H263" i="30"/>
  <c r="L262" i="30"/>
  <c r="F262" i="30"/>
  <c r="J261" i="30"/>
  <c r="H260" i="30"/>
  <c r="L259" i="30"/>
  <c r="F259" i="30"/>
  <c r="J258" i="30"/>
  <c r="J257" i="30"/>
  <c r="J256" i="30"/>
  <c r="J255" i="30"/>
  <c r="J254" i="30"/>
  <c r="J253" i="30"/>
  <c r="J252" i="30"/>
  <c r="J251" i="30"/>
  <c r="F261" i="30"/>
  <c r="H259" i="30"/>
  <c r="L257" i="30"/>
  <c r="F256" i="30"/>
  <c r="L254" i="30"/>
  <c r="F253" i="30"/>
  <c r="L251" i="30"/>
  <c r="J260" i="30"/>
  <c r="L255" i="30"/>
  <c r="F251" i="30"/>
  <c r="J263" i="30"/>
  <c r="F258" i="30"/>
  <c r="L253" i="30"/>
  <c r="H262" i="30"/>
  <c r="F257" i="30"/>
  <c r="L252" i="30"/>
  <c r="F255" i="30"/>
  <c r="L258" i="30"/>
  <c r="F254" i="30"/>
  <c r="F252" i="30"/>
  <c r="L256" i="30"/>
  <c r="F132" i="28"/>
  <c r="F146" i="28"/>
  <c r="F34" i="28"/>
  <c r="G48" i="28"/>
  <c r="C76" i="28"/>
  <c r="D90" i="28"/>
  <c r="C160" i="28"/>
  <c r="F86" i="30"/>
  <c r="F83" i="30"/>
  <c r="F87" i="30"/>
  <c r="F84" i="30"/>
  <c r="F85" i="30"/>
  <c r="F82" i="30"/>
  <c r="F81" i="30"/>
  <c r="F80" i="30"/>
  <c r="F79" i="30"/>
  <c r="F78" i="30"/>
  <c r="F77" i="30"/>
  <c r="F76" i="30"/>
  <c r="F75" i="30"/>
  <c r="F62" i="30"/>
  <c r="F61" i="30"/>
  <c r="F60" i="30"/>
  <c r="F57" i="30"/>
  <c r="F54" i="30"/>
  <c r="F59" i="30"/>
  <c r="F56" i="30"/>
  <c r="F53" i="30"/>
  <c r="F65" i="30"/>
  <c r="F55" i="30"/>
  <c r="G104" i="28"/>
  <c r="G146" i="28"/>
  <c r="G160" i="28"/>
  <c r="F20" i="28"/>
  <c r="G34" i="28"/>
  <c r="C62" i="28"/>
  <c r="D76" i="28"/>
  <c r="C118" i="28"/>
  <c r="C146" i="28"/>
  <c r="D160" i="28"/>
  <c r="J8" i="30"/>
  <c r="L74" i="30"/>
  <c r="J74" i="30"/>
  <c r="L261" i="30"/>
  <c r="N52" i="30"/>
  <c r="H55" i="30"/>
  <c r="H58" i="30"/>
  <c r="H63" i="30"/>
  <c r="F96" i="30"/>
  <c r="D52" i="30"/>
  <c r="H64" i="30"/>
  <c r="L206" i="30"/>
  <c r="J206" i="30"/>
  <c r="H87" i="30"/>
  <c r="H84" i="30"/>
  <c r="H85" i="30"/>
  <c r="H82" i="30"/>
  <c r="H81" i="30"/>
  <c r="H80" i="30"/>
  <c r="H79" i="30"/>
  <c r="H78" i="30"/>
  <c r="H77" i="30"/>
  <c r="H86" i="30"/>
  <c r="H83" i="30"/>
  <c r="H52" i="30"/>
  <c r="H54" i="30"/>
  <c r="H57" i="30"/>
  <c r="H60" i="30"/>
  <c r="H74" i="30"/>
  <c r="H76" i="30"/>
  <c r="N96" i="30"/>
  <c r="J84" i="30"/>
  <c r="J87" i="30"/>
  <c r="N144" i="30"/>
  <c r="N147" i="30"/>
  <c r="F150" i="30"/>
  <c r="L153" i="30"/>
  <c r="L197" i="30"/>
  <c r="F197" i="30"/>
  <c r="J196" i="30"/>
  <c r="H195" i="30"/>
  <c r="L194" i="30"/>
  <c r="F194" i="30"/>
  <c r="J193" i="30"/>
  <c r="H192" i="30"/>
  <c r="N191" i="30"/>
  <c r="H191" i="30"/>
  <c r="N190" i="30"/>
  <c r="H190" i="30"/>
  <c r="N189" i="30"/>
  <c r="H189" i="30"/>
  <c r="N188" i="30"/>
  <c r="H188" i="30"/>
  <c r="N187" i="30"/>
  <c r="H187" i="30"/>
  <c r="N186" i="30"/>
  <c r="H186" i="30"/>
  <c r="N185" i="30"/>
  <c r="H185" i="30"/>
  <c r="H197" i="30"/>
  <c r="L196" i="30"/>
  <c r="F196" i="30"/>
  <c r="J195" i="30"/>
  <c r="H194" i="30"/>
  <c r="L193" i="30"/>
  <c r="F193" i="30"/>
  <c r="J192" i="30"/>
  <c r="J191" i="30"/>
  <c r="J190" i="30"/>
  <c r="J189" i="30"/>
  <c r="J188" i="30"/>
  <c r="J187" i="30"/>
  <c r="J186" i="30"/>
  <c r="J185" i="30"/>
  <c r="F185" i="30"/>
  <c r="L186" i="30"/>
  <c r="F188" i="30"/>
  <c r="L189" i="30"/>
  <c r="F191" i="30"/>
  <c r="L192" i="30"/>
  <c r="J194" i="30"/>
  <c r="H196" i="30"/>
  <c r="N207" i="30"/>
  <c r="H209" i="30"/>
  <c r="N210" i="30"/>
  <c r="H212" i="30"/>
  <c r="N213" i="30"/>
  <c r="J215" i="30"/>
  <c r="H217" i="30"/>
  <c r="F219" i="30"/>
  <c r="F237" i="30"/>
  <c r="F250" i="30"/>
  <c r="L272" i="30"/>
  <c r="F52" i="31"/>
  <c r="J55" i="31"/>
  <c r="J57" i="31"/>
  <c r="H74" i="31"/>
  <c r="H35" i="33"/>
  <c r="J131" i="30"/>
  <c r="H141" i="30"/>
  <c r="N141" i="30"/>
  <c r="H142" i="30"/>
  <c r="N142" i="30"/>
  <c r="H143" i="30"/>
  <c r="N143" i="30"/>
  <c r="H144" i="30"/>
  <c r="J145" i="30"/>
  <c r="H147" i="30"/>
  <c r="J148" i="30"/>
  <c r="J163" i="30"/>
  <c r="J166" i="30"/>
  <c r="J169" i="30"/>
  <c r="F171" i="30"/>
  <c r="L174" i="30"/>
  <c r="F184" i="30"/>
  <c r="H219" i="30"/>
  <c r="L218" i="30"/>
  <c r="F218" i="30"/>
  <c r="J217" i="30"/>
  <c r="H216" i="30"/>
  <c r="L215" i="30"/>
  <c r="F215" i="30"/>
  <c r="J214" i="30"/>
  <c r="J213" i="30"/>
  <c r="J212" i="30"/>
  <c r="J211" i="30"/>
  <c r="J210" i="30"/>
  <c r="J209" i="30"/>
  <c r="J208" i="30"/>
  <c r="J207" i="30"/>
  <c r="J219" i="30"/>
  <c r="H218" i="30"/>
  <c r="L217" i="30"/>
  <c r="F217" i="30"/>
  <c r="J216" i="30"/>
  <c r="H215" i="30"/>
  <c r="L214" i="30"/>
  <c r="F214" i="30"/>
  <c r="L213" i="30"/>
  <c r="F213" i="30"/>
  <c r="L212" i="30"/>
  <c r="F212" i="30"/>
  <c r="L211" i="30"/>
  <c r="F211" i="30"/>
  <c r="L210" i="30"/>
  <c r="F210" i="30"/>
  <c r="L209" i="30"/>
  <c r="F209" i="30"/>
  <c r="L208" i="30"/>
  <c r="F208" i="30"/>
  <c r="L207" i="30"/>
  <c r="F207" i="30"/>
  <c r="J234" i="30"/>
  <c r="H238" i="30"/>
  <c r="H285" i="30"/>
  <c r="L284" i="30"/>
  <c r="F284" i="30"/>
  <c r="J283" i="30"/>
  <c r="H282" i="30"/>
  <c r="L281" i="30"/>
  <c r="F281" i="30"/>
  <c r="J280" i="30"/>
  <c r="J279" i="30"/>
  <c r="J278" i="30"/>
  <c r="J277" i="30"/>
  <c r="J276" i="30"/>
  <c r="J275" i="30"/>
  <c r="J274" i="30"/>
  <c r="J273" i="30"/>
  <c r="L285" i="30"/>
  <c r="F285" i="30"/>
  <c r="J284" i="30"/>
  <c r="H283" i="30"/>
  <c r="L282" i="30"/>
  <c r="F282" i="30"/>
  <c r="J281" i="30"/>
  <c r="H280" i="30"/>
  <c r="N279" i="30"/>
  <c r="H279" i="30"/>
  <c r="N278" i="30"/>
  <c r="J285" i="30"/>
  <c r="H284" i="30"/>
  <c r="L283" i="30"/>
  <c r="F283" i="30"/>
  <c r="J282" i="30"/>
  <c r="H281" i="30"/>
  <c r="L280" i="30"/>
  <c r="F280" i="30"/>
  <c r="L279" i="30"/>
  <c r="F279" i="30"/>
  <c r="L278" i="30"/>
  <c r="F278" i="30"/>
  <c r="L277" i="30"/>
  <c r="F277" i="30"/>
  <c r="L276" i="30"/>
  <c r="F276" i="30"/>
  <c r="L275" i="30"/>
  <c r="F275" i="30"/>
  <c r="L274" i="30"/>
  <c r="F274" i="30"/>
  <c r="L273" i="30"/>
  <c r="F273" i="30"/>
  <c r="H277" i="30"/>
  <c r="N275" i="30"/>
  <c r="H274" i="30"/>
  <c r="H273" i="30"/>
  <c r="N277" i="30"/>
  <c r="H8" i="33"/>
  <c r="H61" i="33"/>
  <c r="H153" i="30"/>
  <c r="L152" i="30"/>
  <c r="F152" i="30"/>
  <c r="J151" i="30"/>
  <c r="H150" i="30"/>
  <c r="L149" i="30"/>
  <c r="F149" i="30"/>
  <c r="J153" i="30"/>
  <c r="H152" i="30"/>
  <c r="L151" i="30"/>
  <c r="F151" i="30"/>
  <c r="J150" i="30"/>
  <c r="H149" i="30"/>
  <c r="L148" i="30"/>
  <c r="F148" i="30"/>
  <c r="L147" i="30"/>
  <c r="F147" i="30"/>
  <c r="L146" i="30"/>
  <c r="F146" i="30"/>
  <c r="L145" i="30"/>
  <c r="F145" i="30"/>
  <c r="L144" i="30"/>
  <c r="N146" i="30"/>
  <c r="J149" i="30"/>
  <c r="H151" i="30"/>
  <c r="F153" i="30"/>
  <c r="H210" i="30"/>
  <c r="N211" i="30"/>
  <c r="H213" i="30"/>
  <c r="L216" i="30"/>
  <c r="J218" i="30"/>
  <c r="J241" i="30"/>
  <c r="H240" i="30"/>
  <c r="L239" i="30"/>
  <c r="F239" i="30"/>
  <c r="J238" i="30"/>
  <c r="H237" i="30"/>
  <c r="L236" i="30"/>
  <c r="F236" i="30"/>
  <c r="L235" i="30"/>
  <c r="F235" i="30"/>
  <c r="L234" i="30"/>
  <c r="F234" i="30"/>
  <c r="L233" i="30"/>
  <c r="F233" i="30"/>
  <c r="L232" i="30"/>
  <c r="F232" i="30"/>
  <c r="L231" i="30"/>
  <c r="F231" i="30"/>
  <c r="L230" i="30"/>
  <c r="F230" i="30"/>
  <c r="L229" i="30"/>
  <c r="F229" i="30"/>
  <c r="L241" i="30"/>
  <c r="F241" i="30"/>
  <c r="J240" i="30"/>
  <c r="H239" i="30"/>
  <c r="L238" i="30"/>
  <c r="F238" i="30"/>
  <c r="J237" i="30"/>
  <c r="H236" i="30"/>
  <c r="N235" i="30"/>
  <c r="H235" i="30"/>
  <c r="N234" i="30"/>
  <c r="H234" i="30"/>
  <c r="N233" i="30"/>
  <c r="H233" i="30"/>
  <c r="N232" i="30"/>
  <c r="H232" i="30"/>
  <c r="N231" i="30"/>
  <c r="H231" i="30"/>
  <c r="N230" i="30"/>
  <c r="H230" i="30"/>
  <c r="N229" i="30"/>
  <c r="H229" i="30"/>
  <c r="J235" i="30"/>
  <c r="L240" i="30"/>
  <c r="H275" i="30"/>
  <c r="J58" i="31"/>
  <c r="J60" i="31"/>
  <c r="J63" i="31"/>
  <c r="N36" i="33"/>
  <c r="N37" i="33"/>
  <c r="N31" i="33"/>
  <c r="N35" i="33"/>
  <c r="N34" i="33"/>
  <c r="N33" i="33"/>
  <c r="N32" i="33"/>
  <c r="F128" i="30"/>
  <c r="L128" i="30"/>
  <c r="H129" i="30"/>
  <c r="J130" i="30"/>
  <c r="F131" i="30"/>
  <c r="L131" i="30"/>
  <c r="J141" i="30"/>
  <c r="J142" i="30"/>
  <c r="J143" i="30"/>
  <c r="J144" i="30"/>
  <c r="H146" i="30"/>
  <c r="J147" i="30"/>
  <c r="L162" i="30"/>
  <c r="J164" i="30"/>
  <c r="J167" i="30"/>
  <c r="J170" i="30"/>
  <c r="H172" i="30"/>
  <c r="F174" i="30"/>
  <c r="J231" i="30"/>
  <c r="J236" i="30"/>
  <c r="L237" i="30"/>
  <c r="H276" i="30"/>
  <c r="J109" i="31"/>
  <c r="J106" i="31"/>
  <c r="J82" i="31"/>
  <c r="J81" i="31"/>
  <c r="J80" i="31"/>
  <c r="J79" i="31"/>
  <c r="J78" i="31"/>
  <c r="J77" i="31"/>
  <c r="J76" i="31"/>
  <c r="J75" i="31"/>
  <c r="J41" i="31"/>
  <c r="J38" i="31"/>
  <c r="J37" i="31"/>
  <c r="J36" i="31"/>
  <c r="J35" i="31"/>
  <c r="J34" i="31"/>
  <c r="J33" i="31"/>
  <c r="J32" i="31"/>
  <c r="J31" i="31"/>
  <c r="J108" i="31"/>
  <c r="J107" i="31"/>
  <c r="J102" i="31"/>
  <c r="J99" i="31"/>
  <c r="J85" i="31"/>
  <c r="J65" i="31"/>
  <c r="J62" i="31"/>
  <c r="J87" i="31"/>
  <c r="J83" i="31"/>
  <c r="J42" i="31"/>
  <c r="J39" i="31"/>
  <c r="J105" i="31"/>
  <c r="J104" i="31"/>
  <c r="J101" i="31"/>
  <c r="J98" i="31"/>
  <c r="J86" i="31"/>
  <c r="J84" i="31"/>
  <c r="J43" i="31"/>
  <c r="J40" i="31"/>
  <c r="J59" i="31"/>
  <c r="J56" i="31"/>
  <c r="J53" i="31"/>
  <c r="J30" i="31"/>
  <c r="J103" i="31"/>
  <c r="J64" i="31"/>
  <c r="J61" i="31"/>
  <c r="H102" i="33"/>
  <c r="H80" i="33"/>
  <c r="H58" i="33"/>
  <c r="H108" i="33"/>
  <c r="H106" i="33"/>
  <c r="H104" i="33"/>
  <c r="H98" i="33"/>
  <c r="G95" i="33"/>
  <c r="H86" i="33"/>
  <c r="H84" i="33"/>
  <c r="H82" i="33"/>
  <c r="H76" i="33"/>
  <c r="G73" i="33"/>
  <c r="H74" i="33" s="1"/>
  <c r="H64" i="33"/>
  <c r="H62" i="33"/>
  <c r="H60" i="33"/>
  <c r="H107" i="33"/>
  <c r="H105" i="33"/>
  <c r="H59" i="33"/>
  <c r="G51" i="33"/>
  <c r="H101" i="33"/>
  <c r="H79" i="33"/>
  <c r="H36" i="33"/>
  <c r="H100" i="33"/>
  <c r="H78" i="33"/>
  <c r="H37" i="33"/>
  <c r="H31" i="33"/>
  <c r="H19" i="33"/>
  <c r="H16" i="33"/>
  <c r="H15" i="33"/>
  <c r="H14" i="33"/>
  <c r="H13" i="33"/>
  <c r="H12" i="33"/>
  <c r="H11" i="33"/>
  <c r="H10" i="33"/>
  <c r="H9" i="33"/>
  <c r="H99" i="33"/>
  <c r="H42" i="33"/>
  <c r="H40" i="33"/>
  <c r="H38" i="33"/>
  <c r="H34" i="33"/>
  <c r="G29" i="33"/>
  <c r="H77" i="33"/>
  <c r="H55" i="33"/>
  <c r="H41" i="33"/>
  <c r="H39" i="33"/>
  <c r="H33" i="33"/>
  <c r="H21" i="33"/>
  <c r="H20" i="33"/>
  <c r="H56" i="33"/>
  <c r="H32" i="33"/>
  <c r="H18" i="33"/>
  <c r="H17" i="33"/>
  <c r="H103" i="33"/>
  <c r="H85" i="33"/>
  <c r="H83" i="33"/>
  <c r="H57" i="33"/>
  <c r="H53" i="33"/>
  <c r="H81" i="33"/>
  <c r="J52" i="30"/>
  <c r="J75" i="30"/>
  <c r="J76" i="30"/>
  <c r="J77" i="30"/>
  <c r="J78" i="30"/>
  <c r="J79" i="30"/>
  <c r="J80" i="30"/>
  <c r="J81" i="30"/>
  <c r="J82" i="30"/>
  <c r="N145" i="30"/>
  <c r="L150" i="30"/>
  <c r="J152" i="30"/>
  <c r="J175" i="30"/>
  <c r="H174" i="30"/>
  <c r="L173" i="30"/>
  <c r="F173" i="30"/>
  <c r="J172" i="30"/>
  <c r="H171" i="30"/>
  <c r="L170" i="30"/>
  <c r="F170" i="30"/>
  <c r="L169" i="30"/>
  <c r="F169" i="30"/>
  <c r="L168" i="30"/>
  <c r="F168" i="30"/>
  <c r="L167" i="30"/>
  <c r="F167" i="30"/>
  <c r="L166" i="30"/>
  <c r="F166" i="30"/>
  <c r="L165" i="30"/>
  <c r="F165" i="30"/>
  <c r="L164" i="30"/>
  <c r="F164" i="30"/>
  <c r="L163" i="30"/>
  <c r="F163" i="30"/>
  <c r="L175" i="30"/>
  <c r="F175" i="30"/>
  <c r="J174" i="30"/>
  <c r="H173" i="30"/>
  <c r="L172" i="30"/>
  <c r="F172" i="30"/>
  <c r="J171" i="30"/>
  <c r="H170" i="30"/>
  <c r="N169" i="30"/>
  <c r="H169" i="30"/>
  <c r="N168" i="30"/>
  <c r="H168" i="30"/>
  <c r="N167" i="30"/>
  <c r="H167" i="30"/>
  <c r="N166" i="30"/>
  <c r="H166" i="30"/>
  <c r="N165" i="30"/>
  <c r="H165" i="30"/>
  <c r="N164" i="30"/>
  <c r="H164" i="30"/>
  <c r="N163" i="30"/>
  <c r="H163" i="30"/>
  <c r="H208" i="30"/>
  <c r="N209" i="30"/>
  <c r="H211" i="30"/>
  <c r="N212" i="30"/>
  <c r="H214" i="30"/>
  <c r="F216" i="30"/>
  <c r="L219" i="30"/>
  <c r="N273" i="30"/>
  <c r="H278" i="30"/>
  <c r="J54" i="31"/>
  <c r="J100" i="31"/>
  <c r="H54" i="33"/>
  <c r="H272" i="30"/>
  <c r="J8" i="31"/>
  <c r="F107" i="31"/>
  <c r="F104" i="31"/>
  <c r="F103" i="31"/>
  <c r="F102" i="31"/>
  <c r="F101" i="31"/>
  <c r="F100" i="31"/>
  <c r="F99" i="31"/>
  <c r="F98" i="31"/>
  <c r="F97" i="31"/>
  <c r="F83" i="31"/>
  <c r="F42" i="31"/>
  <c r="F39" i="31"/>
  <c r="F63" i="31"/>
  <c r="F60" i="31"/>
  <c r="F59" i="31"/>
  <c r="F58" i="31"/>
  <c r="F57" i="31"/>
  <c r="F56" i="31"/>
  <c r="F55" i="31"/>
  <c r="F54" i="31"/>
  <c r="F53" i="31"/>
  <c r="F86" i="31"/>
  <c r="F84" i="31"/>
  <c r="F43" i="31"/>
  <c r="F40" i="31"/>
  <c r="F109" i="31"/>
  <c r="F108" i="31"/>
  <c r="F85" i="31"/>
  <c r="F82" i="31"/>
  <c r="F81" i="31"/>
  <c r="F80" i="31"/>
  <c r="F79" i="31"/>
  <c r="F78" i="31"/>
  <c r="F77" i="31"/>
  <c r="F76" i="31"/>
  <c r="F75" i="31"/>
  <c r="F41" i="31"/>
  <c r="F38" i="31"/>
  <c r="F37" i="31"/>
  <c r="F36" i="31"/>
  <c r="F35" i="31"/>
  <c r="F34" i="31"/>
  <c r="F33" i="31"/>
  <c r="F32" i="31"/>
  <c r="F31" i="31"/>
  <c r="F61" i="31"/>
  <c r="N8" i="31"/>
  <c r="H108" i="31"/>
  <c r="H105" i="31"/>
  <c r="H30" i="31"/>
  <c r="L31" i="31"/>
  <c r="L32" i="31"/>
  <c r="L33" i="31"/>
  <c r="L34" i="31"/>
  <c r="L35" i="31"/>
  <c r="L36" i="31"/>
  <c r="L37" i="31"/>
  <c r="L38" i="31"/>
  <c r="H39" i="31"/>
  <c r="L41" i="31"/>
  <c r="H42" i="31"/>
  <c r="L75" i="31"/>
  <c r="L76" i="31"/>
  <c r="L77" i="31"/>
  <c r="L78" i="31"/>
  <c r="L79" i="31"/>
  <c r="L80" i="31"/>
  <c r="L81" i="31"/>
  <c r="H83" i="31"/>
  <c r="H87" i="31"/>
  <c r="J108" i="33"/>
  <c r="J106" i="33"/>
  <c r="J104" i="33"/>
  <c r="J98" i="33"/>
  <c r="J86" i="33"/>
  <c r="J84" i="33"/>
  <c r="J82" i="33"/>
  <c r="J76" i="33"/>
  <c r="J64" i="33"/>
  <c r="J62" i="33"/>
  <c r="J60" i="33"/>
  <c r="J54" i="33"/>
  <c r="J100" i="33"/>
  <c r="J78" i="33"/>
  <c r="J103" i="33"/>
  <c r="J101" i="33"/>
  <c r="J79" i="33"/>
  <c r="J53" i="33"/>
  <c r="J107" i="33"/>
  <c r="J105" i="33"/>
  <c r="J85" i="33"/>
  <c r="J83" i="33"/>
  <c r="J63" i="33"/>
  <c r="J61" i="33"/>
  <c r="J58" i="33"/>
  <c r="J56" i="33"/>
  <c r="J42" i="33"/>
  <c r="J40" i="33"/>
  <c r="J38" i="33"/>
  <c r="J32" i="33"/>
  <c r="J99" i="33"/>
  <c r="I95" i="33"/>
  <c r="J96" i="33" s="1"/>
  <c r="J77" i="33"/>
  <c r="I73" i="33"/>
  <c r="J74" i="33" s="1"/>
  <c r="J33" i="33"/>
  <c r="I29" i="33"/>
  <c r="J20" i="33"/>
  <c r="J17" i="33"/>
  <c r="J8" i="33"/>
  <c r="F32" i="33"/>
  <c r="J34" i="33"/>
  <c r="F36" i="33"/>
  <c r="E51" i="33"/>
  <c r="J81" i="33"/>
  <c r="AS7" i="35"/>
  <c r="J52" i="33"/>
  <c r="J65" i="33"/>
  <c r="L107" i="31"/>
  <c r="L104" i="31"/>
  <c r="L103" i="31"/>
  <c r="L102" i="31"/>
  <c r="L101" i="31"/>
  <c r="L100" i="31"/>
  <c r="L99" i="31"/>
  <c r="L98" i="31"/>
  <c r="L97" i="31"/>
  <c r="L30" i="31"/>
  <c r="N31" i="31"/>
  <c r="N32" i="31"/>
  <c r="N33" i="31"/>
  <c r="N34" i="31"/>
  <c r="N35" i="31"/>
  <c r="N36" i="31"/>
  <c r="N37" i="31"/>
  <c r="L40" i="31"/>
  <c r="L43" i="31"/>
  <c r="N75" i="31"/>
  <c r="N76" i="31"/>
  <c r="N77" i="31"/>
  <c r="N78" i="31"/>
  <c r="N79" i="31"/>
  <c r="N80" i="31"/>
  <c r="N81" i="31"/>
  <c r="L84" i="31"/>
  <c r="C29" i="33"/>
  <c r="N58" i="33"/>
  <c r="N57" i="33"/>
  <c r="N55" i="33"/>
  <c r="N53" i="33"/>
  <c r="N30" i="31"/>
  <c r="L53" i="31"/>
  <c r="L54" i="31"/>
  <c r="L55" i="31"/>
  <c r="L56" i="31"/>
  <c r="L57" i="31"/>
  <c r="L58" i="31"/>
  <c r="L59" i="31"/>
  <c r="L60" i="31"/>
  <c r="L63" i="31"/>
  <c r="N98" i="31"/>
  <c r="N101" i="31"/>
  <c r="L105" i="31"/>
  <c r="L106" i="31"/>
  <c r="C51" i="33"/>
  <c r="C109" i="33"/>
  <c r="C87" i="33"/>
  <c r="D8" i="33"/>
  <c r="F74" i="33"/>
  <c r="C95" i="33"/>
  <c r="D96" i="33" s="1"/>
  <c r="D30" i="31"/>
  <c r="L39" i="31"/>
  <c r="L42" i="31"/>
  <c r="L83" i="31"/>
  <c r="L87" i="31"/>
  <c r="H96" i="31"/>
  <c r="F100" i="33"/>
  <c r="F78" i="33"/>
  <c r="F56" i="33"/>
  <c r="F102" i="33"/>
  <c r="F80" i="33"/>
  <c r="F103" i="33"/>
  <c r="F99" i="33"/>
  <c r="F81" i="33"/>
  <c r="F77" i="33"/>
  <c r="F54" i="33"/>
  <c r="F59" i="33"/>
  <c r="F57" i="33"/>
  <c r="F34" i="33"/>
  <c r="F101" i="33"/>
  <c r="F79" i="33"/>
  <c r="F55" i="33"/>
  <c r="F53" i="33"/>
  <c r="F41" i="33"/>
  <c r="F39" i="33"/>
  <c r="F35" i="33"/>
  <c r="F21" i="33"/>
  <c r="F18" i="33"/>
  <c r="F8" i="33"/>
  <c r="N52" i="33"/>
  <c r="N56" i="33"/>
  <c r="F58" i="33"/>
  <c r="F61" i="33"/>
  <c r="F63" i="33"/>
  <c r="F76" i="33"/>
  <c r="E95" i="33"/>
  <c r="F96" i="33" s="1"/>
  <c r="F105" i="33"/>
  <c r="F108" i="33"/>
  <c r="L100" i="33"/>
  <c r="K95" i="33"/>
  <c r="L78" i="33"/>
  <c r="K73" i="33"/>
  <c r="L74" i="33" s="1"/>
  <c r="L56" i="33"/>
  <c r="K51" i="33"/>
  <c r="L102" i="33"/>
  <c r="L80" i="33"/>
  <c r="L8" i="33"/>
  <c r="N12" i="33"/>
  <c r="N13" i="33"/>
  <c r="N14" i="33"/>
  <c r="N15" i="33"/>
  <c r="L18" i="33"/>
  <c r="L21" i="33"/>
  <c r="L35" i="33"/>
  <c r="L39" i="33"/>
  <c r="L41" i="33"/>
  <c r="L57" i="33"/>
  <c r="L59" i="33"/>
  <c r="L76" i="33"/>
  <c r="L98" i="33"/>
  <c r="N18" i="35"/>
  <c r="N12" i="35"/>
  <c r="N14" i="35"/>
  <c r="N9" i="35"/>
  <c r="N7" i="35"/>
  <c r="N15" i="35"/>
  <c r="N10" i="35"/>
  <c r="N17" i="35"/>
  <c r="N16" i="35"/>
  <c r="AU7" i="35"/>
  <c r="V16" i="35"/>
  <c r="I29" i="35"/>
  <c r="H29" i="35"/>
  <c r="N102" i="33"/>
  <c r="N98" i="33"/>
  <c r="N8" i="33"/>
  <c r="K29" i="33"/>
  <c r="N30" i="33" s="1"/>
  <c r="L34" i="33"/>
  <c r="M73" i="33"/>
  <c r="L77" i="33"/>
  <c r="L81" i="33"/>
  <c r="M95" i="33"/>
  <c r="N96" i="33" s="1"/>
  <c r="L99" i="33"/>
  <c r="L103" i="33"/>
  <c r="H13" i="35"/>
  <c r="H18" i="35"/>
  <c r="H16" i="35"/>
  <c r="H10" i="35"/>
  <c r="H7" i="35"/>
  <c r="H11" i="35"/>
  <c r="AB13" i="35"/>
  <c r="N99" i="33"/>
  <c r="AL7" i="35"/>
  <c r="AJ7" i="35"/>
  <c r="AL29" i="35"/>
  <c r="AK29" i="35"/>
  <c r="AB18" i="35"/>
  <c r="AB16" i="35"/>
  <c r="AB7" i="35"/>
  <c r="AB17" i="35"/>
  <c r="AB11" i="35"/>
  <c r="AB8" i="35"/>
  <c r="AB12" i="35"/>
  <c r="AB9" i="35"/>
  <c r="AB10" i="35"/>
  <c r="V17" i="35"/>
  <c r="V11" i="35"/>
  <c r="V12" i="35"/>
  <c r="V8" i="35"/>
  <c r="V7" i="35"/>
  <c r="V13" i="35"/>
  <c r="V9" i="35"/>
  <c r="V14" i="35"/>
  <c r="V10" i="35"/>
  <c r="AT7" i="35"/>
  <c r="AB15" i="35"/>
  <c r="V18" i="35"/>
  <c r="V29" i="35"/>
  <c r="W29" i="35"/>
  <c r="J5" i="36"/>
  <c r="M5" i="39"/>
  <c r="K5" i="39"/>
  <c r="P5" i="39"/>
  <c r="L5" i="39"/>
  <c r="Q5" i="36"/>
  <c r="P5" i="36"/>
  <c r="AR7" i="35"/>
  <c r="I5" i="36"/>
  <c r="J5" i="40"/>
  <c r="H5" i="40"/>
  <c r="M5" i="40"/>
  <c r="I5" i="40"/>
  <c r="J5" i="42"/>
  <c r="I5" i="42"/>
  <c r="H5" i="42"/>
  <c r="Q5" i="37"/>
  <c r="I5" i="37"/>
  <c r="J5" i="37"/>
  <c r="P5" i="37"/>
  <c r="I5" i="39"/>
  <c r="G5" i="39"/>
  <c r="H5" i="39"/>
  <c r="H133" i="40"/>
  <c r="R5" i="40"/>
  <c r="P5" i="40"/>
  <c r="T5" i="40"/>
  <c r="Q5" i="40"/>
  <c r="S5" i="40"/>
  <c r="N133" i="41"/>
  <c r="L5" i="40"/>
  <c r="N5" i="40"/>
  <c r="G133" i="41"/>
  <c r="I133" i="41"/>
  <c r="H133" i="41"/>
  <c r="O5" i="39"/>
  <c r="S5" i="39"/>
  <c r="Q5" i="39"/>
  <c r="F7" i="40"/>
  <c r="F9" i="40"/>
  <c r="L5" i="42"/>
  <c r="Q5" i="42"/>
  <c r="P5" i="42"/>
  <c r="M5" i="42"/>
  <c r="H123" i="39"/>
  <c r="N123" i="39"/>
  <c r="L133" i="40"/>
  <c r="Q5" i="41"/>
  <c r="F6" i="41"/>
  <c r="F7" i="41"/>
  <c r="F8" i="41"/>
  <c r="F9" i="41"/>
  <c r="L133" i="41"/>
  <c r="F7" i="42"/>
  <c r="F9" i="42"/>
  <c r="I133" i="42"/>
  <c r="H5" i="43"/>
  <c r="N135" i="43"/>
  <c r="C146" i="43"/>
  <c r="M5" i="41"/>
  <c r="S5" i="41"/>
  <c r="R5" i="42"/>
  <c r="N5" i="43"/>
  <c r="M5" i="43"/>
  <c r="E146" i="43"/>
  <c r="S5" i="44"/>
  <c r="P5" i="44"/>
  <c r="T5" i="44"/>
  <c r="Q5" i="44"/>
  <c r="E146" i="44"/>
  <c r="L133" i="42"/>
  <c r="L123" i="39"/>
  <c r="M133" i="41"/>
  <c r="G133" i="42"/>
  <c r="T5" i="43"/>
  <c r="S5" i="43"/>
  <c r="P5" i="43"/>
  <c r="H135" i="44"/>
  <c r="J5" i="43"/>
  <c r="D16" i="43"/>
  <c r="H5" i="44"/>
  <c r="G135" i="44"/>
  <c r="N135" i="44"/>
  <c r="L135" i="43"/>
  <c r="G135" i="43"/>
  <c r="M135" i="43"/>
  <c r="L5" i="44"/>
  <c r="C146" i="44"/>
  <c r="H135" i="43"/>
  <c r="N5" i="44"/>
  <c r="H135" i="45"/>
  <c r="G135" i="45"/>
  <c r="I135" i="45"/>
  <c r="H5" i="45"/>
  <c r="O135" i="45"/>
  <c r="N5" i="45"/>
  <c r="M5" i="45"/>
  <c r="M135" i="44"/>
  <c r="L5" i="45"/>
  <c r="T5" i="45"/>
  <c r="S5" i="45"/>
  <c r="P5" i="45"/>
  <c r="N135" i="45"/>
  <c r="C146" i="45"/>
  <c r="J5" i="45"/>
  <c r="M135" i="45"/>
  <c r="L96" i="33" l="1"/>
  <c r="H96" i="33"/>
  <c r="N52" i="25"/>
  <c r="K145" i="43"/>
  <c r="Y39" i="18"/>
  <c r="Y23" i="18"/>
  <c r="Y65" i="18"/>
  <c r="Y68" i="18"/>
  <c r="J39" i="18"/>
  <c r="Y55" i="18"/>
  <c r="K10" i="17"/>
  <c r="Y142" i="18"/>
  <c r="Y61" i="18"/>
  <c r="Y16" i="18"/>
  <c r="Y103" i="18"/>
  <c r="Y17" i="18"/>
  <c r="Y113" i="18"/>
  <c r="K138" i="44"/>
  <c r="Y15" i="18"/>
  <c r="Y45" i="18"/>
  <c r="Y107" i="18"/>
  <c r="J152" i="18"/>
  <c r="Y100" i="18"/>
  <c r="Y42" i="18"/>
  <c r="Y10" i="18"/>
  <c r="Y149" i="18"/>
  <c r="Y84" i="18"/>
  <c r="Y11" i="18"/>
  <c r="Y29" i="18"/>
  <c r="Y74" i="18"/>
  <c r="J58" i="18"/>
  <c r="J11" i="18"/>
  <c r="Y87" i="18"/>
  <c r="Y12" i="18"/>
  <c r="Y94" i="18"/>
  <c r="Y9" i="18"/>
  <c r="Y81" i="18"/>
  <c r="Y123" i="18"/>
  <c r="Y26" i="18"/>
  <c r="Y126" i="18"/>
  <c r="Y18" i="18"/>
  <c r="Y129" i="18"/>
  <c r="O138" i="45"/>
  <c r="M138" i="45"/>
  <c r="N138" i="45"/>
  <c r="L138" i="45"/>
  <c r="N141" i="45"/>
  <c r="M141" i="45"/>
  <c r="L141" i="45"/>
  <c r="O141" i="45"/>
  <c r="M142" i="44"/>
  <c r="L142" i="44"/>
  <c r="O142" i="44"/>
  <c r="N142" i="44"/>
  <c r="O138" i="44"/>
  <c r="M138" i="44"/>
  <c r="L138" i="44"/>
  <c r="N138" i="44"/>
  <c r="N141" i="44"/>
  <c r="M141" i="44"/>
  <c r="L141" i="44"/>
  <c r="O141" i="44"/>
  <c r="M144" i="44"/>
  <c r="N144" i="44"/>
  <c r="O144" i="44"/>
  <c r="L144" i="44"/>
  <c r="O145" i="44"/>
  <c r="L145" i="44"/>
  <c r="M145" i="44"/>
  <c r="N145" i="44"/>
  <c r="I138" i="45"/>
  <c r="G138" i="45"/>
  <c r="H138" i="45"/>
  <c r="K138" i="45" s="1"/>
  <c r="I144" i="45"/>
  <c r="H144" i="45"/>
  <c r="G144" i="45"/>
  <c r="I140" i="45"/>
  <c r="H140" i="45"/>
  <c r="K140" i="45" s="1"/>
  <c r="G140" i="45"/>
  <c r="I139" i="45"/>
  <c r="H139" i="45"/>
  <c r="G139" i="45"/>
  <c r="I145" i="45"/>
  <c r="H145" i="45"/>
  <c r="K145" i="45" s="1"/>
  <c r="G145" i="45"/>
  <c r="H141" i="45"/>
  <c r="G141" i="45"/>
  <c r="I141" i="45"/>
  <c r="G136" i="45"/>
  <c r="F146" i="45"/>
  <c r="I136" i="45"/>
  <c r="H136" i="45"/>
  <c r="K136" i="45" s="1"/>
  <c r="G142" i="45"/>
  <c r="I142" i="45"/>
  <c r="H142" i="45"/>
  <c r="K142" i="45" s="1"/>
  <c r="H137" i="45"/>
  <c r="K137" i="45" s="1"/>
  <c r="I137" i="45"/>
  <c r="G137" i="45"/>
  <c r="H143" i="45"/>
  <c r="G143" i="45"/>
  <c r="I143" i="45"/>
  <c r="H137" i="43"/>
  <c r="I137" i="43"/>
  <c r="G137" i="43"/>
  <c r="G143" i="43"/>
  <c r="I143" i="43"/>
  <c r="H143" i="43"/>
  <c r="G142" i="43"/>
  <c r="I142" i="43"/>
  <c r="H142" i="43"/>
  <c r="G136" i="43"/>
  <c r="F146" i="43"/>
  <c r="I136" i="43"/>
  <c r="H136" i="43"/>
  <c r="K136" i="43" s="1"/>
  <c r="H15" i="43"/>
  <c r="J15" i="43"/>
  <c r="I15" i="43"/>
  <c r="H14" i="43"/>
  <c r="J14" i="43"/>
  <c r="I14" i="43"/>
  <c r="H13" i="43"/>
  <c r="J13" i="43"/>
  <c r="I13" i="43"/>
  <c r="H12" i="43"/>
  <c r="J12" i="43"/>
  <c r="I12" i="43"/>
  <c r="H11" i="43"/>
  <c r="J11" i="43"/>
  <c r="I11" i="43"/>
  <c r="H10" i="43"/>
  <c r="J10" i="43"/>
  <c r="I10" i="43"/>
  <c r="H9" i="43"/>
  <c r="J9" i="43"/>
  <c r="I9" i="43"/>
  <c r="H8" i="43"/>
  <c r="J8" i="43"/>
  <c r="I8" i="43"/>
  <c r="H7" i="43"/>
  <c r="J7" i="43"/>
  <c r="I7" i="43"/>
  <c r="H6" i="43"/>
  <c r="G16" i="43"/>
  <c r="J6" i="43"/>
  <c r="I6" i="43"/>
  <c r="H141" i="43"/>
  <c r="G141" i="43"/>
  <c r="I141" i="43"/>
  <c r="H137" i="44"/>
  <c r="K137" i="44" s="1"/>
  <c r="I137" i="44"/>
  <c r="G137" i="44"/>
  <c r="I139" i="44"/>
  <c r="H139" i="44"/>
  <c r="G139" i="44"/>
  <c r="H141" i="44"/>
  <c r="K141" i="44" s="1"/>
  <c r="I141" i="44"/>
  <c r="G141" i="44"/>
  <c r="G144" i="44"/>
  <c r="I144" i="44"/>
  <c r="H144" i="44"/>
  <c r="F146" i="44"/>
  <c r="I136" i="44"/>
  <c r="G136" i="44"/>
  <c r="H136" i="44"/>
  <c r="K136" i="44" s="1"/>
  <c r="I145" i="44"/>
  <c r="H145" i="44"/>
  <c r="K145" i="44" s="1"/>
  <c r="G145" i="44"/>
  <c r="G142" i="44"/>
  <c r="I142" i="44"/>
  <c r="H142" i="44"/>
  <c r="K142" i="44" s="1"/>
  <c r="H143" i="44"/>
  <c r="I143" i="44"/>
  <c r="G143" i="44"/>
  <c r="O145" i="43"/>
  <c r="L145" i="43"/>
  <c r="N145" i="43"/>
  <c r="M145" i="43"/>
  <c r="N141" i="43"/>
  <c r="M141" i="43"/>
  <c r="L141" i="43"/>
  <c r="O141" i="43"/>
  <c r="T15" i="43"/>
  <c r="S15" i="43"/>
  <c r="R15" i="43"/>
  <c r="P15" i="43"/>
  <c r="Q15" i="43"/>
  <c r="T14" i="43"/>
  <c r="S14" i="43"/>
  <c r="R14" i="43"/>
  <c r="P14" i="43"/>
  <c r="Q14" i="43"/>
  <c r="T13" i="43"/>
  <c r="S13" i="43"/>
  <c r="R13" i="43"/>
  <c r="P13" i="43"/>
  <c r="Q13" i="43"/>
  <c r="T12" i="43"/>
  <c r="S12" i="43"/>
  <c r="R12" i="43"/>
  <c r="P12" i="43"/>
  <c r="Q12" i="43"/>
  <c r="T11" i="43"/>
  <c r="S11" i="43"/>
  <c r="R11" i="43"/>
  <c r="P11" i="43"/>
  <c r="Q11" i="43"/>
  <c r="T10" i="43"/>
  <c r="S10" i="43"/>
  <c r="R10" i="43"/>
  <c r="P10" i="43"/>
  <c r="Q10" i="43"/>
  <c r="T9" i="43"/>
  <c r="S9" i="43"/>
  <c r="R9" i="43"/>
  <c r="P9" i="43"/>
  <c r="Q9" i="43"/>
  <c r="T8" i="43"/>
  <c r="S8" i="43"/>
  <c r="R8" i="43"/>
  <c r="P8" i="43"/>
  <c r="Q8" i="43"/>
  <c r="T7" i="43"/>
  <c r="S7" i="43"/>
  <c r="R7" i="43"/>
  <c r="P7" i="43"/>
  <c r="Q7" i="43"/>
  <c r="T9" i="41"/>
  <c r="S9" i="41"/>
  <c r="Q9" i="41"/>
  <c r="R9" i="41"/>
  <c r="P9" i="41"/>
  <c r="T8" i="41"/>
  <c r="S8" i="41"/>
  <c r="Q8" i="41"/>
  <c r="R8" i="41"/>
  <c r="P8" i="41"/>
  <c r="T7" i="41"/>
  <c r="AA19" i="41" s="1"/>
  <c r="S7" i="41"/>
  <c r="Q7" i="41"/>
  <c r="R7" i="41"/>
  <c r="P7" i="41"/>
  <c r="T6" i="41"/>
  <c r="S6" i="41"/>
  <c r="Q6" i="41"/>
  <c r="R6" i="41"/>
  <c r="P6" i="41"/>
  <c r="G134" i="42"/>
  <c r="I134" i="42"/>
  <c r="H134" i="42"/>
  <c r="N7" i="43"/>
  <c r="M7" i="43"/>
  <c r="L7" i="43"/>
  <c r="R9" i="42"/>
  <c r="Q9" i="42"/>
  <c r="P9" i="42"/>
  <c r="T9" i="42"/>
  <c r="S9" i="42"/>
  <c r="R7" i="42"/>
  <c r="Q7" i="42"/>
  <c r="P7" i="42"/>
  <c r="T7" i="42"/>
  <c r="AA19" i="42" s="1"/>
  <c r="S7" i="42"/>
  <c r="I9" i="41"/>
  <c r="H9" i="41"/>
  <c r="M9" i="41"/>
  <c r="J9" i="41"/>
  <c r="I8" i="41"/>
  <c r="H8" i="41"/>
  <c r="M8" i="41"/>
  <c r="J8" i="41"/>
  <c r="I7" i="41"/>
  <c r="H7" i="41"/>
  <c r="J7" i="41"/>
  <c r="I6" i="41"/>
  <c r="H6" i="41"/>
  <c r="J6" i="41"/>
  <c r="L125" i="39"/>
  <c r="N125" i="39"/>
  <c r="O125" i="39"/>
  <c r="M125" i="39"/>
  <c r="K125" i="39"/>
  <c r="M124" i="39"/>
  <c r="O124" i="39"/>
  <c r="N124" i="39"/>
  <c r="L124" i="39"/>
  <c r="N9" i="41"/>
  <c r="L9" i="41"/>
  <c r="N8" i="41"/>
  <c r="L8" i="41"/>
  <c r="N7" i="41"/>
  <c r="M7" i="41"/>
  <c r="L7" i="41"/>
  <c r="N6" i="41"/>
  <c r="M6" i="41"/>
  <c r="L6" i="41"/>
  <c r="F129" i="39"/>
  <c r="H127" i="39"/>
  <c r="G127" i="39"/>
  <c r="I127" i="39"/>
  <c r="L6" i="42"/>
  <c r="N6" i="42"/>
  <c r="M6" i="42"/>
  <c r="L8" i="42"/>
  <c r="N8" i="42"/>
  <c r="L10" i="42"/>
  <c r="N10" i="42"/>
  <c r="M10" i="42"/>
  <c r="L10" i="40"/>
  <c r="N10" i="40"/>
  <c r="M10" i="40"/>
  <c r="L8" i="40"/>
  <c r="N8" i="40"/>
  <c r="L6" i="40"/>
  <c r="N6" i="40"/>
  <c r="M6" i="40"/>
  <c r="I134" i="41"/>
  <c r="G134" i="41"/>
  <c r="H134" i="41"/>
  <c r="L9" i="40"/>
  <c r="N9" i="40"/>
  <c r="L7" i="40"/>
  <c r="N7" i="40"/>
  <c r="M7" i="40"/>
  <c r="R10" i="40"/>
  <c r="P10" i="40"/>
  <c r="T10" i="40"/>
  <c r="AA20" i="40" s="1"/>
  <c r="Q10" i="40"/>
  <c r="S10" i="40"/>
  <c r="R9" i="40"/>
  <c r="P9" i="40"/>
  <c r="T9" i="40"/>
  <c r="Q9" i="40"/>
  <c r="S9" i="40"/>
  <c r="R8" i="40"/>
  <c r="P8" i="40"/>
  <c r="T8" i="40"/>
  <c r="Q8" i="40"/>
  <c r="S8" i="40"/>
  <c r="R7" i="40"/>
  <c r="P7" i="40"/>
  <c r="T7" i="40"/>
  <c r="Q7" i="40"/>
  <c r="S7" i="40"/>
  <c r="AA19" i="40"/>
  <c r="R6" i="40"/>
  <c r="P6" i="40"/>
  <c r="T6" i="40"/>
  <c r="Q6" i="40"/>
  <c r="S6" i="40"/>
  <c r="P45" i="37"/>
  <c r="Q45" i="37"/>
  <c r="P42" i="37"/>
  <c r="Q42" i="37"/>
  <c r="P39" i="37"/>
  <c r="Q39" i="37"/>
  <c r="Q15" i="37"/>
  <c r="P15" i="37"/>
  <c r="Q13" i="37"/>
  <c r="P13" i="37"/>
  <c r="Q11" i="37"/>
  <c r="P11" i="37"/>
  <c r="Q9" i="37"/>
  <c r="P9" i="37"/>
  <c r="Q7" i="37"/>
  <c r="P7" i="37"/>
  <c r="P47" i="37"/>
  <c r="Q47" i="37"/>
  <c r="Q50" i="37"/>
  <c r="P50" i="37"/>
  <c r="I13" i="36"/>
  <c r="J13" i="36"/>
  <c r="J11" i="36"/>
  <c r="I11" i="36"/>
  <c r="I9" i="36"/>
  <c r="J9" i="36"/>
  <c r="J7" i="36"/>
  <c r="I7" i="36"/>
  <c r="AL37" i="35"/>
  <c r="AK37" i="35"/>
  <c r="AK35" i="35"/>
  <c r="AL35" i="35"/>
  <c r="AL33" i="35"/>
  <c r="AK33" i="35"/>
  <c r="AL31" i="35"/>
  <c r="AK31" i="35"/>
  <c r="J40" i="37"/>
  <c r="I40" i="37"/>
  <c r="J50" i="37"/>
  <c r="I50" i="37"/>
  <c r="J45" i="37"/>
  <c r="I45" i="37"/>
  <c r="I15" i="37"/>
  <c r="J15" i="37"/>
  <c r="I9" i="37"/>
  <c r="J9" i="37"/>
  <c r="J17" i="37"/>
  <c r="I17" i="37"/>
  <c r="J19" i="37"/>
  <c r="I19" i="37"/>
  <c r="J21" i="37"/>
  <c r="I21" i="37"/>
  <c r="J23" i="37"/>
  <c r="I23" i="37"/>
  <c r="J25" i="37"/>
  <c r="I25" i="37"/>
  <c r="J27" i="37"/>
  <c r="I27" i="37"/>
  <c r="J29" i="37"/>
  <c r="I29" i="37"/>
  <c r="I48" i="37"/>
  <c r="J48" i="37"/>
  <c r="J6" i="37"/>
  <c r="I6" i="37"/>
  <c r="J8" i="37"/>
  <c r="I8" i="37"/>
  <c r="J10" i="37"/>
  <c r="I10" i="37"/>
  <c r="J12" i="37"/>
  <c r="I12" i="37"/>
  <c r="J14" i="37"/>
  <c r="I14" i="37"/>
  <c r="J31" i="37"/>
  <c r="I31" i="37"/>
  <c r="J32" i="37"/>
  <c r="I32" i="37"/>
  <c r="I16" i="37"/>
  <c r="J16" i="37"/>
  <c r="I18" i="37"/>
  <c r="J18" i="37"/>
  <c r="I20" i="37"/>
  <c r="J20" i="37"/>
  <c r="I22" i="37"/>
  <c r="J22" i="37"/>
  <c r="I24" i="37"/>
  <c r="J24" i="37"/>
  <c r="I26" i="37"/>
  <c r="J26" i="37"/>
  <c r="I28" i="37"/>
  <c r="J28" i="37"/>
  <c r="J33" i="37"/>
  <c r="I33" i="37"/>
  <c r="I34" i="37"/>
  <c r="J34" i="37"/>
  <c r="J38" i="37"/>
  <c r="I38" i="37"/>
  <c r="J41" i="37"/>
  <c r="I41" i="37"/>
  <c r="J44" i="37"/>
  <c r="I44" i="37"/>
  <c r="J35" i="37"/>
  <c r="I35" i="37"/>
  <c r="J36" i="37"/>
  <c r="I36" i="37"/>
  <c r="I46" i="37"/>
  <c r="J46" i="37"/>
  <c r="J47" i="37"/>
  <c r="I47" i="37"/>
  <c r="J49" i="37"/>
  <c r="I49" i="37"/>
  <c r="J51" i="37"/>
  <c r="I51" i="37"/>
  <c r="I19" i="36"/>
  <c r="J19" i="36"/>
  <c r="J18" i="36"/>
  <c r="I18" i="36"/>
  <c r="J7" i="42"/>
  <c r="I7" i="42"/>
  <c r="H7" i="42"/>
  <c r="J9" i="42"/>
  <c r="I9" i="42"/>
  <c r="H9" i="42"/>
  <c r="M9" i="42"/>
  <c r="I6" i="42"/>
  <c r="J6" i="42"/>
  <c r="H6" i="42"/>
  <c r="M8" i="42"/>
  <c r="I8" i="42"/>
  <c r="H8" i="42"/>
  <c r="J8" i="42"/>
  <c r="I10" i="42"/>
  <c r="J10" i="42"/>
  <c r="H10" i="42"/>
  <c r="J37" i="37"/>
  <c r="I37" i="37"/>
  <c r="J6" i="40"/>
  <c r="H6" i="40"/>
  <c r="I6" i="40"/>
  <c r="J7" i="40"/>
  <c r="H7" i="40"/>
  <c r="I7" i="40"/>
  <c r="J8" i="40"/>
  <c r="H8" i="40"/>
  <c r="M8" i="40"/>
  <c r="I8" i="40"/>
  <c r="J9" i="40"/>
  <c r="H9" i="40"/>
  <c r="M9" i="40"/>
  <c r="I9" i="40"/>
  <c r="J10" i="40"/>
  <c r="H10" i="40"/>
  <c r="I10" i="40"/>
  <c r="P38" i="36"/>
  <c r="Q38" i="36"/>
  <c r="AR14" i="35"/>
  <c r="AV14" i="35"/>
  <c r="AU14" i="35"/>
  <c r="AT14" i="35"/>
  <c r="AS14" i="35"/>
  <c r="AR16" i="35"/>
  <c r="AV16" i="35"/>
  <c r="AU16" i="35"/>
  <c r="AT16" i="35"/>
  <c r="AS16" i="35"/>
  <c r="AR18" i="35"/>
  <c r="AT18" i="35"/>
  <c r="AS18" i="35"/>
  <c r="AV18" i="35"/>
  <c r="AU18" i="35"/>
  <c r="P35" i="36"/>
  <c r="Q35" i="36"/>
  <c r="P22" i="36"/>
  <c r="Q22" i="36"/>
  <c r="Q14" i="36"/>
  <c r="P14" i="36"/>
  <c r="Q15" i="36"/>
  <c r="P15" i="36"/>
  <c r="P24" i="36"/>
  <c r="Q24" i="36"/>
  <c r="Q25" i="36"/>
  <c r="P25" i="36"/>
  <c r="P36" i="36"/>
  <c r="Q36" i="36"/>
  <c r="Q37" i="36"/>
  <c r="P37" i="36"/>
  <c r="Q6" i="36"/>
  <c r="P6" i="36"/>
  <c r="Q7" i="36"/>
  <c r="P7" i="36"/>
  <c r="P16" i="36"/>
  <c r="Q16" i="36"/>
  <c r="Q17" i="36"/>
  <c r="P17" i="36"/>
  <c r="P28" i="36"/>
  <c r="Q28" i="36"/>
  <c r="Q29" i="36"/>
  <c r="P29" i="36"/>
  <c r="Q8" i="36"/>
  <c r="P8" i="36"/>
  <c r="P9" i="36"/>
  <c r="Q9" i="36"/>
  <c r="P18" i="36"/>
  <c r="Q18" i="36"/>
  <c r="P19" i="36"/>
  <c r="Q19" i="36"/>
  <c r="P30" i="36"/>
  <c r="Q30" i="36"/>
  <c r="P31" i="36"/>
  <c r="Q31" i="36"/>
  <c r="P44" i="36"/>
  <c r="Q44" i="36"/>
  <c r="P50" i="36"/>
  <c r="Q50" i="36"/>
  <c r="Q10" i="36"/>
  <c r="P10" i="36"/>
  <c r="Q11" i="36"/>
  <c r="P11" i="36"/>
  <c r="P20" i="36"/>
  <c r="Q20" i="36"/>
  <c r="Q21" i="36"/>
  <c r="P21" i="36"/>
  <c r="P32" i="36"/>
  <c r="Q32" i="36"/>
  <c r="Q33" i="36"/>
  <c r="P33" i="36"/>
  <c r="Q39" i="36"/>
  <c r="P39" i="36"/>
  <c r="Q41" i="36"/>
  <c r="P41" i="36"/>
  <c r="Q43" i="36"/>
  <c r="P43" i="36"/>
  <c r="Q45" i="36"/>
  <c r="P45" i="36"/>
  <c r="Q47" i="36"/>
  <c r="P47" i="36"/>
  <c r="P49" i="36"/>
  <c r="Q49" i="36"/>
  <c r="Q51" i="36"/>
  <c r="P51" i="36"/>
  <c r="P26" i="36"/>
  <c r="Q26" i="36"/>
  <c r="Q12" i="36"/>
  <c r="P12" i="36"/>
  <c r="P42" i="36"/>
  <c r="Q42" i="36"/>
  <c r="Q27" i="36"/>
  <c r="P27" i="36"/>
  <c r="P13" i="36"/>
  <c r="Q13" i="36"/>
  <c r="W32" i="35"/>
  <c r="V32" i="35"/>
  <c r="V33" i="35"/>
  <c r="W33" i="35"/>
  <c r="W30" i="35"/>
  <c r="V30" i="35"/>
  <c r="V31" i="35"/>
  <c r="W31" i="35"/>
  <c r="W34" i="35"/>
  <c r="V34" i="35"/>
  <c r="V35" i="35"/>
  <c r="W35" i="35"/>
  <c r="V40" i="35"/>
  <c r="W40" i="35"/>
  <c r="W38" i="35"/>
  <c r="V38" i="35"/>
  <c r="V39" i="35"/>
  <c r="W39" i="35"/>
  <c r="AL18" i="35"/>
  <c r="AJ18" i="35"/>
  <c r="AK18" i="35"/>
  <c r="AL8" i="35"/>
  <c r="AK8" i="35"/>
  <c r="AJ8" i="35"/>
  <c r="AL14" i="35"/>
  <c r="AJ14" i="35"/>
  <c r="AK14" i="35"/>
  <c r="AL15" i="35"/>
  <c r="AJ15" i="35"/>
  <c r="AK15" i="35"/>
  <c r="AL17" i="35"/>
  <c r="AK17" i="35"/>
  <c r="AJ17" i="35"/>
  <c r="V36" i="35"/>
  <c r="W36" i="35"/>
  <c r="N80" i="33"/>
  <c r="N76" i="33"/>
  <c r="N77" i="33"/>
  <c r="N75" i="33"/>
  <c r="N78" i="33"/>
  <c r="N81" i="33"/>
  <c r="N79" i="33"/>
  <c r="N74" i="33"/>
  <c r="L30" i="33"/>
  <c r="L43" i="33"/>
  <c r="H36" i="35"/>
  <c r="I36" i="35"/>
  <c r="I37" i="35"/>
  <c r="H37" i="35"/>
  <c r="H32" i="35"/>
  <c r="I32" i="35"/>
  <c r="I33" i="35"/>
  <c r="H33" i="35"/>
  <c r="H34" i="35"/>
  <c r="I34" i="35"/>
  <c r="I35" i="35"/>
  <c r="H35" i="35"/>
  <c r="H40" i="35"/>
  <c r="I40" i="35"/>
  <c r="I38" i="35"/>
  <c r="H38" i="35"/>
  <c r="I39" i="35"/>
  <c r="H39" i="35"/>
  <c r="AL12" i="35"/>
  <c r="AK12" i="35"/>
  <c r="AJ12" i="35"/>
  <c r="AL10" i="35"/>
  <c r="AK10" i="35"/>
  <c r="AJ10" i="35"/>
  <c r="L52" i="33"/>
  <c r="L65" i="33"/>
  <c r="F75" i="33"/>
  <c r="E87" i="33"/>
  <c r="F87" i="33" s="1"/>
  <c r="F97" i="33"/>
  <c r="E109" i="33"/>
  <c r="F109" i="33" s="1"/>
  <c r="D52" i="33"/>
  <c r="F30" i="33"/>
  <c r="D30" i="33"/>
  <c r="F52" i="33"/>
  <c r="F65" i="33"/>
  <c r="J43" i="33"/>
  <c r="J30" i="33"/>
  <c r="I87" i="33"/>
  <c r="J87" i="33" s="1"/>
  <c r="J75" i="33"/>
  <c r="I109" i="33"/>
  <c r="J97" i="33"/>
  <c r="H75" i="33"/>
  <c r="G87" i="33"/>
  <c r="H87" i="33" s="1"/>
  <c r="H97" i="33"/>
  <c r="G109" i="33"/>
  <c r="H109" i="33" s="1"/>
  <c r="H43" i="33"/>
  <c r="H30" i="33"/>
  <c r="H52" i="33"/>
  <c r="H65" i="33"/>
  <c r="K72" i="27"/>
  <c r="J72" i="27"/>
  <c r="I72" i="27"/>
  <c r="H76" i="27"/>
  <c r="K68" i="27"/>
  <c r="J68" i="27"/>
  <c r="I68" i="27"/>
  <c r="K64" i="27"/>
  <c r="J64" i="27"/>
  <c r="I64" i="27"/>
  <c r="J75" i="27"/>
  <c r="I75" i="27"/>
  <c r="K75" i="27"/>
  <c r="J71" i="27"/>
  <c r="I71" i="27"/>
  <c r="K71" i="27"/>
  <c r="J67" i="27"/>
  <c r="I67" i="27"/>
  <c r="K67" i="27"/>
  <c r="I60" i="27"/>
  <c r="K60" i="27"/>
  <c r="J60" i="27"/>
  <c r="I58" i="27"/>
  <c r="K58" i="27"/>
  <c r="J58" i="27"/>
  <c r="I56" i="27"/>
  <c r="K56" i="27"/>
  <c r="J56" i="27"/>
  <c r="I54" i="27"/>
  <c r="H62" i="27"/>
  <c r="K54" i="27"/>
  <c r="J54" i="27"/>
  <c r="I52" i="27"/>
  <c r="K52" i="27"/>
  <c r="J52" i="27"/>
  <c r="I50" i="27"/>
  <c r="K50" i="27"/>
  <c r="J50" i="27"/>
  <c r="I47" i="27"/>
  <c r="K47" i="27"/>
  <c r="J47" i="27"/>
  <c r="I45" i="27"/>
  <c r="K45" i="27"/>
  <c r="J45" i="27"/>
  <c r="I43" i="27"/>
  <c r="K43" i="27"/>
  <c r="J43" i="27"/>
  <c r="I41" i="27"/>
  <c r="K41" i="27"/>
  <c r="J41" i="27"/>
  <c r="I39" i="27"/>
  <c r="K39" i="27"/>
  <c r="J39" i="27"/>
  <c r="I37" i="27"/>
  <c r="K37" i="27"/>
  <c r="J37" i="27"/>
  <c r="I32" i="27"/>
  <c r="K32" i="27"/>
  <c r="J32" i="27"/>
  <c r="I30" i="27"/>
  <c r="K30" i="27"/>
  <c r="J30" i="27"/>
  <c r="I28" i="27"/>
  <c r="K28" i="27"/>
  <c r="J28" i="27"/>
  <c r="I26" i="27"/>
  <c r="H34" i="27"/>
  <c r="K26" i="27"/>
  <c r="J26" i="27"/>
  <c r="I24" i="27"/>
  <c r="K24" i="27"/>
  <c r="J24" i="27"/>
  <c r="I22" i="27"/>
  <c r="K22" i="27"/>
  <c r="J22" i="27"/>
  <c r="I19" i="27"/>
  <c r="K19" i="27"/>
  <c r="J19" i="27"/>
  <c r="I17" i="27"/>
  <c r="K17" i="27"/>
  <c r="J17" i="27"/>
  <c r="I15" i="27"/>
  <c r="K15" i="27"/>
  <c r="J15" i="27"/>
  <c r="I13" i="27"/>
  <c r="K13" i="27"/>
  <c r="J13" i="27"/>
  <c r="I11" i="27"/>
  <c r="K11" i="27"/>
  <c r="J11" i="27"/>
  <c r="I9" i="27"/>
  <c r="K9" i="27"/>
  <c r="J9" i="27"/>
  <c r="K81" i="27"/>
  <c r="J81" i="27"/>
  <c r="I81" i="27"/>
  <c r="K83" i="27"/>
  <c r="J83" i="27"/>
  <c r="I83" i="27"/>
  <c r="K85" i="27"/>
  <c r="J85" i="27"/>
  <c r="I85" i="27"/>
  <c r="K87" i="27"/>
  <c r="J87" i="27"/>
  <c r="I87" i="27"/>
  <c r="K89" i="27"/>
  <c r="J89" i="27"/>
  <c r="I89" i="27"/>
  <c r="K92" i="27"/>
  <c r="J92" i="27"/>
  <c r="I92" i="27"/>
  <c r="K94" i="27"/>
  <c r="J94" i="27"/>
  <c r="I94" i="27"/>
  <c r="K96" i="27"/>
  <c r="J96" i="27"/>
  <c r="H104" i="27"/>
  <c r="I96" i="27"/>
  <c r="K98" i="27"/>
  <c r="J98" i="27"/>
  <c r="I98" i="27"/>
  <c r="K100" i="27"/>
  <c r="J100" i="27"/>
  <c r="I100" i="27"/>
  <c r="K102" i="27"/>
  <c r="J102" i="27"/>
  <c r="I102" i="27"/>
  <c r="K107" i="27"/>
  <c r="J107" i="27"/>
  <c r="I107" i="27"/>
  <c r="K109" i="27"/>
  <c r="J109" i="27"/>
  <c r="I109" i="27"/>
  <c r="K111" i="27"/>
  <c r="J111" i="27"/>
  <c r="I111" i="27"/>
  <c r="K113" i="27"/>
  <c r="J113" i="27"/>
  <c r="I113" i="27"/>
  <c r="K115" i="27"/>
  <c r="J115" i="27"/>
  <c r="I115" i="27"/>
  <c r="K117" i="27"/>
  <c r="J117" i="27"/>
  <c r="I117" i="27"/>
  <c r="K120" i="27"/>
  <c r="J120" i="27"/>
  <c r="I120" i="27"/>
  <c r="K122" i="27"/>
  <c r="J122" i="27"/>
  <c r="I122" i="27"/>
  <c r="K124" i="27"/>
  <c r="J124" i="27"/>
  <c r="H132" i="27"/>
  <c r="I124" i="27"/>
  <c r="K126" i="27"/>
  <c r="J126" i="27"/>
  <c r="I126" i="27"/>
  <c r="K128" i="27"/>
  <c r="J128" i="27"/>
  <c r="I128" i="27"/>
  <c r="K130" i="27"/>
  <c r="J130" i="27"/>
  <c r="I130" i="27"/>
  <c r="K135" i="27"/>
  <c r="J135" i="27"/>
  <c r="I135" i="27"/>
  <c r="K137" i="27"/>
  <c r="J137" i="27"/>
  <c r="I137" i="27"/>
  <c r="K139" i="27"/>
  <c r="J139" i="27"/>
  <c r="I139" i="27"/>
  <c r="K141" i="27"/>
  <c r="J141" i="27"/>
  <c r="I141" i="27"/>
  <c r="K143" i="27"/>
  <c r="J143" i="27"/>
  <c r="I143" i="27"/>
  <c r="K145" i="27"/>
  <c r="J145" i="27"/>
  <c r="I145" i="27"/>
  <c r="K148" i="27"/>
  <c r="J148" i="27"/>
  <c r="I148" i="27"/>
  <c r="K150" i="27"/>
  <c r="J150" i="27"/>
  <c r="I150" i="27"/>
  <c r="K152" i="27"/>
  <c r="J152" i="27"/>
  <c r="H160" i="27"/>
  <c r="I152" i="27"/>
  <c r="K154" i="27"/>
  <c r="J154" i="27"/>
  <c r="I154" i="27"/>
  <c r="K156" i="27"/>
  <c r="J156" i="27"/>
  <c r="I156" i="27"/>
  <c r="K158" i="27"/>
  <c r="J158" i="27"/>
  <c r="I158" i="27"/>
  <c r="J80" i="27"/>
  <c r="K80" i="27"/>
  <c r="I80" i="27"/>
  <c r="H90" i="27"/>
  <c r="K82" i="27"/>
  <c r="J82" i="27"/>
  <c r="I82" i="27"/>
  <c r="K84" i="27"/>
  <c r="J84" i="27"/>
  <c r="I84" i="27"/>
  <c r="K86" i="27"/>
  <c r="J86" i="27"/>
  <c r="I86" i="27"/>
  <c r="K88" i="27"/>
  <c r="J88" i="27"/>
  <c r="I88" i="27"/>
  <c r="K93" i="27"/>
  <c r="J93" i="27"/>
  <c r="I93" i="27"/>
  <c r="K95" i="27"/>
  <c r="J95" i="27"/>
  <c r="I95" i="27"/>
  <c r="K97" i="27"/>
  <c r="J97" i="27"/>
  <c r="I97" i="27"/>
  <c r="K99" i="27"/>
  <c r="J99" i="27"/>
  <c r="I99" i="27"/>
  <c r="K101" i="27"/>
  <c r="J101" i="27"/>
  <c r="I101" i="27"/>
  <c r="K103" i="27"/>
  <c r="J103" i="27"/>
  <c r="I103" i="27"/>
  <c r="K106" i="27"/>
  <c r="J106" i="27"/>
  <c r="I106" i="27"/>
  <c r="K108" i="27"/>
  <c r="J108" i="27"/>
  <c r="I108" i="27"/>
  <c r="H118" i="27"/>
  <c r="K110" i="27"/>
  <c r="J110" i="27"/>
  <c r="I110" i="27"/>
  <c r="K112" i="27"/>
  <c r="J112" i="27"/>
  <c r="I112" i="27"/>
  <c r="K114" i="27"/>
  <c r="J114" i="27"/>
  <c r="I114" i="27"/>
  <c r="K116" i="27"/>
  <c r="J116" i="27"/>
  <c r="I116" i="27"/>
  <c r="K121" i="27"/>
  <c r="J121" i="27"/>
  <c r="I121" i="27"/>
  <c r="K123" i="27"/>
  <c r="J123" i="27"/>
  <c r="I123" i="27"/>
  <c r="K125" i="27"/>
  <c r="J125" i="27"/>
  <c r="I125" i="27"/>
  <c r="K127" i="27"/>
  <c r="J127" i="27"/>
  <c r="I127" i="27"/>
  <c r="K129" i="27"/>
  <c r="J129" i="27"/>
  <c r="I129" i="27"/>
  <c r="K131" i="27"/>
  <c r="J131" i="27"/>
  <c r="I131" i="27"/>
  <c r="K134" i="27"/>
  <c r="J134" i="27"/>
  <c r="I134" i="27"/>
  <c r="K136" i="27"/>
  <c r="J136" i="27"/>
  <c r="I136" i="27"/>
  <c r="H146" i="27"/>
  <c r="K138" i="27"/>
  <c r="J138" i="27"/>
  <c r="I138" i="27"/>
  <c r="K140" i="27"/>
  <c r="J140" i="27"/>
  <c r="I140" i="27"/>
  <c r="K142" i="27"/>
  <c r="J142" i="27"/>
  <c r="I142" i="27"/>
  <c r="K144" i="27"/>
  <c r="J144" i="27"/>
  <c r="I144" i="27"/>
  <c r="K149" i="27"/>
  <c r="J149" i="27"/>
  <c r="I149" i="27"/>
  <c r="K151" i="27"/>
  <c r="J151" i="27"/>
  <c r="I151" i="27"/>
  <c r="K153" i="27"/>
  <c r="J153" i="27"/>
  <c r="I153" i="27"/>
  <c r="K155" i="27"/>
  <c r="J155" i="27"/>
  <c r="I155" i="27"/>
  <c r="K157" i="27"/>
  <c r="J157" i="27"/>
  <c r="I157" i="27"/>
  <c r="K159" i="27"/>
  <c r="J159" i="27"/>
  <c r="I159" i="27"/>
  <c r="M128" i="28"/>
  <c r="J128" i="28"/>
  <c r="I128" i="28"/>
  <c r="L128" i="28"/>
  <c r="K128" i="28"/>
  <c r="I98" i="28"/>
  <c r="K98" i="28"/>
  <c r="M98" i="28"/>
  <c r="L98" i="28"/>
  <c r="J98" i="28"/>
  <c r="K70" i="27"/>
  <c r="J70" i="27"/>
  <c r="I70" i="27"/>
  <c r="K66" i="27"/>
  <c r="J66" i="27"/>
  <c r="I66" i="27"/>
  <c r="M141" i="28"/>
  <c r="J141" i="28"/>
  <c r="I141" i="28"/>
  <c r="L141" i="28"/>
  <c r="K141" i="28"/>
  <c r="K113" i="28"/>
  <c r="M113" i="28"/>
  <c r="L113" i="28"/>
  <c r="J113" i="28"/>
  <c r="I113" i="28"/>
  <c r="M65" i="28"/>
  <c r="L65" i="28"/>
  <c r="K65" i="28"/>
  <c r="J65" i="28"/>
  <c r="I65" i="28"/>
  <c r="M26" i="28"/>
  <c r="H34" i="28"/>
  <c r="L26" i="28"/>
  <c r="K26" i="28"/>
  <c r="J26" i="28"/>
  <c r="I26" i="28"/>
  <c r="H20" i="28"/>
  <c r="L12" i="28"/>
  <c r="K12" i="28"/>
  <c r="J12" i="28"/>
  <c r="I12" i="28"/>
  <c r="M12" i="28"/>
  <c r="L18" i="28"/>
  <c r="K18" i="28"/>
  <c r="J18" i="28"/>
  <c r="I18" i="28"/>
  <c r="M18" i="28"/>
  <c r="L25" i="28"/>
  <c r="K25" i="28"/>
  <c r="J25" i="28"/>
  <c r="I25" i="28"/>
  <c r="M25" i="28"/>
  <c r="L31" i="28"/>
  <c r="K31" i="28"/>
  <c r="J31" i="28"/>
  <c r="I31" i="28"/>
  <c r="M31" i="28"/>
  <c r="L38" i="28"/>
  <c r="K38" i="28"/>
  <c r="J38" i="28"/>
  <c r="I38" i="28"/>
  <c r="M38" i="28"/>
  <c r="L44" i="28"/>
  <c r="K44" i="28"/>
  <c r="J44" i="28"/>
  <c r="I44" i="28"/>
  <c r="M44" i="28"/>
  <c r="L51" i="28"/>
  <c r="K51" i="28"/>
  <c r="J51" i="28"/>
  <c r="I51" i="28"/>
  <c r="M51" i="28"/>
  <c r="L57" i="28"/>
  <c r="K57" i="28"/>
  <c r="J57" i="28"/>
  <c r="I57" i="28"/>
  <c r="M57" i="28"/>
  <c r="L64" i="28"/>
  <c r="K64" i="28"/>
  <c r="J64" i="28"/>
  <c r="I64" i="28"/>
  <c r="M64" i="28"/>
  <c r="L70" i="28"/>
  <c r="K70" i="28"/>
  <c r="J70" i="28"/>
  <c r="I70" i="28"/>
  <c r="M70" i="28"/>
  <c r="L83" i="28"/>
  <c r="K83" i="28"/>
  <c r="J83" i="28"/>
  <c r="I83" i="28"/>
  <c r="M83" i="28"/>
  <c r="M89" i="28"/>
  <c r="I89" i="28"/>
  <c r="L89" i="28"/>
  <c r="K89" i="28"/>
  <c r="J89" i="28"/>
  <c r="J99" i="28"/>
  <c r="L99" i="28"/>
  <c r="M99" i="28"/>
  <c r="K99" i="28"/>
  <c r="I99" i="28"/>
  <c r="M109" i="28"/>
  <c r="I109" i="28"/>
  <c r="L109" i="28"/>
  <c r="K109" i="28"/>
  <c r="J109" i="28"/>
  <c r="J125" i="28"/>
  <c r="M125" i="28"/>
  <c r="L125" i="28"/>
  <c r="K125" i="28"/>
  <c r="I125" i="28"/>
  <c r="J138" i="28"/>
  <c r="M138" i="28"/>
  <c r="H146" i="28"/>
  <c r="L138" i="28"/>
  <c r="K138" i="28"/>
  <c r="I138" i="28"/>
  <c r="J151" i="28"/>
  <c r="M151" i="28"/>
  <c r="L151" i="28"/>
  <c r="K151" i="28"/>
  <c r="I151" i="28"/>
  <c r="K11" i="28"/>
  <c r="J11" i="28"/>
  <c r="I11" i="28"/>
  <c r="M11" i="28"/>
  <c r="L11" i="28"/>
  <c r="K17" i="28"/>
  <c r="J17" i="28"/>
  <c r="I17" i="28"/>
  <c r="M17" i="28"/>
  <c r="L17" i="28"/>
  <c r="K24" i="28"/>
  <c r="J24" i="28"/>
  <c r="I24" i="28"/>
  <c r="M24" i="28"/>
  <c r="L24" i="28"/>
  <c r="K30" i="28"/>
  <c r="J30" i="28"/>
  <c r="I30" i="28"/>
  <c r="M30" i="28"/>
  <c r="L30" i="28"/>
  <c r="K37" i="28"/>
  <c r="J37" i="28"/>
  <c r="I37" i="28"/>
  <c r="M37" i="28"/>
  <c r="L37" i="28"/>
  <c r="K43" i="28"/>
  <c r="J43" i="28"/>
  <c r="I43" i="28"/>
  <c r="M43" i="28"/>
  <c r="L43" i="28"/>
  <c r="K50" i="28"/>
  <c r="J50" i="28"/>
  <c r="I50" i="28"/>
  <c r="M50" i="28"/>
  <c r="L50" i="28"/>
  <c r="K56" i="28"/>
  <c r="J56" i="28"/>
  <c r="I56" i="28"/>
  <c r="M56" i="28"/>
  <c r="L56" i="28"/>
  <c r="K69" i="28"/>
  <c r="J69" i="28"/>
  <c r="I69" i="28"/>
  <c r="M69" i="28"/>
  <c r="L69" i="28"/>
  <c r="K75" i="28"/>
  <c r="J75" i="28"/>
  <c r="I75" i="28"/>
  <c r="M75" i="28"/>
  <c r="L75" i="28"/>
  <c r="H90" i="28"/>
  <c r="K82" i="28"/>
  <c r="J82" i="28"/>
  <c r="I82" i="28"/>
  <c r="M82" i="28"/>
  <c r="L82" i="28"/>
  <c r="I85" i="28"/>
  <c r="K85" i="28"/>
  <c r="M85" i="28"/>
  <c r="L85" i="28"/>
  <c r="J85" i="28"/>
  <c r="K100" i="28"/>
  <c r="M100" i="28"/>
  <c r="L100" i="28"/>
  <c r="J100" i="28"/>
  <c r="I100" i="28"/>
  <c r="I124" i="28"/>
  <c r="H132" i="28"/>
  <c r="L124" i="28"/>
  <c r="K124" i="28"/>
  <c r="M124" i="28"/>
  <c r="J124" i="28"/>
  <c r="I137" i="28"/>
  <c r="L137" i="28"/>
  <c r="K137" i="28"/>
  <c r="M137" i="28"/>
  <c r="J137" i="28"/>
  <c r="I150" i="28"/>
  <c r="L150" i="28"/>
  <c r="K150" i="28"/>
  <c r="M150" i="28"/>
  <c r="J150" i="28"/>
  <c r="J10" i="28"/>
  <c r="I10" i="28"/>
  <c r="M10" i="28"/>
  <c r="L10" i="28"/>
  <c r="K10" i="28"/>
  <c r="J16" i="28"/>
  <c r="I16" i="28"/>
  <c r="M16" i="28"/>
  <c r="L16" i="28"/>
  <c r="K16" i="28"/>
  <c r="J23" i="28"/>
  <c r="I23" i="28"/>
  <c r="M23" i="28"/>
  <c r="L23" i="28"/>
  <c r="K23" i="28"/>
  <c r="J29" i="28"/>
  <c r="I29" i="28"/>
  <c r="M29" i="28"/>
  <c r="L29" i="28"/>
  <c r="K29" i="28"/>
  <c r="J36" i="28"/>
  <c r="I36" i="28"/>
  <c r="M36" i="28"/>
  <c r="L36" i="28"/>
  <c r="K36" i="28"/>
  <c r="J42" i="28"/>
  <c r="I42" i="28"/>
  <c r="M42" i="28"/>
  <c r="L42" i="28"/>
  <c r="K42" i="28"/>
  <c r="J55" i="28"/>
  <c r="I55" i="28"/>
  <c r="M55" i="28"/>
  <c r="L55" i="28"/>
  <c r="K55" i="28"/>
  <c r="J61" i="28"/>
  <c r="I61" i="28"/>
  <c r="M61" i="28"/>
  <c r="L61" i="28"/>
  <c r="K61" i="28"/>
  <c r="J68" i="28"/>
  <c r="I68" i="28"/>
  <c r="M68" i="28"/>
  <c r="H76" i="28"/>
  <c r="L68" i="28"/>
  <c r="K68" i="28"/>
  <c r="J74" i="28"/>
  <c r="I74" i="28"/>
  <c r="M74" i="28"/>
  <c r="L74" i="28"/>
  <c r="K74" i="28"/>
  <c r="J81" i="28"/>
  <c r="I81" i="28"/>
  <c r="M81" i="28"/>
  <c r="L81" i="28"/>
  <c r="K81" i="28"/>
  <c r="J86" i="28"/>
  <c r="L86" i="28"/>
  <c r="K86" i="28"/>
  <c r="I86" i="28"/>
  <c r="M86" i="28"/>
  <c r="M96" i="28"/>
  <c r="I96" i="28"/>
  <c r="K96" i="28"/>
  <c r="J96" i="28"/>
  <c r="H104" i="28"/>
  <c r="L96" i="28"/>
  <c r="J106" i="28"/>
  <c r="L106" i="28"/>
  <c r="K106" i="28"/>
  <c r="I106" i="28"/>
  <c r="M106" i="28"/>
  <c r="M122" i="28"/>
  <c r="J122" i="28"/>
  <c r="I122" i="28"/>
  <c r="L122" i="28"/>
  <c r="K122" i="28"/>
  <c r="M135" i="28"/>
  <c r="J135" i="28"/>
  <c r="I135" i="28"/>
  <c r="L135" i="28"/>
  <c r="K135" i="28"/>
  <c r="M148" i="28"/>
  <c r="J148" i="28"/>
  <c r="I148" i="28"/>
  <c r="L148" i="28"/>
  <c r="K148" i="28"/>
  <c r="I9" i="28"/>
  <c r="M9" i="28"/>
  <c r="L9" i="28"/>
  <c r="K9" i="28"/>
  <c r="J9" i="28"/>
  <c r="I15" i="28"/>
  <c r="M15" i="28"/>
  <c r="L15" i="28"/>
  <c r="K15" i="28"/>
  <c r="J15" i="28"/>
  <c r="I22" i="28"/>
  <c r="M22" i="28"/>
  <c r="L22" i="28"/>
  <c r="K22" i="28"/>
  <c r="J22" i="28"/>
  <c r="I28" i="28"/>
  <c r="M28" i="28"/>
  <c r="L28" i="28"/>
  <c r="K28" i="28"/>
  <c r="J28" i="28"/>
  <c r="I41" i="28"/>
  <c r="M41" i="28"/>
  <c r="L41" i="28"/>
  <c r="K41" i="28"/>
  <c r="J41" i="28"/>
  <c r="I47" i="28"/>
  <c r="M47" i="28"/>
  <c r="L47" i="28"/>
  <c r="K47" i="28"/>
  <c r="J47" i="28"/>
  <c r="I54" i="28"/>
  <c r="M54" i="28"/>
  <c r="H62" i="28"/>
  <c r="L54" i="28"/>
  <c r="K54" i="28"/>
  <c r="J54" i="28"/>
  <c r="I60" i="28"/>
  <c r="M60" i="28"/>
  <c r="L60" i="28"/>
  <c r="K60" i="28"/>
  <c r="J60" i="28"/>
  <c r="I67" i="28"/>
  <c r="M67" i="28"/>
  <c r="L67" i="28"/>
  <c r="K67" i="28"/>
  <c r="J67" i="28"/>
  <c r="I73" i="28"/>
  <c r="M73" i="28"/>
  <c r="L73" i="28"/>
  <c r="K73" i="28"/>
  <c r="J73" i="28"/>
  <c r="I80" i="28"/>
  <c r="M80" i="28"/>
  <c r="L80" i="28"/>
  <c r="K80" i="28"/>
  <c r="J80" i="28"/>
  <c r="K87" i="28"/>
  <c r="M87" i="28"/>
  <c r="I87" i="28"/>
  <c r="L87" i="28"/>
  <c r="J87" i="28"/>
  <c r="I92" i="28"/>
  <c r="K92" i="28"/>
  <c r="J92" i="28"/>
  <c r="M92" i="28"/>
  <c r="L92" i="28"/>
  <c r="K107" i="28"/>
  <c r="M107" i="28"/>
  <c r="I107" i="28"/>
  <c r="L107" i="28"/>
  <c r="J107" i="28"/>
  <c r="I111" i="28"/>
  <c r="K111" i="28"/>
  <c r="J111" i="28"/>
  <c r="M111" i="28"/>
  <c r="L111" i="28"/>
  <c r="J131" i="28"/>
  <c r="M131" i="28"/>
  <c r="L131" i="28"/>
  <c r="I131" i="28"/>
  <c r="K131" i="28"/>
  <c r="J144" i="28"/>
  <c r="M144" i="28"/>
  <c r="L144" i="28"/>
  <c r="I144" i="28"/>
  <c r="K144" i="28"/>
  <c r="J157" i="28"/>
  <c r="M157" i="28"/>
  <c r="L157" i="28"/>
  <c r="I157" i="28"/>
  <c r="K157" i="28"/>
  <c r="M8" i="28"/>
  <c r="K8" i="28"/>
  <c r="J8" i="28"/>
  <c r="I8" i="28"/>
  <c r="L8" i="28"/>
  <c r="M14" i="28"/>
  <c r="L14" i="28"/>
  <c r="K14" i="28"/>
  <c r="J14" i="28"/>
  <c r="I14" i="28"/>
  <c r="M27" i="28"/>
  <c r="L27" i="28"/>
  <c r="K27" i="28"/>
  <c r="J27" i="28"/>
  <c r="I27" i="28"/>
  <c r="M33" i="28"/>
  <c r="L33" i="28"/>
  <c r="K33" i="28"/>
  <c r="J33" i="28"/>
  <c r="I33" i="28"/>
  <c r="M40" i="28"/>
  <c r="H48" i="28"/>
  <c r="L40" i="28"/>
  <c r="K40" i="28"/>
  <c r="J40" i="28"/>
  <c r="I40" i="28"/>
  <c r="M46" i="28"/>
  <c r="L46" i="28"/>
  <c r="K46" i="28"/>
  <c r="J46" i="28"/>
  <c r="I46" i="28"/>
  <c r="M53" i="28"/>
  <c r="L53" i="28"/>
  <c r="K53" i="28"/>
  <c r="J53" i="28"/>
  <c r="I53" i="28"/>
  <c r="M59" i="28"/>
  <c r="L59" i="28"/>
  <c r="K59" i="28"/>
  <c r="J59" i="28"/>
  <c r="I59" i="28"/>
  <c r="M66" i="28"/>
  <c r="L66" i="28"/>
  <c r="K66" i="28"/>
  <c r="J66" i="28"/>
  <c r="I66" i="28"/>
  <c r="M72" i="28"/>
  <c r="L72" i="28"/>
  <c r="K72" i="28"/>
  <c r="J72" i="28"/>
  <c r="I72" i="28"/>
  <c r="M79" i="28"/>
  <c r="L79" i="28"/>
  <c r="K79" i="28"/>
  <c r="J79" i="28"/>
  <c r="I79" i="28"/>
  <c r="J93" i="28"/>
  <c r="L93" i="28"/>
  <c r="M93" i="28"/>
  <c r="K93" i="28"/>
  <c r="I93" i="28"/>
  <c r="M102" i="28"/>
  <c r="I102" i="28"/>
  <c r="L102" i="28"/>
  <c r="K102" i="28"/>
  <c r="J102" i="28"/>
  <c r="J112" i="28"/>
  <c r="L112" i="28"/>
  <c r="M112" i="28"/>
  <c r="K112" i="28"/>
  <c r="I112" i="28"/>
  <c r="I117" i="28"/>
  <c r="L117" i="28"/>
  <c r="K117" i="28"/>
  <c r="M117" i="28"/>
  <c r="J117" i="28"/>
  <c r="I130" i="28"/>
  <c r="L130" i="28"/>
  <c r="K130" i="28"/>
  <c r="M130" i="28"/>
  <c r="J130" i="28"/>
  <c r="I143" i="28"/>
  <c r="L143" i="28"/>
  <c r="K143" i="28"/>
  <c r="M143" i="28"/>
  <c r="J143" i="28"/>
  <c r="I156" i="28"/>
  <c r="L156" i="28"/>
  <c r="K156" i="28"/>
  <c r="M156" i="28"/>
  <c r="J156" i="28"/>
  <c r="L88" i="28"/>
  <c r="M88" i="28"/>
  <c r="K88" i="28"/>
  <c r="J88" i="28"/>
  <c r="I88" i="28"/>
  <c r="L95" i="28"/>
  <c r="M95" i="28"/>
  <c r="K95" i="28"/>
  <c r="J95" i="28"/>
  <c r="I95" i="28"/>
  <c r="L101" i="28"/>
  <c r="J101" i="28"/>
  <c r="I101" i="28"/>
  <c r="M101" i="28"/>
  <c r="K101" i="28"/>
  <c r="L108" i="28"/>
  <c r="M108" i="28"/>
  <c r="K108" i="28"/>
  <c r="J108" i="28"/>
  <c r="I108" i="28"/>
  <c r="L114" i="28"/>
  <c r="I114" i="28"/>
  <c r="M114" i="28"/>
  <c r="K114" i="28"/>
  <c r="J114" i="28"/>
  <c r="L121" i="28"/>
  <c r="I121" i="28"/>
  <c r="K121" i="28"/>
  <c r="J121" i="28"/>
  <c r="M121" i="28"/>
  <c r="L127" i="28"/>
  <c r="I127" i="28"/>
  <c r="M127" i="28"/>
  <c r="K127" i="28"/>
  <c r="J127" i="28"/>
  <c r="L134" i="28"/>
  <c r="I134" i="28"/>
  <c r="K134" i="28"/>
  <c r="J134" i="28"/>
  <c r="M134" i="28"/>
  <c r="L140" i="28"/>
  <c r="I140" i="28"/>
  <c r="M140" i="28"/>
  <c r="K140" i="28"/>
  <c r="J140" i="28"/>
  <c r="L153" i="28"/>
  <c r="I153" i="28"/>
  <c r="M153" i="28"/>
  <c r="K153" i="28"/>
  <c r="J153" i="28"/>
  <c r="L159" i="28"/>
  <c r="I159" i="28"/>
  <c r="K159" i="28"/>
  <c r="J159" i="28"/>
  <c r="M159" i="28"/>
  <c r="K120" i="28"/>
  <c r="M120" i="28"/>
  <c r="J120" i="28"/>
  <c r="I120" i="28"/>
  <c r="L120" i="28"/>
  <c r="K126" i="28"/>
  <c r="M126" i="28"/>
  <c r="L126" i="28"/>
  <c r="J126" i="28"/>
  <c r="I126" i="28"/>
  <c r="K139" i="28"/>
  <c r="M139" i="28"/>
  <c r="L139" i="28"/>
  <c r="J139" i="28"/>
  <c r="I139" i="28"/>
  <c r="K145" i="28"/>
  <c r="M145" i="28"/>
  <c r="J145" i="28"/>
  <c r="I145" i="28"/>
  <c r="L145" i="28"/>
  <c r="K152" i="28"/>
  <c r="M152" i="28"/>
  <c r="H160" i="28"/>
  <c r="L152" i="28"/>
  <c r="J152" i="28"/>
  <c r="I152" i="28"/>
  <c r="K158" i="28"/>
  <c r="M158" i="28"/>
  <c r="J158" i="28"/>
  <c r="I158" i="28"/>
  <c r="L158" i="28"/>
  <c r="M84" i="28"/>
  <c r="L84" i="28"/>
  <c r="K84" i="28"/>
  <c r="J84" i="28"/>
  <c r="I84" i="28"/>
  <c r="J97" i="28"/>
  <c r="I97" i="28"/>
  <c r="M97" i="28"/>
  <c r="L97" i="28"/>
  <c r="K97" i="28"/>
  <c r="J103" i="28"/>
  <c r="M103" i="28"/>
  <c r="L103" i="28"/>
  <c r="K103" i="28"/>
  <c r="I103" i="28"/>
  <c r="J110" i="28"/>
  <c r="L110" i="28"/>
  <c r="H118" i="28"/>
  <c r="K110" i="28"/>
  <c r="I110" i="28"/>
  <c r="M110" i="28"/>
  <c r="K116" i="28"/>
  <c r="J116" i="28"/>
  <c r="M116" i="28"/>
  <c r="L116" i="28"/>
  <c r="I116" i="28"/>
  <c r="K123" i="28"/>
  <c r="J123" i="28"/>
  <c r="M123" i="28"/>
  <c r="L123" i="28"/>
  <c r="I123" i="28"/>
  <c r="K129" i="28"/>
  <c r="J129" i="28"/>
  <c r="M129" i="28"/>
  <c r="L129" i="28"/>
  <c r="I129" i="28"/>
  <c r="K136" i="28"/>
  <c r="J136" i="28"/>
  <c r="M136" i="28"/>
  <c r="L136" i="28"/>
  <c r="I136" i="28"/>
  <c r="K142" i="28"/>
  <c r="J142" i="28"/>
  <c r="M142" i="28"/>
  <c r="L142" i="28"/>
  <c r="I142" i="28"/>
  <c r="K149" i="28"/>
  <c r="J149" i="28"/>
  <c r="M149" i="28"/>
  <c r="L149" i="28"/>
  <c r="I149" i="28"/>
  <c r="K155" i="28"/>
  <c r="J155" i="28"/>
  <c r="M155" i="28"/>
  <c r="L155" i="28"/>
  <c r="I155" i="28"/>
  <c r="K79" i="27"/>
  <c r="J79" i="27"/>
  <c r="I79" i="27"/>
  <c r="J78" i="27"/>
  <c r="K78" i="27"/>
  <c r="I78" i="27"/>
  <c r="J73" i="27"/>
  <c r="K73" i="27"/>
  <c r="I73" i="27"/>
  <c r="J69" i="27"/>
  <c r="K69" i="27"/>
  <c r="I69" i="27"/>
  <c r="J65" i="27"/>
  <c r="K65" i="27"/>
  <c r="I65" i="27"/>
  <c r="K61" i="27"/>
  <c r="J61" i="27"/>
  <c r="I61" i="27"/>
  <c r="K59" i="27"/>
  <c r="J59" i="27"/>
  <c r="I59" i="27"/>
  <c r="K57" i="27"/>
  <c r="J57" i="27"/>
  <c r="I57" i="27"/>
  <c r="K55" i="27"/>
  <c r="J55" i="27"/>
  <c r="I55" i="27"/>
  <c r="K53" i="27"/>
  <c r="J53" i="27"/>
  <c r="I53" i="27"/>
  <c r="K51" i="27"/>
  <c r="J51" i="27"/>
  <c r="I51" i="27"/>
  <c r="K46" i="27"/>
  <c r="J46" i="27"/>
  <c r="I46" i="27"/>
  <c r="K44" i="27"/>
  <c r="J44" i="27"/>
  <c r="I44" i="27"/>
  <c r="K42" i="27"/>
  <c r="J42" i="27"/>
  <c r="I42" i="27"/>
  <c r="K40" i="27"/>
  <c r="J40" i="27"/>
  <c r="I40" i="27"/>
  <c r="H48" i="27"/>
  <c r="K38" i="27"/>
  <c r="J38" i="27"/>
  <c r="I38" i="27"/>
  <c r="K36" i="27"/>
  <c r="J36" i="27"/>
  <c r="I36" i="27"/>
  <c r="K33" i="27"/>
  <c r="J33" i="27"/>
  <c r="I33" i="27"/>
  <c r="K31" i="27"/>
  <c r="J31" i="27"/>
  <c r="I31" i="27"/>
  <c r="K29" i="27"/>
  <c r="J29" i="27"/>
  <c r="I29" i="27"/>
  <c r="K27" i="27"/>
  <c r="J27" i="27"/>
  <c r="I27" i="27"/>
  <c r="K25" i="27"/>
  <c r="J25" i="27"/>
  <c r="I25" i="27"/>
  <c r="K23" i="27"/>
  <c r="J23" i="27"/>
  <c r="I23" i="27"/>
  <c r="K18" i="27"/>
  <c r="J18" i="27"/>
  <c r="I18" i="27"/>
  <c r="K16" i="27"/>
  <c r="J16" i="27"/>
  <c r="I16" i="27"/>
  <c r="K14" i="27"/>
  <c r="J14" i="27"/>
  <c r="I14" i="27"/>
  <c r="K12" i="27"/>
  <c r="J12" i="27"/>
  <c r="I12" i="27"/>
  <c r="H20" i="27"/>
  <c r="K10" i="27"/>
  <c r="J10" i="27"/>
  <c r="I10" i="27"/>
  <c r="K8" i="27"/>
  <c r="J8" i="27"/>
  <c r="I8" i="27"/>
  <c r="L87" i="25"/>
  <c r="L84" i="25"/>
  <c r="L43" i="25"/>
  <c r="L40" i="25"/>
  <c r="L108" i="25"/>
  <c r="L105" i="25"/>
  <c r="L64" i="25"/>
  <c r="L61" i="25"/>
  <c r="L85" i="25"/>
  <c r="L82" i="25"/>
  <c r="L81" i="25"/>
  <c r="L80" i="25"/>
  <c r="L79" i="25"/>
  <c r="L78" i="25"/>
  <c r="L77" i="25"/>
  <c r="L76" i="25"/>
  <c r="L75" i="25"/>
  <c r="L41" i="25"/>
  <c r="L38" i="25"/>
  <c r="L37" i="25"/>
  <c r="L36" i="25"/>
  <c r="L35" i="25"/>
  <c r="L34" i="25"/>
  <c r="L33" i="25"/>
  <c r="L32" i="25"/>
  <c r="L31" i="25"/>
  <c r="L109" i="25"/>
  <c r="L106" i="25"/>
  <c r="L65" i="25"/>
  <c r="L62" i="25"/>
  <c r="L86" i="25"/>
  <c r="L83" i="25"/>
  <c r="L42" i="25"/>
  <c r="L39" i="25"/>
  <c r="L102" i="25"/>
  <c r="L99" i="25"/>
  <c r="L58" i="25"/>
  <c r="L55" i="25"/>
  <c r="L107" i="25"/>
  <c r="L63" i="25"/>
  <c r="L103" i="25"/>
  <c r="L100" i="25"/>
  <c r="L97" i="25"/>
  <c r="L59" i="25"/>
  <c r="L56" i="25"/>
  <c r="L53" i="25"/>
  <c r="L60" i="25"/>
  <c r="L104" i="25"/>
  <c r="L57" i="25"/>
  <c r="L101" i="25"/>
  <c r="L54" i="25"/>
  <c r="L98" i="25"/>
  <c r="I73" i="25"/>
  <c r="I29" i="25"/>
  <c r="L30" i="25" s="1"/>
  <c r="I95" i="25"/>
  <c r="I51" i="25"/>
  <c r="G7" i="25"/>
  <c r="J8" i="25" s="1"/>
  <c r="K156" i="26"/>
  <c r="J156" i="26"/>
  <c r="I156" i="26"/>
  <c r="K148" i="26"/>
  <c r="J148" i="26"/>
  <c r="I148" i="26"/>
  <c r="K139" i="26"/>
  <c r="J139" i="26"/>
  <c r="I139" i="26"/>
  <c r="K130" i="26"/>
  <c r="J130" i="26"/>
  <c r="I130" i="26"/>
  <c r="K122" i="26"/>
  <c r="J122" i="26"/>
  <c r="I122" i="26"/>
  <c r="K113" i="26"/>
  <c r="J113" i="26"/>
  <c r="I113" i="26"/>
  <c r="K96" i="26"/>
  <c r="J96" i="26"/>
  <c r="I96" i="26"/>
  <c r="H104" i="26"/>
  <c r="K87" i="26"/>
  <c r="J87" i="26"/>
  <c r="I87" i="26"/>
  <c r="K79" i="26"/>
  <c r="J79" i="26"/>
  <c r="I79" i="26"/>
  <c r="K70" i="26"/>
  <c r="J70" i="26"/>
  <c r="I70" i="26"/>
  <c r="K61" i="26"/>
  <c r="J61" i="26"/>
  <c r="I61" i="26"/>
  <c r="K53" i="26"/>
  <c r="J53" i="26"/>
  <c r="I53" i="26"/>
  <c r="K44" i="26"/>
  <c r="J44" i="26"/>
  <c r="I44" i="26"/>
  <c r="L155" i="22"/>
  <c r="K155" i="22"/>
  <c r="J155" i="22"/>
  <c r="L152" i="22"/>
  <c r="K152" i="22"/>
  <c r="J152" i="22"/>
  <c r="L149" i="22"/>
  <c r="K149" i="22"/>
  <c r="J149" i="22"/>
  <c r="L145" i="22"/>
  <c r="K145" i="22"/>
  <c r="J145" i="22"/>
  <c r="L142" i="22"/>
  <c r="K142" i="22"/>
  <c r="J142" i="22"/>
  <c r="L139" i="22"/>
  <c r="I147" i="22"/>
  <c r="K139" i="22"/>
  <c r="J139" i="22"/>
  <c r="L136" i="22"/>
  <c r="K136" i="22"/>
  <c r="J136" i="22"/>
  <c r="L132" i="22"/>
  <c r="K132" i="22"/>
  <c r="J132" i="22"/>
  <c r="L129" i="22"/>
  <c r="K129" i="22"/>
  <c r="J129" i="22"/>
  <c r="L126" i="22"/>
  <c r="K126" i="22"/>
  <c r="J126" i="22"/>
  <c r="L123" i="22"/>
  <c r="K123" i="22"/>
  <c r="J123" i="22"/>
  <c r="L116" i="22"/>
  <c r="K116" i="22"/>
  <c r="J116" i="22"/>
  <c r="L113" i="22"/>
  <c r="K113" i="22"/>
  <c r="J113" i="22"/>
  <c r="L110" i="22"/>
  <c r="K110" i="22"/>
  <c r="J110" i="22"/>
  <c r="L107" i="22"/>
  <c r="K107" i="22"/>
  <c r="J107" i="22"/>
  <c r="L103" i="22"/>
  <c r="K103" i="22"/>
  <c r="J103" i="22"/>
  <c r="L100" i="22"/>
  <c r="K100" i="22"/>
  <c r="J100" i="22"/>
  <c r="L97" i="22"/>
  <c r="I105" i="22"/>
  <c r="K97" i="22"/>
  <c r="J97" i="22"/>
  <c r="L94" i="22"/>
  <c r="K94" i="22"/>
  <c r="J94" i="22"/>
  <c r="L90" i="22"/>
  <c r="K90" i="22"/>
  <c r="J90" i="22"/>
  <c r="L87" i="22"/>
  <c r="K87" i="22"/>
  <c r="J87" i="22"/>
  <c r="L84" i="22"/>
  <c r="K84" i="22"/>
  <c r="J84" i="22"/>
  <c r="L81" i="22"/>
  <c r="K81" i="22"/>
  <c r="J81" i="22"/>
  <c r="L74" i="22"/>
  <c r="K74" i="22"/>
  <c r="J74" i="22"/>
  <c r="L71" i="22"/>
  <c r="K71" i="22"/>
  <c r="J71" i="22"/>
  <c r="L68" i="22"/>
  <c r="K68" i="22"/>
  <c r="J68" i="22"/>
  <c r="L65" i="22"/>
  <c r="K65" i="22"/>
  <c r="J65" i="22"/>
  <c r="L61" i="22"/>
  <c r="K61" i="22"/>
  <c r="J61" i="22"/>
  <c r="L58" i="22"/>
  <c r="K58" i="22"/>
  <c r="J58" i="22"/>
  <c r="L55" i="22"/>
  <c r="I63" i="22"/>
  <c r="K55" i="22"/>
  <c r="J55" i="22"/>
  <c r="L52" i="22"/>
  <c r="K52" i="22"/>
  <c r="J52" i="22"/>
  <c r="L48" i="22"/>
  <c r="K48" i="22"/>
  <c r="J48" i="22"/>
  <c r="L45" i="22"/>
  <c r="K45" i="22"/>
  <c r="J45" i="22"/>
  <c r="L42" i="22"/>
  <c r="K42" i="22"/>
  <c r="J42" i="22"/>
  <c r="X13" i="22"/>
  <c r="U21" i="22"/>
  <c r="W13" i="22"/>
  <c r="V13" i="22"/>
  <c r="I152" i="21"/>
  <c r="H152" i="21"/>
  <c r="I145" i="21"/>
  <c r="H145" i="21"/>
  <c r="I139" i="21"/>
  <c r="H139" i="21"/>
  <c r="I132" i="21"/>
  <c r="H132" i="21"/>
  <c r="G134" i="21"/>
  <c r="I126" i="21"/>
  <c r="H126" i="21"/>
  <c r="I119" i="21"/>
  <c r="H119" i="21"/>
  <c r="I113" i="21"/>
  <c r="H113" i="21"/>
  <c r="I100" i="21"/>
  <c r="H100" i="21"/>
  <c r="I94" i="21"/>
  <c r="H94" i="21"/>
  <c r="I87" i="21"/>
  <c r="H87" i="21"/>
  <c r="I81" i="21"/>
  <c r="H81" i="21"/>
  <c r="I74" i="21"/>
  <c r="H74" i="21"/>
  <c r="V18" i="22"/>
  <c r="X18" i="22"/>
  <c r="W18" i="22"/>
  <c r="V12" i="22"/>
  <c r="X12" i="22"/>
  <c r="W12" i="22"/>
  <c r="H157" i="21"/>
  <c r="I157" i="21"/>
  <c r="H151" i="21"/>
  <c r="I151" i="21"/>
  <c r="H144" i="21"/>
  <c r="I144" i="21"/>
  <c r="H138" i="21"/>
  <c r="I138" i="21"/>
  <c r="H131" i="21"/>
  <c r="I131" i="21"/>
  <c r="H125" i="21"/>
  <c r="I125" i="21"/>
  <c r="H118" i="21"/>
  <c r="I118" i="21"/>
  <c r="H112" i="21"/>
  <c r="G120" i="21"/>
  <c r="I112" i="21"/>
  <c r="H105" i="21"/>
  <c r="I105" i="21"/>
  <c r="H99" i="21"/>
  <c r="I99" i="21"/>
  <c r="H86" i="21"/>
  <c r="I86" i="21"/>
  <c r="H80" i="21"/>
  <c r="I80" i="21"/>
  <c r="H73" i="21"/>
  <c r="I73" i="21"/>
  <c r="K152" i="26"/>
  <c r="J152" i="26"/>
  <c r="I152" i="26"/>
  <c r="H160" i="26"/>
  <c r="K143" i="26"/>
  <c r="J143" i="26"/>
  <c r="I143" i="26"/>
  <c r="K135" i="26"/>
  <c r="J135" i="26"/>
  <c r="I135" i="26"/>
  <c r="K126" i="26"/>
  <c r="J126" i="26"/>
  <c r="I126" i="26"/>
  <c r="K117" i="26"/>
  <c r="J117" i="26"/>
  <c r="I117" i="26"/>
  <c r="K109" i="26"/>
  <c r="J109" i="26"/>
  <c r="I109" i="26"/>
  <c r="K100" i="26"/>
  <c r="J100" i="26"/>
  <c r="I100" i="26"/>
  <c r="K92" i="26"/>
  <c r="J92" i="26"/>
  <c r="I92" i="26"/>
  <c r="K83" i="26"/>
  <c r="J83" i="26"/>
  <c r="I83" i="26"/>
  <c r="K74" i="26"/>
  <c r="J74" i="26"/>
  <c r="I74" i="26"/>
  <c r="K66" i="26"/>
  <c r="J66" i="26"/>
  <c r="I66" i="26"/>
  <c r="K57" i="26"/>
  <c r="J57" i="26"/>
  <c r="I57" i="26"/>
  <c r="K40" i="26"/>
  <c r="J40" i="26"/>
  <c r="I40" i="26"/>
  <c r="H48" i="26"/>
  <c r="L19" i="22"/>
  <c r="K19" i="22"/>
  <c r="J19" i="22"/>
  <c r="X16" i="22"/>
  <c r="W16" i="22"/>
  <c r="V16" i="22"/>
  <c r="L13" i="22"/>
  <c r="I21" i="22"/>
  <c r="K13" i="22"/>
  <c r="J13" i="22"/>
  <c r="X10" i="22"/>
  <c r="W10" i="22"/>
  <c r="V10" i="22"/>
  <c r="I161" i="21"/>
  <c r="H161" i="21"/>
  <c r="I155" i="21"/>
  <c r="H155" i="21"/>
  <c r="I142" i="21"/>
  <c r="H142" i="21"/>
  <c r="I136" i="21"/>
  <c r="H136" i="21"/>
  <c r="I129" i="21"/>
  <c r="H129" i="21"/>
  <c r="I123" i="21"/>
  <c r="H123" i="21"/>
  <c r="I116" i="21"/>
  <c r="H116" i="21"/>
  <c r="I110" i="21"/>
  <c r="H110" i="21"/>
  <c r="I103" i="21"/>
  <c r="H103" i="21"/>
  <c r="I97" i="21"/>
  <c r="H97" i="21"/>
  <c r="I90" i="21"/>
  <c r="H90" i="21"/>
  <c r="G92" i="21"/>
  <c r="I84" i="21"/>
  <c r="H84" i="21"/>
  <c r="I77" i="21"/>
  <c r="H77" i="21"/>
  <c r="I71" i="21"/>
  <c r="H71" i="21"/>
  <c r="I58" i="21"/>
  <c r="H58" i="21"/>
  <c r="I52" i="21"/>
  <c r="H52" i="21"/>
  <c r="I45" i="21"/>
  <c r="H45" i="21"/>
  <c r="I39" i="21"/>
  <c r="H39" i="21"/>
  <c r="I32" i="21"/>
  <c r="H32" i="21"/>
  <c r="I26" i="21"/>
  <c r="H26" i="21"/>
  <c r="I21" i="21"/>
  <c r="H21" i="21"/>
  <c r="I18" i="21"/>
  <c r="H18" i="21"/>
  <c r="I15" i="21"/>
  <c r="H15" i="21"/>
  <c r="I12" i="21"/>
  <c r="H12" i="21"/>
  <c r="L160" i="22"/>
  <c r="J160" i="22"/>
  <c r="K160" i="22"/>
  <c r="L157" i="22"/>
  <c r="J157" i="22"/>
  <c r="K157" i="22"/>
  <c r="L154" i="22"/>
  <c r="J154" i="22"/>
  <c r="K154" i="22"/>
  <c r="L151" i="22"/>
  <c r="J151" i="22"/>
  <c r="K151" i="22"/>
  <c r="L144" i="22"/>
  <c r="J144" i="22"/>
  <c r="K144" i="22"/>
  <c r="L141" i="22"/>
  <c r="J141" i="22"/>
  <c r="K141" i="22"/>
  <c r="L138" i="22"/>
  <c r="J138" i="22"/>
  <c r="K138" i="22"/>
  <c r="L135" i="22"/>
  <c r="J135" i="22"/>
  <c r="K135" i="22"/>
  <c r="L131" i="22"/>
  <c r="J131" i="22"/>
  <c r="K131" i="22"/>
  <c r="L128" i="22"/>
  <c r="J128" i="22"/>
  <c r="K128" i="22"/>
  <c r="L125" i="22"/>
  <c r="J125" i="22"/>
  <c r="I133" i="22"/>
  <c r="K125" i="22"/>
  <c r="L122" i="22"/>
  <c r="J122" i="22"/>
  <c r="K122" i="22"/>
  <c r="L118" i="22"/>
  <c r="J118" i="22"/>
  <c r="K118" i="22"/>
  <c r="L115" i="22"/>
  <c r="J115" i="22"/>
  <c r="K115" i="22"/>
  <c r="L112" i="22"/>
  <c r="J112" i="22"/>
  <c r="K112" i="22"/>
  <c r="L109" i="22"/>
  <c r="J109" i="22"/>
  <c r="K109" i="22"/>
  <c r="L102" i="22"/>
  <c r="J102" i="22"/>
  <c r="K102" i="22"/>
  <c r="L99" i="22"/>
  <c r="J99" i="22"/>
  <c r="K99" i="22"/>
  <c r="L96" i="22"/>
  <c r="J96" i="22"/>
  <c r="K96" i="22"/>
  <c r="L93" i="22"/>
  <c r="J93" i="22"/>
  <c r="K93" i="22"/>
  <c r="L89" i="22"/>
  <c r="J89" i="22"/>
  <c r="K89" i="22"/>
  <c r="L86" i="22"/>
  <c r="J86" i="22"/>
  <c r="K86" i="22"/>
  <c r="L83" i="22"/>
  <c r="J83" i="22"/>
  <c r="I91" i="22"/>
  <c r="K83" i="22"/>
  <c r="L80" i="22"/>
  <c r="J80" i="22"/>
  <c r="K80" i="22"/>
  <c r="L76" i="22"/>
  <c r="J76" i="22"/>
  <c r="K76" i="22"/>
  <c r="L73" i="22"/>
  <c r="J73" i="22"/>
  <c r="K73" i="22"/>
  <c r="L70" i="22"/>
  <c r="J70" i="22"/>
  <c r="K70" i="22"/>
  <c r="L67" i="22"/>
  <c r="J67" i="22"/>
  <c r="K67" i="22"/>
  <c r="L60" i="22"/>
  <c r="J60" i="22"/>
  <c r="K60" i="22"/>
  <c r="L57" i="22"/>
  <c r="J57" i="22"/>
  <c r="K57" i="22"/>
  <c r="L54" i="22"/>
  <c r="J54" i="22"/>
  <c r="K54" i="22"/>
  <c r="L51" i="22"/>
  <c r="J51" i="22"/>
  <c r="K51" i="22"/>
  <c r="L47" i="22"/>
  <c r="J47" i="22"/>
  <c r="K47" i="22"/>
  <c r="L44" i="22"/>
  <c r="J44" i="22"/>
  <c r="K44" i="22"/>
  <c r="L41" i="22"/>
  <c r="J41" i="22"/>
  <c r="I49" i="22"/>
  <c r="K41" i="22"/>
  <c r="L38" i="22"/>
  <c r="J38" i="22"/>
  <c r="K38" i="22"/>
  <c r="L34" i="22"/>
  <c r="J34" i="22"/>
  <c r="K34" i="22"/>
  <c r="L31" i="22"/>
  <c r="J31" i="22"/>
  <c r="K31" i="22"/>
  <c r="L28" i="22"/>
  <c r="J28" i="22"/>
  <c r="K28" i="22"/>
  <c r="L25" i="22"/>
  <c r="J25" i="22"/>
  <c r="K25" i="22"/>
  <c r="L18" i="22"/>
  <c r="J18" i="22"/>
  <c r="K18" i="22"/>
  <c r="X15" i="22"/>
  <c r="V15" i="22"/>
  <c r="W15" i="22"/>
  <c r="L12" i="22"/>
  <c r="J12" i="22"/>
  <c r="K12" i="22"/>
  <c r="X9" i="22"/>
  <c r="V9" i="22"/>
  <c r="W9" i="22"/>
  <c r="H160" i="21"/>
  <c r="I160" i="21"/>
  <c r="H154" i="21"/>
  <c r="G162" i="21"/>
  <c r="I154" i="21"/>
  <c r="H147" i="21"/>
  <c r="I147" i="21"/>
  <c r="H141" i="21"/>
  <c r="I141" i="21"/>
  <c r="H128" i="21"/>
  <c r="I128" i="21"/>
  <c r="H122" i="21"/>
  <c r="I122" i="21"/>
  <c r="H115" i="21"/>
  <c r="I115" i="21"/>
  <c r="H109" i="21"/>
  <c r="I109" i="21"/>
  <c r="H102" i="21"/>
  <c r="I102" i="21"/>
  <c r="H96" i="21"/>
  <c r="I96" i="21"/>
  <c r="H89" i="21"/>
  <c r="I89" i="21"/>
  <c r="H83" i="21"/>
  <c r="I83" i="21"/>
  <c r="H76" i="21"/>
  <c r="I76" i="21"/>
  <c r="H70" i="21"/>
  <c r="G78" i="21"/>
  <c r="I70" i="21"/>
  <c r="H63" i="21"/>
  <c r="I63" i="21"/>
  <c r="H57" i="21"/>
  <c r="I57" i="21"/>
  <c r="H44" i="21"/>
  <c r="I44" i="21"/>
  <c r="H38" i="21"/>
  <c r="I38" i="21"/>
  <c r="H31" i="21"/>
  <c r="I31" i="21"/>
  <c r="H25" i="21"/>
  <c r="I25" i="21"/>
  <c r="Q17" i="21"/>
  <c r="R17" i="21"/>
  <c r="Q14" i="21"/>
  <c r="R14" i="21"/>
  <c r="P22" i="21"/>
  <c r="Q11" i="21"/>
  <c r="R11" i="21"/>
  <c r="K158" i="26"/>
  <c r="J158" i="26"/>
  <c r="I158" i="26"/>
  <c r="K32" i="26"/>
  <c r="J32" i="26"/>
  <c r="I32" i="26"/>
  <c r="K28" i="26"/>
  <c r="J28" i="26"/>
  <c r="I28" i="26"/>
  <c r="K24" i="26"/>
  <c r="J24" i="26"/>
  <c r="I24" i="26"/>
  <c r="K19" i="26"/>
  <c r="J19" i="26"/>
  <c r="I19" i="26"/>
  <c r="K15" i="26"/>
  <c r="J15" i="26"/>
  <c r="I15" i="26"/>
  <c r="K11" i="26"/>
  <c r="J11" i="26"/>
  <c r="I11" i="26"/>
  <c r="K37" i="26"/>
  <c r="J37" i="26"/>
  <c r="I37" i="26"/>
  <c r="J36" i="26"/>
  <c r="I36" i="26"/>
  <c r="K36" i="26"/>
  <c r="J38" i="26"/>
  <c r="I38" i="26"/>
  <c r="K38" i="26"/>
  <c r="J8" i="26"/>
  <c r="I8" i="26"/>
  <c r="K8" i="26"/>
  <c r="J10" i="26"/>
  <c r="I10" i="26"/>
  <c r="K10" i="26"/>
  <c r="J12" i="26"/>
  <c r="I12" i="26"/>
  <c r="H20" i="26"/>
  <c r="K12" i="26"/>
  <c r="J14" i="26"/>
  <c r="I14" i="26"/>
  <c r="K14" i="26"/>
  <c r="J16" i="26"/>
  <c r="I16" i="26"/>
  <c r="K16" i="26"/>
  <c r="J18" i="26"/>
  <c r="I18" i="26"/>
  <c r="K18" i="26"/>
  <c r="J23" i="26"/>
  <c r="I23" i="26"/>
  <c r="K23" i="26"/>
  <c r="J25" i="26"/>
  <c r="I25" i="26"/>
  <c r="K25" i="26"/>
  <c r="J27" i="26"/>
  <c r="I27" i="26"/>
  <c r="K27" i="26"/>
  <c r="J29" i="26"/>
  <c r="I29" i="26"/>
  <c r="K29" i="26"/>
  <c r="J31" i="26"/>
  <c r="I31" i="26"/>
  <c r="K31" i="26"/>
  <c r="J33" i="26"/>
  <c r="I33" i="26"/>
  <c r="K33" i="26"/>
  <c r="K42" i="26"/>
  <c r="J42" i="26"/>
  <c r="I42" i="26"/>
  <c r="K46" i="26"/>
  <c r="J46" i="26"/>
  <c r="I46" i="26"/>
  <c r="K51" i="26"/>
  <c r="J51" i="26"/>
  <c r="I51" i="26"/>
  <c r="K55" i="26"/>
  <c r="J55" i="26"/>
  <c r="I55" i="26"/>
  <c r="K59" i="26"/>
  <c r="J59" i="26"/>
  <c r="I59" i="26"/>
  <c r="K64" i="26"/>
  <c r="J64" i="26"/>
  <c r="I64" i="26"/>
  <c r="K68" i="26"/>
  <c r="J68" i="26"/>
  <c r="I68" i="26"/>
  <c r="H76" i="26"/>
  <c r="K72" i="26"/>
  <c r="J72" i="26"/>
  <c r="I72" i="26"/>
  <c r="K81" i="26"/>
  <c r="J81" i="26"/>
  <c r="I81" i="26"/>
  <c r="K85" i="26"/>
  <c r="J85" i="26"/>
  <c r="I85" i="26"/>
  <c r="K89" i="26"/>
  <c r="J89" i="26"/>
  <c r="I89" i="26"/>
  <c r="K94" i="26"/>
  <c r="J94" i="26"/>
  <c r="I94" i="26"/>
  <c r="K98" i="26"/>
  <c r="J98" i="26"/>
  <c r="I98" i="26"/>
  <c r="K102" i="26"/>
  <c r="J102" i="26"/>
  <c r="I102" i="26"/>
  <c r="K107" i="26"/>
  <c r="J107" i="26"/>
  <c r="I107" i="26"/>
  <c r="K111" i="26"/>
  <c r="J111" i="26"/>
  <c r="I111" i="26"/>
  <c r="K115" i="26"/>
  <c r="J115" i="26"/>
  <c r="I115" i="26"/>
  <c r="K120" i="26"/>
  <c r="J120" i="26"/>
  <c r="I120" i="26"/>
  <c r="K124" i="26"/>
  <c r="J124" i="26"/>
  <c r="I124" i="26"/>
  <c r="H132" i="26"/>
  <c r="K128" i="26"/>
  <c r="J128" i="26"/>
  <c r="I128" i="26"/>
  <c r="K137" i="26"/>
  <c r="J137" i="26"/>
  <c r="I137" i="26"/>
  <c r="K141" i="26"/>
  <c r="J141" i="26"/>
  <c r="I141" i="26"/>
  <c r="K145" i="26"/>
  <c r="J145" i="26"/>
  <c r="I145" i="26"/>
  <c r="K150" i="26"/>
  <c r="J150" i="26"/>
  <c r="I150" i="26"/>
  <c r="K154" i="26"/>
  <c r="J154" i="26"/>
  <c r="I154" i="26"/>
  <c r="K39" i="26"/>
  <c r="J39" i="26"/>
  <c r="I39" i="26"/>
  <c r="J41" i="26"/>
  <c r="I41" i="26"/>
  <c r="K41" i="26"/>
  <c r="K43" i="26"/>
  <c r="J43" i="26"/>
  <c r="I43" i="26"/>
  <c r="J45" i="26"/>
  <c r="I45" i="26"/>
  <c r="K45" i="26"/>
  <c r="K47" i="26"/>
  <c r="J47" i="26"/>
  <c r="I47" i="26"/>
  <c r="J50" i="26"/>
  <c r="I50" i="26"/>
  <c r="K50" i="26"/>
  <c r="K52" i="26"/>
  <c r="J52" i="26"/>
  <c r="I52" i="26"/>
  <c r="H62" i="26"/>
  <c r="J54" i="26"/>
  <c r="I54" i="26"/>
  <c r="K54" i="26"/>
  <c r="K56" i="26"/>
  <c r="J56" i="26"/>
  <c r="I56" i="26"/>
  <c r="J58" i="26"/>
  <c r="I58" i="26"/>
  <c r="K58" i="26"/>
  <c r="K60" i="26"/>
  <c r="J60" i="26"/>
  <c r="I60" i="26"/>
  <c r="K65" i="26"/>
  <c r="J65" i="26"/>
  <c r="I65" i="26"/>
  <c r="J67" i="26"/>
  <c r="I67" i="26"/>
  <c r="K67" i="26"/>
  <c r="K69" i="26"/>
  <c r="J69" i="26"/>
  <c r="I69" i="26"/>
  <c r="J71" i="26"/>
  <c r="I71" i="26"/>
  <c r="K71" i="26"/>
  <c r="K73" i="26"/>
  <c r="J73" i="26"/>
  <c r="I73" i="26"/>
  <c r="J75" i="26"/>
  <c r="I75" i="26"/>
  <c r="K75" i="26"/>
  <c r="K78" i="26"/>
  <c r="J78" i="26"/>
  <c r="I78" i="26"/>
  <c r="J80" i="26"/>
  <c r="I80" i="26"/>
  <c r="K80" i="26"/>
  <c r="H90" i="26"/>
  <c r="K82" i="26"/>
  <c r="J82" i="26"/>
  <c r="I82" i="26"/>
  <c r="J84" i="26"/>
  <c r="I84" i="26"/>
  <c r="K84" i="26"/>
  <c r="K86" i="26"/>
  <c r="J86" i="26"/>
  <c r="I86" i="26"/>
  <c r="J88" i="26"/>
  <c r="I88" i="26"/>
  <c r="K88" i="26"/>
  <c r="J93" i="26"/>
  <c r="I93" i="26"/>
  <c r="K93" i="26"/>
  <c r="K95" i="26"/>
  <c r="J95" i="26"/>
  <c r="I95" i="26"/>
  <c r="J97" i="26"/>
  <c r="I97" i="26"/>
  <c r="K97" i="26"/>
  <c r="K99" i="26"/>
  <c r="J99" i="26"/>
  <c r="I99" i="26"/>
  <c r="J101" i="26"/>
  <c r="I101" i="26"/>
  <c r="K101" i="26"/>
  <c r="K103" i="26"/>
  <c r="J103" i="26"/>
  <c r="I103" i="26"/>
  <c r="J106" i="26"/>
  <c r="I106" i="26"/>
  <c r="K106" i="26"/>
  <c r="K108" i="26"/>
  <c r="J108" i="26"/>
  <c r="I108" i="26"/>
  <c r="H118" i="26"/>
  <c r="J110" i="26"/>
  <c r="I110" i="26"/>
  <c r="K110" i="26"/>
  <c r="K112" i="26"/>
  <c r="J112" i="26"/>
  <c r="I112" i="26"/>
  <c r="J114" i="26"/>
  <c r="I114" i="26"/>
  <c r="K114" i="26"/>
  <c r="K116" i="26"/>
  <c r="J116" i="26"/>
  <c r="I116" i="26"/>
  <c r="K121" i="26"/>
  <c r="J121" i="26"/>
  <c r="I121" i="26"/>
  <c r="J123" i="26"/>
  <c r="I123" i="26"/>
  <c r="K123" i="26"/>
  <c r="K125" i="26"/>
  <c r="J125" i="26"/>
  <c r="I125" i="26"/>
  <c r="J127" i="26"/>
  <c r="I127" i="26"/>
  <c r="K127" i="26"/>
  <c r="K129" i="26"/>
  <c r="J129" i="26"/>
  <c r="I129" i="26"/>
  <c r="J131" i="26"/>
  <c r="I131" i="26"/>
  <c r="K131" i="26"/>
  <c r="K134" i="26"/>
  <c r="J134" i="26"/>
  <c r="I134" i="26"/>
  <c r="J136" i="26"/>
  <c r="I136" i="26"/>
  <c r="K136" i="26"/>
  <c r="H146" i="26"/>
  <c r="K138" i="26"/>
  <c r="J138" i="26"/>
  <c r="I138" i="26"/>
  <c r="J140" i="26"/>
  <c r="I140" i="26"/>
  <c r="K140" i="26"/>
  <c r="K142" i="26"/>
  <c r="J142" i="26"/>
  <c r="I142" i="26"/>
  <c r="J144" i="26"/>
  <c r="I144" i="26"/>
  <c r="K144" i="26"/>
  <c r="J149" i="26"/>
  <c r="I149" i="26"/>
  <c r="K149" i="26"/>
  <c r="K151" i="26"/>
  <c r="J151" i="26"/>
  <c r="I151" i="26"/>
  <c r="J153" i="26"/>
  <c r="I153" i="26"/>
  <c r="K153" i="26"/>
  <c r="K155" i="26"/>
  <c r="J155" i="26"/>
  <c r="I155" i="26"/>
  <c r="I157" i="26"/>
  <c r="K157" i="26"/>
  <c r="J157" i="26"/>
  <c r="I159" i="26"/>
  <c r="K159" i="26"/>
  <c r="J159" i="26"/>
  <c r="W14" i="22"/>
  <c r="V14" i="22"/>
  <c r="X14" i="22"/>
  <c r="W11" i="22"/>
  <c r="V11" i="22"/>
  <c r="X11" i="22"/>
  <c r="Q20" i="21"/>
  <c r="R20" i="21"/>
  <c r="X19" i="22"/>
  <c r="W19" i="22"/>
  <c r="V19" i="22"/>
  <c r="W20" i="22"/>
  <c r="V20" i="22"/>
  <c r="X20" i="22"/>
  <c r="F161" i="19"/>
  <c r="F149" i="19"/>
  <c r="F119" i="19"/>
  <c r="F107" i="19"/>
  <c r="F77" i="19"/>
  <c r="F65" i="19"/>
  <c r="F35" i="19"/>
  <c r="F23" i="19"/>
  <c r="F21" i="19"/>
  <c r="F9" i="19"/>
  <c r="E7" i="19"/>
  <c r="F147" i="19"/>
  <c r="F135" i="19"/>
  <c r="F105" i="19"/>
  <c r="F93" i="19"/>
  <c r="F63" i="19"/>
  <c r="F51" i="19"/>
  <c r="F133" i="19"/>
  <c r="F37" i="19"/>
  <c r="F121" i="19"/>
  <c r="F91" i="19"/>
  <c r="F79" i="19"/>
  <c r="F49" i="19"/>
  <c r="Y30" i="19"/>
  <c r="X30" i="19"/>
  <c r="W35" i="19"/>
  <c r="X27" i="19"/>
  <c r="Y27" i="19"/>
  <c r="X26" i="19"/>
  <c r="Y26" i="19"/>
  <c r="X25" i="19"/>
  <c r="Y25" i="19"/>
  <c r="X24" i="19"/>
  <c r="W23" i="19"/>
  <c r="Y24" i="19"/>
  <c r="X20" i="19"/>
  <c r="Y20" i="19"/>
  <c r="X19" i="19"/>
  <c r="Y19" i="19"/>
  <c r="X18" i="19"/>
  <c r="Y18" i="19"/>
  <c r="X17" i="19"/>
  <c r="Y17" i="19"/>
  <c r="X16" i="19"/>
  <c r="Y16" i="19"/>
  <c r="X15" i="19"/>
  <c r="Y15" i="19"/>
  <c r="X14" i="19"/>
  <c r="Y14" i="19"/>
  <c r="X13" i="19"/>
  <c r="W21" i="19"/>
  <c r="Y13" i="19"/>
  <c r="X12" i="19"/>
  <c r="Y12" i="19"/>
  <c r="X11" i="19"/>
  <c r="Y11" i="19"/>
  <c r="X10" i="19"/>
  <c r="W9" i="19"/>
  <c r="Y10" i="19"/>
  <c r="Y31" i="19"/>
  <c r="X31" i="19"/>
  <c r="Y32" i="19"/>
  <c r="X32" i="19"/>
  <c r="Y33" i="19"/>
  <c r="X33" i="19"/>
  <c r="Y34" i="19"/>
  <c r="X34" i="19"/>
  <c r="W37" i="19"/>
  <c r="Y38" i="19"/>
  <c r="X38" i="19"/>
  <c r="Y39" i="19"/>
  <c r="X39" i="19"/>
  <c r="Y40" i="19"/>
  <c r="X40" i="19"/>
  <c r="W49" i="19"/>
  <c r="Y41" i="19"/>
  <c r="X41" i="19"/>
  <c r="Y42" i="19"/>
  <c r="X42" i="19"/>
  <c r="Y43" i="19"/>
  <c r="X43" i="19"/>
  <c r="Y44" i="19"/>
  <c r="X44" i="19"/>
  <c r="Y45" i="19"/>
  <c r="X45" i="19"/>
  <c r="Y46" i="19"/>
  <c r="X46" i="19"/>
  <c r="Y47" i="19"/>
  <c r="X47" i="19"/>
  <c r="Y48" i="19"/>
  <c r="X48" i="19"/>
  <c r="W51" i="19"/>
  <c r="Y52" i="19"/>
  <c r="X52" i="19"/>
  <c r="Y53" i="19"/>
  <c r="X53" i="19"/>
  <c r="Y54" i="19"/>
  <c r="X54" i="19"/>
  <c r="W63" i="19"/>
  <c r="Y55" i="19"/>
  <c r="X55" i="19"/>
  <c r="Y56" i="19"/>
  <c r="X56" i="19"/>
  <c r="Y57" i="19"/>
  <c r="X57" i="19"/>
  <c r="Y58" i="19"/>
  <c r="X58" i="19"/>
  <c r="Y59" i="19"/>
  <c r="X59" i="19"/>
  <c r="Y60" i="19"/>
  <c r="X60" i="19"/>
  <c r="Y61" i="19"/>
  <c r="X61" i="19"/>
  <c r="Y62" i="19"/>
  <c r="X62" i="19"/>
  <c r="W65" i="19"/>
  <c r="Y66" i="19"/>
  <c r="X66" i="19"/>
  <c r="Y67" i="19"/>
  <c r="X67" i="19"/>
  <c r="Y68" i="19"/>
  <c r="X68" i="19"/>
  <c r="W77" i="19"/>
  <c r="Y69" i="19"/>
  <c r="X69" i="19"/>
  <c r="Y70" i="19"/>
  <c r="X70" i="19"/>
  <c r="Y71" i="19"/>
  <c r="X71" i="19"/>
  <c r="Y72" i="19"/>
  <c r="X72" i="19"/>
  <c r="Y73" i="19"/>
  <c r="X73" i="19"/>
  <c r="Y74" i="19"/>
  <c r="X74" i="19"/>
  <c r="Y75" i="19"/>
  <c r="X75" i="19"/>
  <c r="Y76" i="19"/>
  <c r="X76" i="19"/>
  <c r="W79" i="19"/>
  <c r="Y80" i="19"/>
  <c r="X80" i="19"/>
  <c r="Y81" i="19"/>
  <c r="X81" i="19"/>
  <c r="Y82" i="19"/>
  <c r="X82" i="19"/>
  <c r="W91" i="19"/>
  <c r="Y83" i="19"/>
  <c r="X83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W93" i="19"/>
  <c r="Y94" i="19"/>
  <c r="X94" i="19"/>
  <c r="Y95" i="19"/>
  <c r="X95" i="19"/>
  <c r="Y96" i="19"/>
  <c r="X96" i="19"/>
  <c r="W105" i="19"/>
  <c r="Y97" i="19"/>
  <c r="X97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W107" i="19"/>
  <c r="Y108" i="19"/>
  <c r="X108" i="19"/>
  <c r="Y109" i="19"/>
  <c r="X109" i="19"/>
  <c r="Y110" i="19"/>
  <c r="X110" i="19"/>
  <c r="W119" i="19"/>
  <c r="Y111" i="19"/>
  <c r="X111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W121" i="19"/>
  <c r="Y122" i="19"/>
  <c r="X122" i="19"/>
  <c r="Y123" i="19"/>
  <c r="X123" i="19"/>
  <c r="Y124" i="19"/>
  <c r="X124" i="19"/>
  <c r="W133" i="19"/>
  <c r="Y125" i="19"/>
  <c r="X125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W135" i="19"/>
  <c r="Y136" i="19"/>
  <c r="X136" i="19"/>
  <c r="Y137" i="19"/>
  <c r="X137" i="19"/>
  <c r="Y138" i="19"/>
  <c r="X138" i="19"/>
  <c r="W147" i="19"/>
  <c r="Y139" i="19"/>
  <c r="X139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W149" i="19"/>
  <c r="Y150" i="19"/>
  <c r="X150" i="19"/>
  <c r="Y151" i="19"/>
  <c r="X151" i="19"/>
  <c r="Y152" i="19"/>
  <c r="X152" i="19"/>
  <c r="W161" i="19"/>
  <c r="Y153" i="19"/>
  <c r="X153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N59" i="24"/>
  <c r="N58" i="24"/>
  <c r="N57" i="24"/>
  <c r="N56" i="24"/>
  <c r="N55" i="24"/>
  <c r="N54" i="24"/>
  <c r="N53" i="24"/>
  <c r="N81" i="24"/>
  <c r="N80" i="24"/>
  <c r="N79" i="24"/>
  <c r="N78" i="24"/>
  <c r="N77" i="24"/>
  <c r="N76" i="24"/>
  <c r="N75" i="24"/>
  <c r="K253" i="24"/>
  <c r="K183" i="24"/>
  <c r="K205" i="24"/>
  <c r="K227" i="24"/>
  <c r="K73" i="24"/>
  <c r="K29" i="24"/>
  <c r="K95" i="24"/>
  <c r="K139" i="24"/>
  <c r="K51" i="24"/>
  <c r="I7" i="24"/>
  <c r="L8" i="24" s="1"/>
  <c r="K161" i="24"/>
  <c r="K117" i="24"/>
  <c r="R13" i="21"/>
  <c r="Q13" i="21"/>
  <c r="R10" i="21"/>
  <c r="Q10" i="21"/>
  <c r="R12" i="21"/>
  <c r="Q12" i="21"/>
  <c r="R19" i="21"/>
  <c r="Q19" i="21"/>
  <c r="R21" i="21"/>
  <c r="Q21" i="21"/>
  <c r="R16" i="21"/>
  <c r="Q16" i="21"/>
  <c r="Q18" i="21"/>
  <c r="R18" i="21"/>
  <c r="P29" i="19"/>
  <c r="R29" i="19"/>
  <c r="Q29" i="19"/>
  <c r="P28" i="19"/>
  <c r="Q28" i="19"/>
  <c r="O35" i="19"/>
  <c r="R27" i="19"/>
  <c r="Q27" i="19"/>
  <c r="P27" i="19"/>
  <c r="Q26" i="19"/>
  <c r="P26" i="19"/>
  <c r="R25" i="19"/>
  <c r="Q25" i="19"/>
  <c r="P25" i="19"/>
  <c r="R24" i="19"/>
  <c r="Q24" i="19"/>
  <c r="O23" i="19"/>
  <c r="P24" i="19"/>
  <c r="R20" i="19"/>
  <c r="Q20" i="19"/>
  <c r="P20" i="19"/>
  <c r="Q19" i="19"/>
  <c r="P19" i="19"/>
  <c r="R18" i="19"/>
  <c r="Q18" i="19"/>
  <c r="P18" i="19"/>
  <c r="Q17" i="19"/>
  <c r="P17" i="19"/>
  <c r="R16" i="19"/>
  <c r="Q16" i="19"/>
  <c r="P16" i="19"/>
  <c r="Q15" i="19"/>
  <c r="P15" i="19"/>
  <c r="R14" i="19"/>
  <c r="Q14" i="19"/>
  <c r="P14" i="19"/>
  <c r="Q13" i="19"/>
  <c r="O21" i="19"/>
  <c r="P13" i="19"/>
  <c r="Q12" i="19"/>
  <c r="P12" i="19"/>
  <c r="R11" i="19"/>
  <c r="Q11" i="19"/>
  <c r="P11" i="19"/>
  <c r="Q10" i="19"/>
  <c r="O9" i="19"/>
  <c r="R19" i="19" s="1"/>
  <c r="P10" i="19"/>
  <c r="P30" i="19"/>
  <c r="Q30" i="19"/>
  <c r="R30" i="19"/>
  <c r="P31" i="19"/>
  <c r="R31" i="19"/>
  <c r="Q31" i="19"/>
  <c r="Q32" i="19"/>
  <c r="P32" i="19"/>
  <c r="R32" i="19"/>
  <c r="Q33" i="19"/>
  <c r="P33" i="19"/>
  <c r="R33" i="19"/>
  <c r="Q34" i="19"/>
  <c r="P34" i="19"/>
  <c r="R34" i="19"/>
  <c r="Q38" i="19"/>
  <c r="P38" i="19"/>
  <c r="O37" i="19"/>
  <c r="R38" i="19"/>
  <c r="Q39" i="19"/>
  <c r="P39" i="19"/>
  <c r="R39" i="19"/>
  <c r="Q40" i="19"/>
  <c r="P40" i="19"/>
  <c r="R40" i="19"/>
  <c r="Q41" i="19"/>
  <c r="P41" i="19"/>
  <c r="O49" i="19"/>
  <c r="R41" i="19"/>
  <c r="Q42" i="19"/>
  <c r="P42" i="19"/>
  <c r="R42" i="19"/>
  <c r="Q43" i="19"/>
  <c r="P43" i="19"/>
  <c r="R43" i="19"/>
  <c r="Q44" i="19"/>
  <c r="P44" i="19"/>
  <c r="R44" i="19"/>
  <c r="Q45" i="19"/>
  <c r="P45" i="19"/>
  <c r="R45" i="19"/>
  <c r="Q46" i="19"/>
  <c r="P46" i="19"/>
  <c r="R46" i="19"/>
  <c r="Q47" i="19"/>
  <c r="P47" i="19"/>
  <c r="R47" i="19"/>
  <c r="Q48" i="19"/>
  <c r="P48" i="19"/>
  <c r="R48" i="19"/>
  <c r="Q52" i="19"/>
  <c r="P52" i="19"/>
  <c r="O51" i="19"/>
  <c r="R52" i="19"/>
  <c r="Q53" i="19"/>
  <c r="P53" i="19"/>
  <c r="R53" i="19"/>
  <c r="Q54" i="19"/>
  <c r="P54" i="19"/>
  <c r="R54" i="19"/>
  <c r="Q55" i="19"/>
  <c r="P55" i="19"/>
  <c r="O63" i="19"/>
  <c r="R55" i="19"/>
  <c r="Q56" i="19"/>
  <c r="P56" i="19"/>
  <c r="R56" i="19"/>
  <c r="Q57" i="19"/>
  <c r="P57" i="19"/>
  <c r="R57" i="19"/>
  <c r="Q58" i="19"/>
  <c r="P58" i="19"/>
  <c r="R58" i="19"/>
  <c r="Q59" i="19"/>
  <c r="P59" i="19"/>
  <c r="R59" i="19"/>
  <c r="Q60" i="19"/>
  <c r="P60" i="19"/>
  <c r="R60" i="19"/>
  <c r="Q61" i="19"/>
  <c r="P61" i="19"/>
  <c r="R61" i="19"/>
  <c r="Q62" i="19"/>
  <c r="P62" i="19"/>
  <c r="R62" i="19"/>
  <c r="Q66" i="19"/>
  <c r="P66" i="19"/>
  <c r="O65" i="19"/>
  <c r="R66" i="19"/>
  <c r="Q67" i="19"/>
  <c r="P67" i="19"/>
  <c r="R67" i="19"/>
  <c r="Q68" i="19"/>
  <c r="P68" i="19"/>
  <c r="R68" i="19"/>
  <c r="Q69" i="19"/>
  <c r="P69" i="19"/>
  <c r="O77" i="19"/>
  <c r="R69" i="19"/>
  <c r="Q70" i="19"/>
  <c r="P70" i="19"/>
  <c r="R70" i="19"/>
  <c r="Q71" i="19"/>
  <c r="P71" i="19"/>
  <c r="R71" i="19"/>
  <c r="Q72" i="19"/>
  <c r="P72" i="19"/>
  <c r="R72" i="19"/>
  <c r="Q73" i="19"/>
  <c r="P73" i="19"/>
  <c r="R73" i="19"/>
  <c r="Q74" i="19"/>
  <c r="P74" i="19"/>
  <c r="R74" i="19"/>
  <c r="Q75" i="19"/>
  <c r="P75" i="19"/>
  <c r="R75" i="19"/>
  <c r="Q76" i="19"/>
  <c r="P76" i="19"/>
  <c r="R76" i="19"/>
  <c r="Q80" i="19"/>
  <c r="P80" i="19"/>
  <c r="O79" i="19"/>
  <c r="R80" i="19"/>
  <c r="Q81" i="19"/>
  <c r="P81" i="19"/>
  <c r="R81" i="19"/>
  <c r="Q82" i="19"/>
  <c r="P82" i="19"/>
  <c r="R82" i="19"/>
  <c r="Q83" i="19"/>
  <c r="P83" i="19"/>
  <c r="O91" i="19"/>
  <c r="R83" i="19"/>
  <c r="Q84" i="19"/>
  <c r="P84" i="19"/>
  <c r="R84" i="19"/>
  <c r="Q85" i="19"/>
  <c r="P85" i="19"/>
  <c r="R85" i="19"/>
  <c r="Q86" i="19"/>
  <c r="P86" i="19"/>
  <c r="R86" i="19"/>
  <c r="Q87" i="19"/>
  <c r="P87" i="19"/>
  <c r="R87" i="19"/>
  <c r="Q88" i="19"/>
  <c r="P88" i="19"/>
  <c r="R88" i="19"/>
  <c r="Q89" i="19"/>
  <c r="P89" i="19"/>
  <c r="R89" i="19"/>
  <c r="Q90" i="19"/>
  <c r="P90" i="19"/>
  <c r="R90" i="19"/>
  <c r="Q94" i="19"/>
  <c r="P94" i="19"/>
  <c r="O93" i="19"/>
  <c r="R94" i="19"/>
  <c r="Q95" i="19"/>
  <c r="P95" i="19"/>
  <c r="R95" i="19"/>
  <c r="Q96" i="19"/>
  <c r="P96" i="19"/>
  <c r="R96" i="19"/>
  <c r="Q97" i="19"/>
  <c r="P97" i="19"/>
  <c r="O105" i="19"/>
  <c r="R97" i="19"/>
  <c r="Q98" i="19"/>
  <c r="P98" i="19"/>
  <c r="R98" i="19"/>
  <c r="Q99" i="19"/>
  <c r="P99" i="19"/>
  <c r="R99" i="19"/>
  <c r="Q100" i="19"/>
  <c r="P100" i="19"/>
  <c r="R100" i="19"/>
  <c r="Q101" i="19"/>
  <c r="P101" i="19"/>
  <c r="R101" i="19"/>
  <c r="Q102" i="19"/>
  <c r="P102" i="19"/>
  <c r="R102" i="19"/>
  <c r="Q103" i="19"/>
  <c r="P103" i="19"/>
  <c r="R103" i="19"/>
  <c r="Q104" i="19"/>
  <c r="P104" i="19"/>
  <c r="R104" i="19"/>
  <c r="Q108" i="19"/>
  <c r="P108" i="19"/>
  <c r="O107" i="19"/>
  <c r="R108" i="19"/>
  <c r="Q109" i="19"/>
  <c r="P109" i="19"/>
  <c r="R109" i="19"/>
  <c r="Q110" i="19"/>
  <c r="P110" i="19"/>
  <c r="R110" i="19"/>
  <c r="Q111" i="19"/>
  <c r="P111" i="19"/>
  <c r="O119" i="19"/>
  <c r="R111" i="19"/>
  <c r="Q112" i="19"/>
  <c r="P112" i="19"/>
  <c r="R112" i="19"/>
  <c r="Q113" i="19"/>
  <c r="P113" i="19"/>
  <c r="R113" i="19"/>
  <c r="Q114" i="19"/>
  <c r="P114" i="19"/>
  <c r="R114" i="19"/>
  <c r="Q115" i="19"/>
  <c r="P115" i="19"/>
  <c r="R115" i="19"/>
  <c r="Q116" i="19"/>
  <c r="P116" i="19"/>
  <c r="R116" i="19"/>
  <c r="Q117" i="19"/>
  <c r="P117" i="19"/>
  <c r="R117" i="19"/>
  <c r="Q118" i="19"/>
  <c r="P118" i="19"/>
  <c r="R118" i="19"/>
  <c r="Q122" i="19"/>
  <c r="P122" i="19"/>
  <c r="O121" i="19"/>
  <c r="R122" i="19"/>
  <c r="Q123" i="19"/>
  <c r="P123" i="19"/>
  <c r="R123" i="19"/>
  <c r="Q124" i="19"/>
  <c r="P124" i="19"/>
  <c r="R124" i="19"/>
  <c r="Q125" i="19"/>
  <c r="P125" i="19"/>
  <c r="O133" i="19"/>
  <c r="R125" i="19"/>
  <c r="Q126" i="19"/>
  <c r="P126" i="19"/>
  <c r="R126" i="19"/>
  <c r="Q127" i="19"/>
  <c r="P127" i="19"/>
  <c r="R127" i="19"/>
  <c r="Q128" i="19"/>
  <c r="P128" i="19"/>
  <c r="R128" i="19"/>
  <c r="Q129" i="19"/>
  <c r="P129" i="19"/>
  <c r="R129" i="19"/>
  <c r="Q130" i="19"/>
  <c r="P130" i="19"/>
  <c r="R130" i="19"/>
  <c r="Q131" i="19"/>
  <c r="P131" i="19"/>
  <c r="R131" i="19"/>
  <c r="Q132" i="19"/>
  <c r="P132" i="19"/>
  <c r="R132" i="19"/>
  <c r="Q136" i="19"/>
  <c r="P136" i="19"/>
  <c r="O135" i="19"/>
  <c r="R136" i="19"/>
  <c r="Q137" i="19"/>
  <c r="P137" i="19"/>
  <c r="R137" i="19"/>
  <c r="Q138" i="19"/>
  <c r="P138" i="19"/>
  <c r="R138" i="19"/>
  <c r="Q139" i="19"/>
  <c r="P139" i="19"/>
  <c r="O147" i="19"/>
  <c r="R139" i="19"/>
  <c r="Q140" i="19"/>
  <c r="P140" i="19"/>
  <c r="R140" i="19"/>
  <c r="Q141" i="19"/>
  <c r="P141" i="19"/>
  <c r="R141" i="19"/>
  <c r="Q142" i="19"/>
  <c r="P142" i="19"/>
  <c r="R142" i="19"/>
  <c r="Q143" i="19"/>
  <c r="P143" i="19"/>
  <c r="R143" i="19"/>
  <c r="Q144" i="19"/>
  <c r="P144" i="19"/>
  <c r="R144" i="19"/>
  <c r="Q145" i="19"/>
  <c r="P145" i="19"/>
  <c r="R145" i="19"/>
  <c r="Q146" i="19"/>
  <c r="P146" i="19"/>
  <c r="R146" i="19"/>
  <c r="Q150" i="19"/>
  <c r="P150" i="19"/>
  <c r="O149" i="19"/>
  <c r="R150" i="19"/>
  <c r="Q151" i="19"/>
  <c r="P151" i="19"/>
  <c r="R151" i="19"/>
  <c r="Q152" i="19"/>
  <c r="P152" i="19"/>
  <c r="R152" i="19"/>
  <c r="Q153" i="19"/>
  <c r="P153" i="19"/>
  <c r="O161" i="19"/>
  <c r="R153" i="19"/>
  <c r="Q154" i="19"/>
  <c r="P154" i="19"/>
  <c r="R154" i="19"/>
  <c r="Q155" i="19"/>
  <c r="P155" i="19"/>
  <c r="R155" i="19"/>
  <c r="Q156" i="19"/>
  <c r="P156" i="19"/>
  <c r="R156" i="19"/>
  <c r="Q157" i="19"/>
  <c r="P157" i="19"/>
  <c r="R157" i="19"/>
  <c r="Q158" i="19"/>
  <c r="P158" i="19"/>
  <c r="R158" i="19"/>
  <c r="Q159" i="19"/>
  <c r="P159" i="19"/>
  <c r="R159" i="19"/>
  <c r="Q160" i="19"/>
  <c r="P160" i="19"/>
  <c r="R160" i="19"/>
  <c r="G35" i="19"/>
  <c r="I27" i="19"/>
  <c r="H27" i="19"/>
  <c r="I26" i="19"/>
  <c r="H26" i="19"/>
  <c r="J26" i="19"/>
  <c r="I25" i="19"/>
  <c r="H25" i="19"/>
  <c r="I24" i="19"/>
  <c r="H24" i="19"/>
  <c r="G23" i="19"/>
  <c r="J24" i="19"/>
  <c r="I20" i="19"/>
  <c r="H20" i="19"/>
  <c r="I19" i="19"/>
  <c r="H19" i="19"/>
  <c r="J19" i="19"/>
  <c r="I18" i="19"/>
  <c r="H18" i="19"/>
  <c r="I17" i="19"/>
  <c r="H17" i="19"/>
  <c r="J17" i="19"/>
  <c r="I16" i="19"/>
  <c r="H16" i="19"/>
  <c r="I15" i="19"/>
  <c r="H15" i="19"/>
  <c r="J15" i="19"/>
  <c r="I14" i="19"/>
  <c r="H14" i="19"/>
  <c r="I13" i="19"/>
  <c r="H13" i="19"/>
  <c r="G21" i="19"/>
  <c r="I12" i="19"/>
  <c r="H12" i="19"/>
  <c r="I11" i="19"/>
  <c r="H11" i="19"/>
  <c r="I10" i="19"/>
  <c r="H10" i="19"/>
  <c r="G9" i="19"/>
  <c r="J20" i="19" s="1"/>
  <c r="J10" i="19"/>
  <c r="J28" i="19"/>
  <c r="H28" i="19"/>
  <c r="I28" i="19"/>
  <c r="H29" i="19"/>
  <c r="I29" i="19"/>
  <c r="J30" i="19"/>
  <c r="H30" i="19"/>
  <c r="I30" i="19"/>
  <c r="I31" i="19"/>
  <c r="H31" i="19"/>
  <c r="J32" i="19"/>
  <c r="I32" i="19"/>
  <c r="H32" i="19"/>
  <c r="I33" i="19"/>
  <c r="H33" i="19"/>
  <c r="J34" i="19"/>
  <c r="I34" i="19"/>
  <c r="H34" i="19"/>
  <c r="I38" i="19"/>
  <c r="H38" i="19"/>
  <c r="G37" i="19"/>
  <c r="I39" i="19"/>
  <c r="H39" i="19"/>
  <c r="J40" i="19"/>
  <c r="I40" i="19"/>
  <c r="H40" i="19"/>
  <c r="I41" i="19"/>
  <c r="H41" i="19"/>
  <c r="G49" i="19"/>
  <c r="J42" i="19"/>
  <c r="I42" i="19"/>
  <c r="H42" i="19"/>
  <c r="I43" i="19"/>
  <c r="H43" i="19"/>
  <c r="J44" i="19"/>
  <c r="I44" i="19"/>
  <c r="H44" i="19"/>
  <c r="J45" i="19"/>
  <c r="I45" i="19"/>
  <c r="H45" i="19"/>
  <c r="J46" i="19"/>
  <c r="I46" i="19"/>
  <c r="H46" i="19"/>
  <c r="J47" i="19"/>
  <c r="I47" i="19"/>
  <c r="H47" i="19"/>
  <c r="J48" i="19"/>
  <c r="I48" i="19"/>
  <c r="H48" i="19"/>
  <c r="J52" i="19"/>
  <c r="I52" i="19"/>
  <c r="H52" i="19"/>
  <c r="G51" i="19"/>
  <c r="J53" i="19"/>
  <c r="I53" i="19"/>
  <c r="H53" i="19"/>
  <c r="J54" i="19"/>
  <c r="I54" i="19"/>
  <c r="H54" i="19"/>
  <c r="J55" i="19"/>
  <c r="I55" i="19"/>
  <c r="H55" i="19"/>
  <c r="G63" i="19"/>
  <c r="J56" i="19"/>
  <c r="I56" i="19"/>
  <c r="H56" i="19"/>
  <c r="J57" i="19"/>
  <c r="I57" i="19"/>
  <c r="H57" i="19"/>
  <c r="J58" i="19"/>
  <c r="I58" i="19"/>
  <c r="H58" i="19"/>
  <c r="J59" i="19"/>
  <c r="I59" i="19"/>
  <c r="H59" i="19"/>
  <c r="J60" i="19"/>
  <c r="I60" i="19"/>
  <c r="H60" i="19"/>
  <c r="J61" i="19"/>
  <c r="I61" i="19"/>
  <c r="H61" i="19"/>
  <c r="J62" i="19"/>
  <c r="I62" i="19"/>
  <c r="H62" i="19"/>
  <c r="J66" i="19"/>
  <c r="I66" i="19"/>
  <c r="H66" i="19"/>
  <c r="G65" i="19"/>
  <c r="J67" i="19"/>
  <c r="I67" i="19"/>
  <c r="H67" i="19"/>
  <c r="J68" i="19"/>
  <c r="I68" i="19"/>
  <c r="H68" i="19"/>
  <c r="J69" i="19"/>
  <c r="I69" i="19"/>
  <c r="H69" i="19"/>
  <c r="G77" i="19"/>
  <c r="J70" i="19"/>
  <c r="I70" i="19"/>
  <c r="H70" i="19"/>
  <c r="J71" i="19"/>
  <c r="I71" i="19"/>
  <c r="H71" i="19"/>
  <c r="J72" i="19"/>
  <c r="I72" i="19"/>
  <c r="H72" i="19"/>
  <c r="J73" i="19"/>
  <c r="I73" i="19"/>
  <c r="H73" i="19"/>
  <c r="J74" i="19"/>
  <c r="I74" i="19"/>
  <c r="H74" i="19"/>
  <c r="J75" i="19"/>
  <c r="I75" i="19"/>
  <c r="H75" i="19"/>
  <c r="J76" i="19"/>
  <c r="I76" i="19"/>
  <c r="H76" i="19"/>
  <c r="J80" i="19"/>
  <c r="I80" i="19"/>
  <c r="H80" i="19"/>
  <c r="G79" i="19"/>
  <c r="J81" i="19"/>
  <c r="I81" i="19"/>
  <c r="H81" i="19"/>
  <c r="J82" i="19"/>
  <c r="I82" i="19"/>
  <c r="H82" i="19"/>
  <c r="J83" i="19"/>
  <c r="I83" i="19"/>
  <c r="H83" i="19"/>
  <c r="G91" i="19"/>
  <c r="J84" i="19"/>
  <c r="I84" i="19"/>
  <c r="H84" i="19"/>
  <c r="J85" i="19"/>
  <c r="I85" i="19"/>
  <c r="H85" i="19"/>
  <c r="J86" i="19"/>
  <c r="I86" i="19"/>
  <c r="H86" i="19"/>
  <c r="J87" i="19"/>
  <c r="I87" i="19"/>
  <c r="H87" i="19"/>
  <c r="J88" i="19"/>
  <c r="I88" i="19"/>
  <c r="H88" i="19"/>
  <c r="J89" i="19"/>
  <c r="I89" i="19"/>
  <c r="H89" i="19"/>
  <c r="J90" i="19"/>
  <c r="I90" i="19"/>
  <c r="H90" i="19"/>
  <c r="J94" i="19"/>
  <c r="I94" i="19"/>
  <c r="H94" i="19"/>
  <c r="G93" i="19"/>
  <c r="J95" i="19"/>
  <c r="I95" i="19"/>
  <c r="H95" i="19"/>
  <c r="J96" i="19"/>
  <c r="I96" i="19"/>
  <c r="H96" i="19"/>
  <c r="J97" i="19"/>
  <c r="I97" i="19"/>
  <c r="H97" i="19"/>
  <c r="G105" i="19"/>
  <c r="J98" i="19"/>
  <c r="I98" i="19"/>
  <c r="H98" i="19"/>
  <c r="J99" i="19"/>
  <c r="I99" i="19"/>
  <c r="H99" i="19"/>
  <c r="J100" i="19"/>
  <c r="I100" i="19"/>
  <c r="H100" i="19"/>
  <c r="J101" i="19"/>
  <c r="I101" i="19"/>
  <c r="H101" i="19"/>
  <c r="J102" i="19"/>
  <c r="I102" i="19"/>
  <c r="H102" i="19"/>
  <c r="J103" i="19"/>
  <c r="I103" i="19"/>
  <c r="H103" i="19"/>
  <c r="J104" i="19"/>
  <c r="I104" i="19"/>
  <c r="H104" i="19"/>
  <c r="J108" i="19"/>
  <c r="I108" i="19"/>
  <c r="H108" i="19"/>
  <c r="G107" i="19"/>
  <c r="J109" i="19"/>
  <c r="I109" i="19"/>
  <c r="H109" i="19"/>
  <c r="J110" i="19"/>
  <c r="I110" i="19"/>
  <c r="H110" i="19"/>
  <c r="J111" i="19"/>
  <c r="I111" i="19"/>
  <c r="H111" i="19"/>
  <c r="G119" i="19"/>
  <c r="J112" i="19"/>
  <c r="I112" i="19"/>
  <c r="H112" i="19"/>
  <c r="J113" i="19"/>
  <c r="I113" i="19"/>
  <c r="H113" i="19"/>
  <c r="J114" i="19"/>
  <c r="I114" i="19"/>
  <c r="H114" i="19"/>
  <c r="J115" i="19"/>
  <c r="I115" i="19"/>
  <c r="H115" i="19"/>
  <c r="J116" i="19"/>
  <c r="I116" i="19"/>
  <c r="H116" i="19"/>
  <c r="J117" i="19"/>
  <c r="I117" i="19"/>
  <c r="H117" i="19"/>
  <c r="J118" i="19"/>
  <c r="I118" i="19"/>
  <c r="H118" i="19"/>
  <c r="J122" i="19"/>
  <c r="I122" i="19"/>
  <c r="H122" i="19"/>
  <c r="G121" i="19"/>
  <c r="J123" i="19"/>
  <c r="I123" i="19"/>
  <c r="H123" i="19"/>
  <c r="J124" i="19"/>
  <c r="I124" i="19"/>
  <c r="H124" i="19"/>
  <c r="J125" i="19"/>
  <c r="I125" i="19"/>
  <c r="H125" i="19"/>
  <c r="G133" i="19"/>
  <c r="J126" i="19"/>
  <c r="I126" i="19"/>
  <c r="H126" i="19"/>
  <c r="J127" i="19"/>
  <c r="I127" i="19"/>
  <c r="H127" i="19"/>
  <c r="J128" i="19"/>
  <c r="I128" i="19"/>
  <c r="H128" i="19"/>
  <c r="J129" i="19"/>
  <c r="I129" i="19"/>
  <c r="H129" i="19"/>
  <c r="J130" i="19"/>
  <c r="I130" i="19"/>
  <c r="H130" i="19"/>
  <c r="J131" i="19"/>
  <c r="I131" i="19"/>
  <c r="H131" i="19"/>
  <c r="J132" i="19"/>
  <c r="I132" i="19"/>
  <c r="H132" i="19"/>
  <c r="J136" i="19"/>
  <c r="I136" i="19"/>
  <c r="H136" i="19"/>
  <c r="G135" i="19"/>
  <c r="J137" i="19"/>
  <c r="I137" i="19"/>
  <c r="H137" i="19"/>
  <c r="J138" i="19"/>
  <c r="I138" i="19"/>
  <c r="H138" i="19"/>
  <c r="J139" i="19"/>
  <c r="I139" i="19"/>
  <c r="H139" i="19"/>
  <c r="G147" i="19"/>
  <c r="J140" i="19"/>
  <c r="I140" i="19"/>
  <c r="H140" i="19"/>
  <c r="J141" i="19"/>
  <c r="I141" i="19"/>
  <c r="H141" i="19"/>
  <c r="J142" i="19"/>
  <c r="I142" i="19"/>
  <c r="H142" i="19"/>
  <c r="J143" i="19"/>
  <c r="I143" i="19"/>
  <c r="H143" i="19"/>
  <c r="J144" i="19"/>
  <c r="I144" i="19"/>
  <c r="H144" i="19"/>
  <c r="J145" i="19"/>
  <c r="I145" i="19"/>
  <c r="H145" i="19"/>
  <c r="J146" i="19"/>
  <c r="I146" i="19"/>
  <c r="H146" i="19"/>
  <c r="J150" i="19"/>
  <c r="I150" i="19"/>
  <c r="H150" i="19"/>
  <c r="G149" i="19"/>
  <c r="J151" i="19"/>
  <c r="I151" i="19"/>
  <c r="H151" i="19"/>
  <c r="J152" i="19"/>
  <c r="I152" i="19"/>
  <c r="H152" i="19"/>
  <c r="J153" i="19"/>
  <c r="I153" i="19"/>
  <c r="H153" i="19"/>
  <c r="G161" i="19"/>
  <c r="J154" i="19"/>
  <c r="I154" i="19"/>
  <c r="H154" i="19"/>
  <c r="J155" i="19"/>
  <c r="I155" i="19"/>
  <c r="H155" i="19"/>
  <c r="J156" i="19"/>
  <c r="I156" i="19"/>
  <c r="H156" i="19"/>
  <c r="J157" i="19"/>
  <c r="I157" i="19"/>
  <c r="H157" i="19"/>
  <c r="J158" i="19"/>
  <c r="I158" i="19"/>
  <c r="H158" i="19"/>
  <c r="J159" i="19"/>
  <c r="I159" i="19"/>
  <c r="H159" i="19"/>
  <c r="J160" i="19"/>
  <c r="I160" i="19"/>
  <c r="H160" i="19"/>
  <c r="Z7" i="19"/>
  <c r="T7" i="19"/>
  <c r="J158" i="18"/>
  <c r="I158" i="18"/>
  <c r="Y136" i="18"/>
  <c r="X136" i="18"/>
  <c r="Y116" i="18"/>
  <c r="X116" i="18"/>
  <c r="J100" i="18"/>
  <c r="I100" i="18"/>
  <c r="Y97" i="18"/>
  <c r="X97" i="18"/>
  <c r="J81" i="18"/>
  <c r="I81" i="18"/>
  <c r="J61" i="18"/>
  <c r="I61" i="18"/>
  <c r="J42" i="18"/>
  <c r="I42" i="18"/>
  <c r="J18" i="18"/>
  <c r="I18" i="18"/>
  <c r="H20" i="18"/>
  <c r="J12" i="18"/>
  <c r="I12" i="18"/>
  <c r="J123" i="18"/>
  <c r="I123" i="18"/>
  <c r="J103" i="18"/>
  <c r="I103" i="18"/>
  <c r="J84" i="18"/>
  <c r="I84" i="18"/>
  <c r="J65" i="18"/>
  <c r="I65" i="18"/>
  <c r="H64" i="18"/>
  <c r="J45" i="18"/>
  <c r="I45" i="18"/>
  <c r="H34" i="18"/>
  <c r="J26" i="18"/>
  <c r="I26" i="18"/>
  <c r="I19" i="18"/>
  <c r="J19" i="18"/>
  <c r="I13" i="18"/>
  <c r="J13" i="18"/>
  <c r="J129" i="18"/>
  <c r="I129" i="18"/>
  <c r="J136" i="18"/>
  <c r="I136" i="18"/>
  <c r="J142" i="18"/>
  <c r="I142" i="18"/>
  <c r="J149" i="18"/>
  <c r="I149" i="18"/>
  <c r="H148" i="18"/>
  <c r="J155" i="18"/>
  <c r="I155" i="18"/>
  <c r="I25" i="18"/>
  <c r="J25" i="18"/>
  <c r="I31" i="18"/>
  <c r="J31" i="18"/>
  <c r="I38" i="18"/>
  <c r="J38" i="18"/>
  <c r="I44" i="18"/>
  <c r="J44" i="18"/>
  <c r="I51" i="18"/>
  <c r="H50" i="18"/>
  <c r="J51" i="18"/>
  <c r="I57" i="18"/>
  <c r="J57" i="18"/>
  <c r="I70" i="18"/>
  <c r="J70" i="18"/>
  <c r="I83" i="18"/>
  <c r="J83" i="18"/>
  <c r="I89" i="18"/>
  <c r="J89" i="18"/>
  <c r="H104" i="18"/>
  <c r="I96" i="18"/>
  <c r="J96" i="18"/>
  <c r="I102" i="18"/>
  <c r="J102" i="18"/>
  <c r="I109" i="18"/>
  <c r="J109" i="18"/>
  <c r="I115" i="18"/>
  <c r="J115" i="18"/>
  <c r="I122" i="18"/>
  <c r="J122" i="18"/>
  <c r="I128" i="18"/>
  <c r="J128" i="18"/>
  <c r="I135" i="18"/>
  <c r="H134" i="18"/>
  <c r="J135" i="18"/>
  <c r="I141" i="18"/>
  <c r="J141" i="18"/>
  <c r="I154" i="18"/>
  <c r="J154" i="18"/>
  <c r="J24" i="18"/>
  <c r="I24" i="18"/>
  <c r="J30" i="18"/>
  <c r="I30" i="18"/>
  <c r="J37" i="18"/>
  <c r="I37" i="18"/>
  <c r="H36" i="18"/>
  <c r="J43" i="18"/>
  <c r="I43" i="18"/>
  <c r="J56" i="18"/>
  <c r="I56" i="18"/>
  <c r="J69" i="18"/>
  <c r="I69" i="18"/>
  <c r="J75" i="18"/>
  <c r="I75" i="18"/>
  <c r="J82" i="18"/>
  <c r="H90" i="18"/>
  <c r="I82" i="18"/>
  <c r="J88" i="18"/>
  <c r="I88" i="18"/>
  <c r="J95" i="18"/>
  <c r="I95" i="18"/>
  <c r="J101" i="18"/>
  <c r="I101" i="18"/>
  <c r="J108" i="18"/>
  <c r="I108" i="18"/>
  <c r="J114" i="18"/>
  <c r="I114" i="18"/>
  <c r="J121" i="18"/>
  <c r="H120" i="18"/>
  <c r="I121" i="18"/>
  <c r="J127" i="18"/>
  <c r="I127" i="18"/>
  <c r="J140" i="18"/>
  <c r="I140" i="18"/>
  <c r="J153" i="18"/>
  <c r="I153" i="18"/>
  <c r="J159" i="18"/>
  <c r="I159" i="18"/>
  <c r="I28" i="18"/>
  <c r="J28" i="18"/>
  <c r="I41" i="18"/>
  <c r="J41" i="18"/>
  <c r="I47" i="18"/>
  <c r="J47" i="18"/>
  <c r="I54" i="18"/>
  <c r="H62" i="18"/>
  <c r="J54" i="18"/>
  <c r="I60" i="18"/>
  <c r="J60" i="18"/>
  <c r="I67" i="18"/>
  <c r="J67" i="18"/>
  <c r="I73" i="18"/>
  <c r="J73" i="18"/>
  <c r="I80" i="18"/>
  <c r="J80" i="18"/>
  <c r="I86" i="18"/>
  <c r="J86" i="18"/>
  <c r="I93" i="18"/>
  <c r="H92" i="18"/>
  <c r="J93" i="18"/>
  <c r="I99" i="18"/>
  <c r="J99" i="18"/>
  <c r="I112" i="18"/>
  <c r="J112" i="18"/>
  <c r="I125" i="18"/>
  <c r="J125" i="18"/>
  <c r="I131" i="18"/>
  <c r="J131" i="18"/>
  <c r="I138" i="18"/>
  <c r="H146" i="18"/>
  <c r="J138" i="18"/>
  <c r="I144" i="18"/>
  <c r="J144" i="18"/>
  <c r="I151" i="18"/>
  <c r="J151" i="18"/>
  <c r="I157" i="18"/>
  <c r="J157" i="18"/>
  <c r="J27" i="18"/>
  <c r="I27" i="18"/>
  <c r="J33" i="18"/>
  <c r="I33" i="18"/>
  <c r="J40" i="18"/>
  <c r="H48" i="18"/>
  <c r="I40" i="18"/>
  <c r="J46" i="18"/>
  <c r="I46" i="18"/>
  <c r="J53" i="18"/>
  <c r="I53" i="18"/>
  <c r="J59" i="18"/>
  <c r="I59" i="18"/>
  <c r="J66" i="18"/>
  <c r="I66" i="18"/>
  <c r="J72" i="18"/>
  <c r="I72" i="18"/>
  <c r="J79" i="18"/>
  <c r="I79" i="18"/>
  <c r="H78" i="18"/>
  <c r="J85" i="18"/>
  <c r="I85" i="18"/>
  <c r="J98" i="18"/>
  <c r="I98" i="18"/>
  <c r="J111" i="18"/>
  <c r="I111" i="18"/>
  <c r="J117" i="18"/>
  <c r="I117" i="18"/>
  <c r="J124" i="18"/>
  <c r="H132" i="18"/>
  <c r="I124" i="18"/>
  <c r="J130" i="18"/>
  <c r="I130" i="18"/>
  <c r="J137" i="18"/>
  <c r="I137" i="18"/>
  <c r="J143" i="18"/>
  <c r="I143" i="18"/>
  <c r="J150" i="18"/>
  <c r="I150" i="18"/>
  <c r="J156" i="18"/>
  <c r="I156" i="18"/>
  <c r="J107" i="18"/>
  <c r="I107" i="18"/>
  <c r="H106" i="18"/>
  <c r="J87" i="18"/>
  <c r="I87" i="18"/>
  <c r="J68" i="18"/>
  <c r="I68" i="18"/>
  <c r="H76" i="18"/>
  <c r="J29" i="18"/>
  <c r="I29" i="18"/>
  <c r="J14" i="18"/>
  <c r="I14" i="18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L7" i="19"/>
  <c r="M35" i="19"/>
  <c r="M23" i="19"/>
  <c r="M21" i="19"/>
  <c r="M9" i="19"/>
  <c r="Y155" i="18"/>
  <c r="X155" i="18"/>
  <c r="J139" i="18"/>
  <c r="I139" i="18"/>
  <c r="H118" i="18"/>
  <c r="J110" i="18"/>
  <c r="I110" i="18"/>
  <c r="J71" i="18"/>
  <c r="I71" i="18"/>
  <c r="J52" i="18"/>
  <c r="I52" i="18"/>
  <c r="J32" i="18"/>
  <c r="I32" i="18"/>
  <c r="J145" i="18"/>
  <c r="I145" i="18"/>
  <c r="J113" i="18"/>
  <c r="I113" i="18"/>
  <c r="Y110" i="18"/>
  <c r="X110" i="18"/>
  <c r="W118" i="18"/>
  <c r="J94" i="18"/>
  <c r="I94" i="18"/>
  <c r="J74" i="18"/>
  <c r="I74" i="18"/>
  <c r="Y71" i="18"/>
  <c r="X71" i="18"/>
  <c r="J55" i="18"/>
  <c r="I55" i="18"/>
  <c r="Y52" i="18"/>
  <c r="X52" i="18"/>
  <c r="Y32" i="18"/>
  <c r="X32" i="18"/>
  <c r="J23" i="18"/>
  <c r="I23" i="18"/>
  <c r="H22" i="18"/>
  <c r="Y19" i="18"/>
  <c r="X19" i="18"/>
  <c r="J16" i="18"/>
  <c r="I16" i="18"/>
  <c r="Y13" i="18"/>
  <c r="X13" i="18"/>
  <c r="J10" i="18"/>
  <c r="I10" i="18"/>
  <c r="Y139" i="18"/>
  <c r="X139" i="18"/>
  <c r="Y145" i="18"/>
  <c r="X145" i="18"/>
  <c r="W160" i="18"/>
  <c r="Y152" i="18"/>
  <c r="X152" i="18"/>
  <c r="Y158" i="18"/>
  <c r="X158" i="18"/>
  <c r="X28" i="18"/>
  <c r="Y28" i="18"/>
  <c r="X41" i="18"/>
  <c r="Y41" i="18"/>
  <c r="X47" i="18"/>
  <c r="Y47" i="18"/>
  <c r="W62" i="18"/>
  <c r="X54" i="18"/>
  <c r="Y54" i="18"/>
  <c r="X60" i="18"/>
  <c r="Y60" i="18"/>
  <c r="X67" i="18"/>
  <c r="Y67" i="18"/>
  <c r="X73" i="18"/>
  <c r="Y73" i="18"/>
  <c r="X80" i="18"/>
  <c r="Y80" i="18"/>
  <c r="X86" i="18"/>
  <c r="Y86" i="18"/>
  <c r="X93" i="18"/>
  <c r="W92" i="18"/>
  <c r="Y93" i="18"/>
  <c r="X99" i="18"/>
  <c r="Y99" i="18"/>
  <c r="X112" i="18"/>
  <c r="Y112" i="18"/>
  <c r="X125" i="18"/>
  <c r="Y125" i="18"/>
  <c r="X131" i="18"/>
  <c r="Y131" i="18"/>
  <c r="W146" i="18"/>
  <c r="X138" i="18"/>
  <c r="Y138" i="18"/>
  <c r="X144" i="18"/>
  <c r="Y144" i="18"/>
  <c r="X151" i="18"/>
  <c r="Y151" i="18"/>
  <c r="X157" i="18"/>
  <c r="Y157" i="18"/>
  <c r="Y27" i="18"/>
  <c r="X27" i="18"/>
  <c r="Y33" i="18"/>
  <c r="X33" i="18"/>
  <c r="Y40" i="18"/>
  <c r="W48" i="18"/>
  <c r="X40" i="18"/>
  <c r="Y46" i="18"/>
  <c r="X46" i="18"/>
  <c r="Y53" i="18"/>
  <c r="X53" i="18"/>
  <c r="Y59" i="18"/>
  <c r="X59" i="18"/>
  <c r="Y66" i="18"/>
  <c r="X66" i="18"/>
  <c r="Y72" i="18"/>
  <c r="X72" i="18"/>
  <c r="Y79" i="18"/>
  <c r="W78" i="18"/>
  <c r="X79" i="18"/>
  <c r="Y85" i="18"/>
  <c r="X85" i="18"/>
  <c r="Y98" i="18"/>
  <c r="X98" i="18"/>
  <c r="Y111" i="18"/>
  <c r="X111" i="18"/>
  <c r="Y117" i="18"/>
  <c r="X117" i="18"/>
  <c r="Y124" i="18"/>
  <c r="W132" i="18"/>
  <c r="X124" i="18"/>
  <c r="Y130" i="18"/>
  <c r="X130" i="18"/>
  <c r="Y137" i="18"/>
  <c r="X137" i="18"/>
  <c r="Y143" i="18"/>
  <c r="X143" i="18"/>
  <c r="Y150" i="18"/>
  <c r="X150" i="18"/>
  <c r="Y156" i="18"/>
  <c r="X156" i="18"/>
  <c r="X25" i="18"/>
  <c r="Y25" i="18"/>
  <c r="X31" i="18"/>
  <c r="Y31" i="18"/>
  <c r="X38" i="18"/>
  <c r="Y38" i="18"/>
  <c r="X44" i="18"/>
  <c r="Y44" i="18"/>
  <c r="X51" i="18"/>
  <c r="W50" i="18"/>
  <c r="Y51" i="18"/>
  <c r="X57" i="18"/>
  <c r="Y57" i="18"/>
  <c r="X70" i="18"/>
  <c r="Y70" i="18"/>
  <c r="X83" i="18"/>
  <c r="Y83" i="18"/>
  <c r="X89" i="18"/>
  <c r="Y89" i="18"/>
  <c r="X96" i="18"/>
  <c r="W104" i="18"/>
  <c r="Y96" i="18"/>
  <c r="X102" i="18"/>
  <c r="Y102" i="18"/>
  <c r="X109" i="18"/>
  <c r="Y109" i="18"/>
  <c r="X115" i="18"/>
  <c r="Y115" i="18"/>
  <c r="X122" i="18"/>
  <c r="Y122" i="18"/>
  <c r="X128" i="18"/>
  <c r="Y128" i="18"/>
  <c r="X135" i="18"/>
  <c r="W134" i="18"/>
  <c r="Y135" i="18"/>
  <c r="X141" i="18"/>
  <c r="Y141" i="18"/>
  <c r="X154" i="18"/>
  <c r="Y154" i="18"/>
  <c r="Y24" i="18"/>
  <c r="X24" i="18"/>
  <c r="Y30" i="18"/>
  <c r="X30" i="18"/>
  <c r="Y37" i="18"/>
  <c r="X37" i="18"/>
  <c r="W36" i="18"/>
  <c r="Y43" i="18"/>
  <c r="X43" i="18"/>
  <c r="Y56" i="18"/>
  <c r="X56" i="18"/>
  <c r="Y69" i="18"/>
  <c r="X69" i="18"/>
  <c r="Y75" i="18"/>
  <c r="X75" i="18"/>
  <c r="Y82" i="18"/>
  <c r="W90" i="18"/>
  <c r="X82" i="18"/>
  <c r="Y88" i="18"/>
  <c r="X88" i="18"/>
  <c r="Y95" i="18"/>
  <c r="X95" i="18"/>
  <c r="Y101" i="18"/>
  <c r="X101" i="18"/>
  <c r="Y108" i="18"/>
  <c r="X108" i="18"/>
  <c r="Y114" i="18"/>
  <c r="X114" i="18"/>
  <c r="Y121" i="18"/>
  <c r="W120" i="18"/>
  <c r="X121" i="18"/>
  <c r="Y127" i="18"/>
  <c r="X127" i="18"/>
  <c r="Y140" i="18"/>
  <c r="X140" i="18"/>
  <c r="Y153" i="18"/>
  <c r="X153" i="18"/>
  <c r="Y159" i="18"/>
  <c r="X159" i="18"/>
  <c r="K157" i="17"/>
  <c r="J157" i="17"/>
  <c r="I157" i="17"/>
  <c r="K153" i="17"/>
  <c r="J153" i="17"/>
  <c r="I153" i="17"/>
  <c r="H161" i="17"/>
  <c r="K144" i="17"/>
  <c r="J144" i="17"/>
  <c r="I144" i="17"/>
  <c r="K140" i="17"/>
  <c r="J140" i="17"/>
  <c r="I140" i="17"/>
  <c r="K136" i="17"/>
  <c r="H135" i="17"/>
  <c r="J136" i="17"/>
  <c r="I136" i="17"/>
  <c r="K131" i="17"/>
  <c r="J131" i="17"/>
  <c r="I131" i="17"/>
  <c r="K127" i="17"/>
  <c r="I127" i="17"/>
  <c r="J127" i="17"/>
  <c r="K125" i="17"/>
  <c r="I125" i="17"/>
  <c r="J125" i="17"/>
  <c r="H133" i="17"/>
  <c r="K123" i="17"/>
  <c r="I123" i="17"/>
  <c r="J123" i="17"/>
  <c r="K118" i="17"/>
  <c r="I118" i="17"/>
  <c r="J118" i="17"/>
  <c r="K116" i="17"/>
  <c r="I116" i="17"/>
  <c r="J116" i="17"/>
  <c r="K114" i="17"/>
  <c r="I114" i="17"/>
  <c r="J114" i="17"/>
  <c r="K112" i="17"/>
  <c r="I112" i="17"/>
  <c r="J112" i="17"/>
  <c r="K110" i="17"/>
  <c r="I110" i="17"/>
  <c r="J110" i="17"/>
  <c r="K108" i="17"/>
  <c r="H107" i="17"/>
  <c r="I108" i="17"/>
  <c r="J108" i="17"/>
  <c r="K103" i="17"/>
  <c r="I103" i="17"/>
  <c r="J103" i="17"/>
  <c r="K101" i="17"/>
  <c r="I101" i="17"/>
  <c r="J101" i="17"/>
  <c r="K99" i="17"/>
  <c r="I99" i="17"/>
  <c r="J99" i="17"/>
  <c r="K97" i="17"/>
  <c r="I97" i="17"/>
  <c r="J97" i="17"/>
  <c r="H105" i="17"/>
  <c r="K95" i="17"/>
  <c r="I95" i="17"/>
  <c r="J95" i="17"/>
  <c r="K90" i="17"/>
  <c r="I90" i="17"/>
  <c r="J90" i="17"/>
  <c r="K88" i="17"/>
  <c r="I88" i="17"/>
  <c r="J88" i="17"/>
  <c r="K86" i="17"/>
  <c r="I86" i="17"/>
  <c r="J86" i="17"/>
  <c r="K84" i="17"/>
  <c r="I84" i="17"/>
  <c r="J84" i="17"/>
  <c r="K82" i="17"/>
  <c r="I82" i="17"/>
  <c r="J82" i="17"/>
  <c r="K80" i="17"/>
  <c r="H79" i="17"/>
  <c r="I80" i="17"/>
  <c r="J80" i="17"/>
  <c r="K75" i="17"/>
  <c r="I75" i="17"/>
  <c r="J75" i="17"/>
  <c r="K73" i="17"/>
  <c r="I73" i="17"/>
  <c r="J73" i="17"/>
  <c r="K71" i="17"/>
  <c r="I71" i="17"/>
  <c r="J71" i="17"/>
  <c r="K69" i="17"/>
  <c r="I69" i="17"/>
  <c r="J69" i="17"/>
  <c r="H77" i="17"/>
  <c r="K67" i="17"/>
  <c r="I67" i="17"/>
  <c r="J67" i="17"/>
  <c r="K62" i="17"/>
  <c r="I62" i="17"/>
  <c r="J62" i="17"/>
  <c r="K60" i="17"/>
  <c r="I60" i="17"/>
  <c r="J60" i="17"/>
  <c r="K58" i="17"/>
  <c r="I58" i="17"/>
  <c r="J58" i="17"/>
  <c r="K56" i="17"/>
  <c r="I56" i="17"/>
  <c r="J56" i="17"/>
  <c r="K54" i="17"/>
  <c r="I54" i="17"/>
  <c r="J54" i="17"/>
  <c r="K52" i="17"/>
  <c r="H51" i="17"/>
  <c r="I52" i="17"/>
  <c r="J52" i="17"/>
  <c r="K47" i="17"/>
  <c r="I47" i="17"/>
  <c r="J47" i="17"/>
  <c r="K45" i="17"/>
  <c r="I45" i="17"/>
  <c r="J45" i="17"/>
  <c r="K43" i="17"/>
  <c r="I43" i="17"/>
  <c r="J43" i="17"/>
  <c r="K41" i="17"/>
  <c r="I41" i="17"/>
  <c r="J41" i="17"/>
  <c r="H49" i="17"/>
  <c r="K39" i="17"/>
  <c r="I39" i="17"/>
  <c r="J39" i="17"/>
  <c r="K34" i="17"/>
  <c r="I34" i="17"/>
  <c r="J34" i="17"/>
  <c r="K32" i="17"/>
  <c r="I32" i="17"/>
  <c r="J32" i="17"/>
  <c r="K30" i="17"/>
  <c r="I30" i="17"/>
  <c r="J30" i="17"/>
  <c r="K28" i="17"/>
  <c r="I28" i="17"/>
  <c r="J28" i="17"/>
  <c r="K26" i="17"/>
  <c r="I26" i="17"/>
  <c r="J26" i="17"/>
  <c r="K24" i="17"/>
  <c r="H23" i="17"/>
  <c r="I24" i="17"/>
  <c r="J24" i="17"/>
  <c r="J11" i="17"/>
  <c r="I11" i="17"/>
  <c r="K11" i="17"/>
  <c r="J12" i="17"/>
  <c r="I12" i="17"/>
  <c r="K12" i="17"/>
  <c r="J13" i="17"/>
  <c r="I13" i="17"/>
  <c r="H21" i="17"/>
  <c r="K13" i="17"/>
  <c r="J14" i="17"/>
  <c r="I14" i="17"/>
  <c r="K14" i="17"/>
  <c r="J15" i="17"/>
  <c r="I15" i="17"/>
  <c r="K15" i="17"/>
  <c r="J16" i="17"/>
  <c r="I16" i="17"/>
  <c r="K16" i="17"/>
  <c r="J17" i="17"/>
  <c r="I17" i="17"/>
  <c r="K17" i="17"/>
  <c r="J18" i="17"/>
  <c r="I18" i="17"/>
  <c r="K18" i="17"/>
  <c r="J19" i="17"/>
  <c r="I19" i="17"/>
  <c r="K19" i="17"/>
  <c r="J20" i="17"/>
  <c r="I20" i="17"/>
  <c r="K20" i="17"/>
  <c r="J25" i="17"/>
  <c r="I25" i="17"/>
  <c r="K25" i="17"/>
  <c r="J27" i="17"/>
  <c r="I27" i="17"/>
  <c r="H35" i="17"/>
  <c r="K27" i="17"/>
  <c r="J29" i="17"/>
  <c r="I29" i="17"/>
  <c r="K29" i="17"/>
  <c r="J31" i="17"/>
  <c r="I31" i="17"/>
  <c r="K31" i="17"/>
  <c r="J33" i="17"/>
  <c r="I33" i="17"/>
  <c r="K33" i="17"/>
  <c r="J38" i="17"/>
  <c r="I38" i="17"/>
  <c r="H37" i="17"/>
  <c r="K38" i="17"/>
  <c r="J40" i="17"/>
  <c r="I40" i="17"/>
  <c r="K40" i="17"/>
  <c r="J42" i="17"/>
  <c r="I42" i="17"/>
  <c r="K42" i="17"/>
  <c r="J44" i="17"/>
  <c r="I44" i="17"/>
  <c r="K44" i="17"/>
  <c r="J46" i="17"/>
  <c r="I46" i="17"/>
  <c r="K46" i="17"/>
  <c r="J48" i="17"/>
  <c r="I48" i="17"/>
  <c r="K48" i="17"/>
  <c r="J53" i="17"/>
  <c r="I53" i="17"/>
  <c r="K53" i="17"/>
  <c r="J55" i="17"/>
  <c r="I55" i="17"/>
  <c r="H63" i="17"/>
  <c r="K55" i="17"/>
  <c r="J57" i="17"/>
  <c r="I57" i="17"/>
  <c r="K57" i="17"/>
  <c r="J59" i="17"/>
  <c r="I59" i="17"/>
  <c r="K59" i="17"/>
  <c r="J61" i="17"/>
  <c r="I61" i="17"/>
  <c r="K61" i="17"/>
  <c r="J66" i="17"/>
  <c r="I66" i="17"/>
  <c r="H65" i="17"/>
  <c r="K66" i="17"/>
  <c r="J68" i="17"/>
  <c r="I68" i="17"/>
  <c r="K68" i="17"/>
  <c r="J70" i="17"/>
  <c r="I70" i="17"/>
  <c r="K70" i="17"/>
  <c r="J72" i="17"/>
  <c r="I72" i="17"/>
  <c r="K72" i="17"/>
  <c r="J74" i="17"/>
  <c r="I74" i="17"/>
  <c r="K74" i="17"/>
  <c r="J76" i="17"/>
  <c r="I76" i="17"/>
  <c r="K76" i="17"/>
  <c r="J81" i="17"/>
  <c r="I81" i="17"/>
  <c r="K81" i="17"/>
  <c r="J83" i="17"/>
  <c r="I83" i="17"/>
  <c r="H91" i="17"/>
  <c r="K83" i="17"/>
  <c r="J85" i="17"/>
  <c r="I85" i="17"/>
  <c r="K85" i="17"/>
  <c r="J87" i="17"/>
  <c r="I87" i="17"/>
  <c r="K87" i="17"/>
  <c r="J89" i="17"/>
  <c r="I89" i="17"/>
  <c r="K89" i="17"/>
  <c r="J94" i="17"/>
  <c r="I94" i="17"/>
  <c r="H93" i="17"/>
  <c r="K94" i="17"/>
  <c r="J96" i="17"/>
  <c r="I96" i="17"/>
  <c r="K96" i="17"/>
  <c r="J98" i="17"/>
  <c r="I98" i="17"/>
  <c r="K98" i="17"/>
  <c r="J100" i="17"/>
  <c r="I100" i="17"/>
  <c r="K100" i="17"/>
  <c r="J102" i="17"/>
  <c r="I102" i="17"/>
  <c r="K102" i="17"/>
  <c r="J104" i="17"/>
  <c r="I104" i="17"/>
  <c r="K104" i="17"/>
  <c r="J109" i="17"/>
  <c r="I109" i="17"/>
  <c r="K109" i="17"/>
  <c r="J111" i="17"/>
  <c r="I111" i="17"/>
  <c r="H119" i="17"/>
  <c r="K111" i="17"/>
  <c r="J113" i="17"/>
  <c r="I113" i="17"/>
  <c r="K113" i="17"/>
  <c r="J115" i="17"/>
  <c r="I115" i="17"/>
  <c r="K115" i="17"/>
  <c r="J117" i="17"/>
  <c r="I117" i="17"/>
  <c r="K117" i="17"/>
  <c r="J122" i="17"/>
  <c r="I122" i="17"/>
  <c r="H121" i="17"/>
  <c r="K122" i="17"/>
  <c r="J124" i="17"/>
  <c r="I124" i="17"/>
  <c r="K124" i="17"/>
  <c r="J126" i="17"/>
  <c r="I126" i="17"/>
  <c r="K126" i="17"/>
  <c r="J128" i="17"/>
  <c r="I128" i="17"/>
  <c r="K128" i="17"/>
  <c r="J130" i="17"/>
  <c r="I130" i="17"/>
  <c r="K130" i="17"/>
  <c r="J132" i="17"/>
  <c r="I132" i="17"/>
  <c r="K132" i="17"/>
  <c r="J137" i="17"/>
  <c r="I137" i="17"/>
  <c r="K137" i="17"/>
  <c r="J139" i="17"/>
  <c r="I139" i="17"/>
  <c r="H147" i="17"/>
  <c r="K139" i="17"/>
  <c r="J141" i="17"/>
  <c r="I141" i="17"/>
  <c r="K141" i="17"/>
  <c r="J143" i="17"/>
  <c r="I143" i="17"/>
  <c r="K143" i="17"/>
  <c r="J145" i="17"/>
  <c r="I145" i="17"/>
  <c r="K145" i="17"/>
  <c r="J150" i="17"/>
  <c r="I150" i="17"/>
  <c r="H149" i="17"/>
  <c r="K150" i="17"/>
  <c r="J152" i="17"/>
  <c r="I152" i="17"/>
  <c r="K152" i="17"/>
  <c r="J154" i="17"/>
  <c r="I154" i="17"/>
  <c r="K154" i="17"/>
  <c r="J156" i="17"/>
  <c r="I156" i="17"/>
  <c r="K156" i="17"/>
  <c r="J158" i="17"/>
  <c r="I158" i="17"/>
  <c r="K158" i="17"/>
  <c r="J160" i="17"/>
  <c r="I160" i="17"/>
  <c r="K160" i="17"/>
  <c r="K155" i="17"/>
  <c r="J155" i="17"/>
  <c r="I155" i="17"/>
  <c r="K151" i="17"/>
  <c r="J151" i="17"/>
  <c r="I151" i="17"/>
  <c r="K146" i="17"/>
  <c r="J146" i="17"/>
  <c r="I146" i="17"/>
  <c r="K142" i="17"/>
  <c r="J142" i="17"/>
  <c r="I142" i="17"/>
  <c r="K138" i="17"/>
  <c r="J138" i="17"/>
  <c r="I138" i="17"/>
  <c r="K129" i="17"/>
  <c r="J129" i="17"/>
  <c r="I129" i="17"/>
  <c r="Y15" i="15"/>
  <c r="W15" i="15"/>
  <c r="X15" i="15"/>
  <c r="Y12" i="15"/>
  <c r="W12" i="15"/>
  <c r="X12" i="15"/>
  <c r="Y9" i="15"/>
  <c r="W9" i="15"/>
  <c r="X9" i="15"/>
  <c r="I57" i="16"/>
  <c r="K57" i="16"/>
  <c r="J57" i="16"/>
  <c r="I44" i="16"/>
  <c r="J44" i="16"/>
  <c r="I38" i="16"/>
  <c r="K38" i="16"/>
  <c r="J38" i="16"/>
  <c r="H37" i="16"/>
  <c r="I31" i="16"/>
  <c r="J31" i="16"/>
  <c r="I25" i="16"/>
  <c r="J25" i="16"/>
  <c r="I20" i="16"/>
  <c r="J20" i="16"/>
  <c r="I17" i="16"/>
  <c r="J17" i="16"/>
  <c r="I14" i="16"/>
  <c r="J14" i="16"/>
  <c r="M151" i="15"/>
  <c r="L151" i="15"/>
  <c r="K151" i="15"/>
  <c r="J151" i="15"/>
  <c r="I151" i="15"/>
  <c r="M131" i="15"/>
  <c r="L131" i="15"/>
  <c r="K131" i="15"/>
  <c r="J131" i="15"/>
  <c r="I131" i="15"/>
  <c r="M112" i="15"/>
  <c r="L112" i="15"/>
  <c r="K112" i="15"/>
  <c r="J112" i="15"/>
  <c r="I112" i="15"/>
  <c r="M93" i="15"/>
  <c r="L93" i="15"/>
  <c r="K93" i="15"/>
  <c r="J93" i="15"/>
  <c r="I93" i="15"/>
  <c r="M73" i="15"/>
  <c r="L73" i="15"/>
  <c r="K73" i="15"/>
  <c r="J73" i="15"/>
  <c r="I73" i="15"/>
  <c r="M54" i="15"/>
  <c r="L54" i="15"/>
  <c r="K54" i="15"/>
  <c r="J54" i="15"/>
  <c r="I54" i="15"/>
  <c r="M28" i="15"/>
  <c r="K28" i="15"/>
  <c r="J28" i="15"/>
  <c r="L28" i="15"/>
  <c r="I28" i="15"/>
  <c r="V12" i="12"/>
  <c r="T12" i="12"/>
  <c r="S12" i="12"/>
  <c r="V10" i="12"/>
  <c r="T10" i="12"/>
  <c r="S10" i="12"/>
  <c r="V7" i="12"/>
  <c r="T7" i="12"/>
  <c r="S7" i="12"/>
  <c r="L6" i="12"/>
  <c r="J6" i="12"/>
  <c r="H53" i="12"/>
  <c r="K6" i="12"/>
  <c r="I6" i="12"/>
  <c r="Q43" i="6"/>
  <c r="S43" i="6"/>
  <c r="R43" i="6"/>
  <c r="S37" i="6"/>
  <c r="R37" i="6"/>
  <c r="Q37" i="6"/>
  <c r="S31" i="6"/>
  <c r="Q31" i="6"/>
  <c r="R31" i="6"/>
  <c r="S25" i="6"/>
  <c r="R25" i="6"/>
  <c r="Q25" i="6"/>
  <c r="R19" i="6"/>
  <c r="Q19" i="6"/>
  <c r="S19" i="6"/>
  <c r="R12" i="6"/>
  <c r="S12" i="6"/>
  <c r="Q12" i="6"/>
  <c r="I156" i="16"/>
  <c r="J156" i="16"/>
  <c r="I139" i="16"/>
  <c r="J139" i="16"/>
  <c r="H147" i="16"/>
  <c r="I130" i="16"/>
  <c r="J130" i="16"/>
  <c r="I122" i="16"/>
  <c r="K122" i="16"/>
  <c r="H121" i="16"/>
  <c r="J122" i="16"/>
  <c r="I113" i="16"/>
  <c r="J113" i="16"/>
  <c r="I104" i="16"/>
  <c r="J104" i="16"/>
  <c r="I96" i="16"/>
  <c r="J96" i="16"/>
  <c r="I87" i="16"/>
  <c r="J87" i="16"/>
  <c r="I70" i="16"/>
  <c r="J70" i="16"/>
  <c r="J62" i="16"/>
  <c r="I62" i="16"/>
  <c r="J56" i="16"/>
  <c r="I56" i="16"/>
  <c r="J43" i="16"/>
  <c r="I43" i="16"/>
  <c r="J30" i="16"/>
  <c r="I30" i="16"/>
  <c r="J24" i="16"/>
  <c r="I24" i="16"/>
  <c r="H23" i="16"/>
  <c r="L143" i="15"/>
  <c r="K143" i="15"/>
  <c r="J143" i="15"/>
  <c r="I143" i="15"/>
  <c r="M143" i="15"/>
  <c r="L124" i="15"/>
  <c r="K124" i="15"/>
  <c r="J124" i="15"/>
  <c r="I124" i="15"/>
  <c r="M124" i="15"/>
  <c r="L104" i="15"/>
  <c r="K104" i="15"/>
  <c r="J104" i="15"/>
  <c r="I104" i="15"/>
  <c r="M104" i="15"/>
  <c r="L85" i="15"/>
  <c r="K85" i="15"/>
  <c r="J85" i="15"/>
  <c r="I85" i="15"/>
  <c r="M85" i="15"/>
  <c r="L66" i="15"/>
  <c r="K66" i="15"/>
  <c r="J66" i="15"/>
  <c r="I66" i="15"/>
  <c r="M66" i="15"/>
  <c r="L46" i="15"/>
  <c r="K46" i="15"/>
  <c r="J46" i="15"/>
  <c r="I46" i="15"/>
  <c r="M46" i="15"/>
  <c r="I30" i="15"/>
  <c r="M30" i="15"/>
  <c r="L30" i="15"/>
  <c r="J30" i="15"/>
  <c r="K30" i="15"/>
  <c r="S55" i="12"/>
  <c r="V55" i="12"/>
  <c r="T55" i="12"/>
  <c r="S52" i="12"/>
  <c r="V52" i="12"/>
  <c r="T52" i="12"/>
  <c r="I51" i="12"/>
  <c r="K51" i="12"/>
  <c r="L51" i="12"/>
  <c r="J51" i="12"/>
  <c r="S49" i="12"/>
  <c r="V49" i="12"/>
  <c r="T49" i="12"/>
  <c r="I48" i="12"/>
  <c r="K48" i="12"/>
  <c r="L48" i="12"/>
  <c r="J48" i="12"/>
  <c r="S46" i="12"/>
  <c r="V46" i="12"/>
  <c r="T46" i="12"/>
  <c r="I45" i="12"/>
  <c r="K45" i="12"/>
  <c r="L45" i="12"/>
  <c r="J45" i="12"/>
  <c r="S43" i="12"/>
  <c r="V43" i="12"/>
  <c r="T43" i="12"/>
  <c r="I42" i="12"/>
  <c r="K42" i="12"/>
  <c r="L42" i="12"/>
  <c r="J42" i="12"/>
  <c r="S40" i="12"/>
  <c r="V40" i="12"/>
  <c r="T40" i="12"/>
  <c r="I39" i="12"/>
  <c r="K39" i="12"/>
  <c r="L39" i="12"/>
  <c r="J39" i="12"/>
  <c r="S37" i="12"/>
  <c r="V37" i="12"/>
  <c r="T37" i="12"/>
  <c r="I36" i="12"/>
  <c r="K36" i="12"/>
  <c r="L36" i="12"/>
  <c r="J36" i="12"/>
  <c r="S34" i="12"/>
  <c r="V34" i="12"/>
  <c r="T34" i="12"/>
  <c r="I33" i="12"/>
  <c r="K33" i="12"/>
  <c r="L33" i="12"/>
  <c r="J33" i="12"/>
  <c r="S31" i="12"/>
  <c r="V31" i="12"/>
  <c r="T31" i="12"/>
  <c r="I30" i="12"/>
  <c r="K30" i="12"/>
  <c r="L30" i="12"/>
  <c r="J30" i="12"/>
  <c r="S28" i="12"/>
  <c r="V28" i="12"/>
  <c r="T28" i="12"/>
  <c r="I27" i="12"/>
  <c r="K27" i="12"/>
  <c r="L27" i="12"/>
  <c r="J27" i="12"/>
  <c r="S25" i="12"/>
  <c r="V25" i="12"/>
  <c r="T25" i="12"/>
  <c r="I24" i="12"/>
  <c r="K24" i="12"/>
  <c r="L24" i="12"/>
  <c r="J24" i="12"/>
  <c r="S22" i="12"/>
  <c r="V22" i="12"/>
  <c r="T22" i="12"/>
  <c r="I21" i="12"/>
  <c r="K21" i="12"/>
  <c r="L21" i="12"/>
  <c r="J21" i="12"/>
  <c r="S19" i="12"/>
  <c r="V19" i="12"/>
  <c r="T19" i="12"/>
  <c r="I18" i="12"/>
  <c r="K18" i="12"/>
  <c r="L18" i="12"/>
  <c r="J18" i="12"/>
  <c r="S16" i="12"/>
  <c r="V16" i="12"/>
  <c r="T16" i="12"/>
  <c r="I15" i="12"/>
  <c r="K15" i="12"/>
  <c r="L15" i="12"/>
  <c r="J15" i="12"/>
  <c r="I13" i="12"/>
  <c r="K13" i="12"/>
  <c r="L13" i="12"/>
  <c r="J13" i="12"/>
  <c r="I11" i="12"/>
  <c r="K11" i="12"/>
  <c r="L11" i="12"/>
  <c r="J11" i="12"/>
  <c r="Q50" i="6"/>
  <c r="R50" i="6"/>
  <c r="S50" i="6"/>
  <c r="Q44" i="6"/>
  <c r="R44" i="6"/>
  <c r="S44" i="6"/>
  <c r="Q38" i="6"/>
  <c r="S38" i="6"/>
  <c r="R38" i="6"/>
  <c r="Q32" i="6"/>
  <c r="R32" i="6"/>
  <c r="S32" i="6"/>
  <c r="Q26" i="6"/>
  <c r="R26" i="6"/>
  <c r="S26" i="6"/>
  <c r="Q20" i="6"/>
  <c r="S20" i="6"/>
  <c r="R20" i="6"/>
  <c r="Q13" i="6"/>
  <c r="S13" i="6"/>
  <c r="R13" i="6"/>
  <c r="Q7" i="6"/>
  <c r="R7" i="6"/>
  <c r="S7" i="6"/>
  <c r="I61" i="16"/>
  <c r="J61" i="16"/>
  <c r="I55" i="16"/>
  <c r="J55" i="16"/>
  <c r="H63" i="16"/>
  <c r="I48" i="16"/>
  <c r="J48" i="16"/>
  <c r="I42" i="16"/>
  <c r="J42" i="16"/>
  <c r="I29" i="16"/>
  <c r="J29" i="16"/>
  <c r="I19" i="16"/>
  <c r="J19" i="16"/>
  <c r="I16" i="16"/>
  <c r="J16" i="16"/>
  <c r="M157" i="15"/>
  <c r="L157" i="15"/>
  <c r="K157" i="15"/>
  <c r="J157" i="15"/>
  <c r="I157" i="15"/>
  <c r="M138" i="15"/>
  <c r="L138" i="15"/>
  <c r="K138" i="15"/>
  <c r="J138" i="15"/>
  <c r="I138" i="15"/>
  <c r="M118" i="15"/>
  <c r="L118" i="15"/>
  <c r="K118" i="15"/>
  <c r="J118" i="15"/>
  <c r="I118" i="15"/>
  <c r="M99" i="15"/>
  <c r="L99" i="15"/>
  <c r="K99" i="15"/>
  <c r="J99" i="15"/>
  <c r="I99" i="15"/>
  <c r="M80" i="15"/>
  <c r="L80" i="15"/>
  <c r="K80" i="15"/>
  <c r="J80" i="15"/>
  <c r="I80" i="15"/>
  <c r="M60" i="15"/>
  <c r="L60" i="15"/>
  <c r="K60" i="15"/>
  <c r="J60" i="15"/>
  <c r="I60" i="15"/>
  <c r="M41" i="15"/>
  <c r="H49" i="15"/>
  <c r="L41" i="15"/>
  <c r="K41" i="15"/>
  <c r="J41" i="15"/>
  <c r="I41" i="15"/>
  <c r="L33" i="15"/>
  <c r="J33" i="15"/>
  <c r="I33" i="15"/>
  <c r="M33" i="15"/>
  <c r="K33" i="15"/>
  <c r="J8" i="12"/>
  <c r="I8" i="12"/>
  <c r="L8" i="12"/>
  <c r="H55" i="12"/>
  <c r="K8" i="12"/>
  <c r="J60" i="16"/>
  <c r="K60" i="16"/>
  <c r="I60" i="16"/>
  <c r="J54" i="16"/>
  <c r="I54" i="16"/>
  <c r="J47" i="16"/>
  <c r="K47" i="16"/>
  <c r="I47" i="16"/>
  <c r="J41" i="16"/>
  <c r="I41" i="16"/>
  <c r="H49" i="16"/>
  <c r="J34" i="16"/>
  <c r="I34" i="16"/>
  <c r="J28" i="16"/>
  <c r="I28" i="16"/>
  <c r="I10" i="16"/>
  <c r="H9" i="16"/>
  <c r="K156" i="16" s="1"/>
  <c r="K10" i="16"/>
  <c r="J10" i="16"/>
  <c r="I12" i="16"/>
  <c r="K12" i="16"/>
  <c r="J12" i="16"/>
  <c r="J69" i="16"/>
  <c r="I69" i="16"/>
  <c r="K69" i="16"/>
  <c r="H77" i="16"/>
  <c r="J73" i="16"/>
  <c r="I73" i="16"/>
  <c r="K73" i="16"/>
  <c r="J82" i="16"/>
  <c r="I82" i="16"/>
  <c r="K82" i="16"/>
  <c r="J86" i="16"/>
  <c r="I86" i="16"/>
  <c r="K86" i="16"/>
  <c r="J90" i="16"/>
  <c r="I90" i="16"/>
  <c r="K90" i="16"/>
  <c r="J95" i="16"/>
  <c r="I95" i="16"/>
  <c r="K95" i="16"/>
  <c r="J99" i="16"/>
  <c r="I99" i="16"/>
  <c r="K99" i="16"/>
  <c r="J103" i="16"/>
  <c r="I103" i="16"/>
  <c r="K103" i="16"/>
  <c r="J108" i="16"/>
  <c r="I108" i="16"/>
  <c r="K108" i="16"/>
  <c r="H107" i="16"/>
  <c r="J112" i="16"/>
  <c r="I112" i="16"/>
  <c r="K112" i="16"/>
  <c r="J116" i="16"/>
  <c r="I116" i="16"/>
  <c r="K116" i="16"/>
  <c r="J125" i="16"/>
  <c r="I125" i="16"/>
  <c r="K125" i="16"/>
  <c r="H133" i="16"/>
  <c r="J129" i="16"/>
  <c r="I129" i="16"/>
  <c r="K129" i="16"/>
  <c r="J138" i="16"/>
  <c r="I138" i="16"/>
  <c r="K138" i="16"/>
  <c r="J142" i="16"/>
  <c r="I142" i="16"/>
  <c r="K142" i="16"/>
  <c r="J146" i="16"/>
  <c r="I146" i="16"/>
  <c r="K146" i="16"/>
  <c r="J151" i="16"/>
  <c r="I151" i="16"/>
  <c r="K151" i="16"/>
  <c r="J155" i="16"/>
  <c r="I155" i="16"/>
  <c r="K155" i="16"/>
  <c r="J159" i="16"/>
  <c r="I159" i="16"/>
  <c r="K159" i="16"/>
  <c r="I68" i="16"/>
  <c r="K68" i="16"/>
  <c r="J68" i="16"/>
  <c r="I72" i="16"/>
  <c r="K72" i="16"/>
  <c r="J72" i="16"/>
  <c r="I76" i="16"/>
  <c r="K76" i="16"/>
  <c r="J76" i="16"/>
  <c r="I81" i="16"/>
  <c r="K81" i="16"/>
  <c r="J81" i="16"/>
  <c r="I85" i="16"/>
  <c r="K85" i="16"/>
  <c r="J85" i="16"/>
  <c r="I89" i="16"/>
  <c r="K89" i="16"/>
  <c r="J89" i="16"/>
  <c r="I94" i="16"/>
  <c r="K94" i="16"/>
  <c r="H93" i="16"/>
  <c r="J94" i="16"/>
  <c r="I98" i="16"/>
  <c r="K98" i="16"/>
  <c r="J98" i="16"/>
  <c r="I102" i="16"/>
  <c r="K102" i="16"/>
  <c r="J102" i="16"/>
  <c r="I111" i="16"/>
  <c r="K111" i="16"/>
  <c r="J111" i="16"/>
  <c r="H119" i="16"/>
  <c r="I115" i="16"/>
  <c r="K115" i="16"/>
  <c r="J115" i="16"/>
  <c r="I124" i="16"/>
  <c r="K124" i="16"/>
  <c r="J124" i="16"/>
  <c r="I128" i="16"/>
  <c r="K128" i="16"/>
  <c r="J128" i="16"/>
  <c r="I132" i="16"/>
  <c r="K132" i="16"/>
  <c r="J132" i="16"/>
  <c r="I137" i="16"/>
  <c r="K137" i="16"/>
  <c r="J137" i="16"/>
  <c r="I141" i="16"/>
  <c r="K141" i="16"/>
  <c r="J141" i="16"/>
  <c r="I145" i="16"/>
  <c r="K145" i="16"/>
  <c r="J145" i="16"/>
  <c r="I150" i="16"/>
  <c r="K150" i="16"/>
  <c r="H149" i="16"/>
  <c r="J150" i="16"/>
  <c r="I154" i="16"/>
  <c r="K154" i="16"/>
  <c r="J154" i="16"/>
  <c r="I158" i="16"/>
  <c r="K158" i="16"/>
  <c r="J158" i="16"/>
  <c r="I11" i="16"/>
  <c r="J11" i="16"/>
  <c r="K11" i="16"/>
  <c r="I13" i="16"/>
  <c r="J13" i="16"/>
  <c r="K13" i="16"/>
  <c r="H21" i="16"/>
  <c r="J67" i="16"/>
  <c r="I67" i="16"/>
  <c r="K67" i="16"/>
  <c r="J71" i="16"/>
  <c r="I71" i="16"/>
  <c r="K71" i="16"/>
  <c r="J75" i="16"/>
  <c r="I75" i="16"/>
  <c r="K75" i="16"/>
  <c r="J80" i="16"/>
  <c r="I80" i="16"/>
  <c r="K80" i="16"/>
  <c r="H79" i="16"/>
  <c r="J84" i="16"/>
  <c r="I84" i="16"/>
  <c r="K84" i="16"/>
  <c r="J88" i="16"/>
  <c r="I88" i="16"/>
  <c r="K88" i="16"/>
  <c r="J97" i="16"/>
  <c r="I97" i="16"/>
  <c r="H105" i="16"/>
  <c r="K97" i="16"/>
  <c r="J101" i="16"/>
  <c r="I101" i="16"/>
  <c r="K101" i="16"/>
  <c r="J110" i="16"/>
  <c r="I110" i="16"/>
  <c r="K110" i="16"/>
  <c r="J114" i="16"/>
  <c r="I114" i="16"/>
  <c r="K114" i="16"/>
  <c r="J118" i="16"/>
  <c r="I118" i="16"/>
  <c r="K118" i="16"/>
  <c r="J123" i="16"/>
  <c r="I123" i="16"/>
  <c r="K123" i="16"/>
  <c r="J127" i="16"/>
  <c r="I127" i="16"/>
  <c r="K127" i="16"/>
  <c r="J131" i="16"/>
  <c r="I131" i="16"/>
  <c r="K131" i="16"/>
  <c r="J136" i="16"/>
  <c r="I136" i="16"/>
  <c r="K136" i="16"/>
  <c r="H135" i="16"/>
  <c r="J140" i="16"/>
  <c r="I140" i="16"/>
  <c r="K140" i="16"/>
  <c r="J144" i="16"/>
  <c r="I144" i="16"/>
  <c r="K144" i="16"/>
  <c r="J153" i="16"/>
  <c r="I153" i="16"/>
  <c r="H161" i="16"/>
  <c r="K153" i="16"/>
  <c r="J157" i="16"/>
  <c r="I157" i="16"/>
  <c r="K157" i="16"/>
  <c r="R41" i="18"/>
  <c r="Q41" i="18"/>
  <c r="Q19" i="18"/>
  <c r="Q13" i="18"/>
  <c r="R99" i="18"/>
  <c r="Q99" i="18"/>
  <c r="Q80" i="18"/>
  <c r="P20" i="18"/>
  <c r="Q12" i="18"/>
  <c r="Q18" i="18"/>
  <c r="Q38" i="18"/>
  <c r="Q57" i="18"/>
  <c r="Q96" i="18"/>
  <c r="P104" i="18"/>
  <c r="Q115" i="18"/>
  <c r="R128" i="18"/>
  <c r="Q128" i="18"/>
  <c r="Q11" i="18"/>
  <c r="Q17" i="18"/>
  <c r="P62" i="18"/>
  <c r="Q54" i="18"/>
  <c r="Q73" i="18"/>
  <c r="Q93" i="18"/>
  <c r="P92" i="18"/>
  <c r="Q112" i="18"/>
  <c r="Q10" i="18"/>
  <c r="R16" i="18"/>
  <c r="Q16" i="18"/>
  <c r="Q23" i="18"/>
  <c r="P22" i="18"/>
  <c r="Q31" i="18"/>
  <c r="Q51" i="18"/>
  <c r="P50" i="18"/>
  <c r="Q70" i="18"/>
  <c r="R89" i="18"/>
  <c r="Q89" i="18"/>
  <c r="Q109" i="18"/>
  <c r="Q154" i="18"/>
  <c r="Q9" i="18"/>
  <c r="P8" i="18"/>
  <c r="R19" i="18" s="1"/>
  <c r="Q15" i="18"/>
  <c r="R15" i="18"/>
  <c r="R28" i="18"/>
  <c r="Q28" i="18"/>
  <c r="R47" i="18"/>
  <c r="Q47" i="18"/>
  <c r="R67" i="18"/>
  <c r="Q67" i="18"/>
  <c r="R86" i="18"/>
  <c r="Q86" i="18"/>
  <c r="R125" i="18"/>
  <c r="Q125" i="18"/>
  <c r="R14" i="18"/>
  <c r="Q14" i="18"/>
  <c r="R25" i="18"/>
  <c r="Q25" i="18"/>
  <c r="R44" i="18"/>
  <c r="Q44" i="18"/>
  <c r="R83" i="18"/>
  <c r="Q83" i="18"/>
  <c r="R102" i="18"/>
  <c r="Q102" i="18"/>
  <c r="R122" i="18"/>
  <c r="Q122" i="18"/>
  <c r="R141" i="18"/>
  <c r="Q141" i="18"/>
  <c r="R131" i="18"/>
  <c r="Q131" i="18"/>
  <c r="P146" i="18"/>
  <c r="R138" i="18"/>
  <c r="Q138" i="18"/>
  <c r="R144" i="18"/>
  <c r="Q144" i="18"/>
  <c r="R151" i="18"/>
  <c r="Q151" i="18"/>
  <c r="R157" i="18"/>
  <c r="Q157" i="18"/>
  <c r="Q27" i="18"/>
  <c r="R27" i="18"/>
  <c r="Q33" i="18"/>
  <c r="R33" i="18"/>
  <c r="P48" i="18"/>
  <c r="Q40" i="18"/>
  <c r="R40" i="18"/>
  <c r="Q46" i="18"/>
  <c r="R46" i="18"/>
  <c r="Q53" i="18"/>
  <c r="R53" i="18"/>
  <c r="Q59" i="18"/>
  <c r="R59" i="18"/>
  <c r="Q66" i="18"/>
  <c r="R66" i="18"/>
  <c r="Q72" i="18"/>
  <c r="R72" i="18"/>
  <c r="Q79" i="18"/>
  <c r="P78" i="18"/>
  <c r="R79" i="18"/>
  <c r="Q85" i="18"/>
  <c r="R85" i="18"/>
  <c r="Q98" i="18"/>
  <c r="R98" i="18"/>
  <c r="Q111" i="18"/>
  <c r="R111" i="18"/>
  <c r="Q117" i="18"/>
  <c r="R117" i="18"/>
  <c r="P132" i="18"/>
  <c r="Q124" i="18"/>
  <c r="R124" i="18"/>
  <c r="Q130" i="18"/>
  <c r="R130" i="18"/>
  <c r="Q137" i="18"/>
  <c r="R137" i="18"/>
  <c r="Q143" i="18"/>
  <c r="R143" i="18"/>
  <c r="Q150" i="18"/>
  <c r="R150" i="18"/>
  <c r="Q156" i="18"/>
  <c r="R156" i="18"/>
  <c r="R26" i="18"/>
  <c r="P34" i="18"/>
  <c r="Q26" i="18"/>
  <c r="R32" i="18"/>
  <c r="Q32" i="18"/>
  <c r="R39" i="18"/>
  <c r="Q39" i="18"/>
  <c r="R45" i="18"/>
  <c r="Q45" i="18"/>
  <c r="R52" i="18"/>
  <c r="Q52" i="18"/>
  <c r="R58" i="18"/>
  <c r="Q58" i="18"/>
  <c r="R65" i="18"/>
  <c r="P64" i="18"/>
  <c r="Q65" i="18"/>
  <c r="R71" i="18"/>
  <c r="Q71" i="18"/>
  <c r="R84" i="18"/>
  <c r="Q84" i="18"/>
  <c r="R97" i="18"/>
  <c r="Q97" i="18"/>
  <c r="R103" i="18"/>
  <c r="Q103" i="18"/>
  <c r="R110" i="18"/>
  <c r="Q110" i="18"/>
  <c r="P118" i="18"/>
  <c r="R116" i="18"/>
  <c r="Q116" i="18"/>
  <c r="R123" i="18"/>
  <c r="Q123" i="18"/>
  <c r="R129" i="18"/>
  <c r="Q129" i="18"/>
  <c r="R136" i="18"/>
  <c r="Q136" i="18"/>
  <c r="R142" i="18"/>
  <c r="Q142" i="18"/>
  <c r="R149" i="18"/>
  <c r="P148" i="18"/>
  <c r="Q149" i="18"/>
  <c r="R155" i="18"/>
  <c r="Q155" i="18"/>
  <c r="Q24" i="18"/>
  <c r="R24" i="18"/>
  <c r="Q30" i="18"/>
  <c r="R30" i="18"/>
  <c r="Q37" i="18"/>
  <c r="P36" i="18"/>
  <c r="R37" i="18"/>
  <c r="Q43" i="18"/>
  <c r="R43" i="18"/>
  <c r="Q56" i="18"/>
  <c r="R56" i="18"/>
  <c r="Q69" i="18"/>
  <c r="R69" i="18"/>
  <c r="Q75" i="18"/>
  <c r="R75" i="18"/>
  <c r="Q82" i="18"/>
  <c r="P90" i="18"/>
  <c r="R82" i="18"/>
  <c r="Q88" i="18"/>
  <c r="R88" i="18"/>
  <c r="Q95" i="18"/>
  <c r="R95" i="18"/>
  <c r="Q101" i="18"/>
  <c r="R101" i="18"/>
  <c r="Q108" i="18"/>
  <c r="R108" i="18"/>
  <c r="Q114" i="18"/>
  <c r="R114" i="18"/>
  <c r="Q121" i="18"/>
  <c r="P120" i="18"/>
  <c r="R121" i="18"/>
  <c r="Q127" i="18"/>
  <c r="R127" i="18"/>
  <c r="Q140" i="18"/>
  <c r="R140" i="18"/>
  <c r="Q153" i="18"/>
  <c r="R153" i="18"/>
  <c r="Q159" i="18"/>
  <c r="R159" i="18"/>
  <c r="R29" i="18"/>
  <c r="Q29" i="18"/>
  <c r="R42" i="18"/>
  <c r="Q42" i="18"/>
  <c r="R55" i="18"/>
  <c r="Q55" i="18"/>
  <c r="R61" i="18"/>
  <c r="Q61" i="18"/>
  <c r="R68" i="18"/>
  <c r="P76" i="18"/>
  <c r="Q68" i="18"/>
  <c r="R74" i="18"/>
  <c r="Q74" i="18"/>
  <c r="R81" i="18"/>
  <c r="Q81" i="18"/>
  <c r="R87" i="18"/>
  <c r="Q87" i="18"/>
  <c r="R94" i="18"/>
  <c r="Q94" i="18"/>
  <c r="R100" i="18"/>
  <c r="Q100" i="18"/>
  <c r="R107" i="18"/>
  <c r="P106" i="18"/>
  <c r="Q107" i="18"/>
  <c r="R113" i="18"/>
  <c r="Q113" i="18"/>
  <c r="R126" i="18"/>
  <c r="Q126" i="18"/>
  <c r="R139" i="18"/>
  <c r="Q139" i="18"/>
  <c r="R145" i="18"/>
  <c r="Q145" i="18"/>
  <c r="R152" i="18"/>
  <c r="Q152" i="18"/>
  <c r="P160" i="18"/>
  <c r="R158" i="18"/>
  <c r="Q158" i="18"/>
  <c r="U10" i="17"/>
  <c r="V10" i="17"/>
  <c r="T9" i="17"/>
  <c r="W11" i="17" s="1"/>
  <c r="U11" i="17"/>
  <c r="V11" i="17"/>
  <c r="W12" i="17"/>
  <c r="U12" i="17"/>
  <c r="V12" i="17"/>
  <c r="U13" i="17"/>
  <c r="V13" i="17"/>
  <c r="T21" i="17"/>
  <c r="W14" i="17"/>
  <c r="U14" i="17"/>
  <c r="V14" i="17"/>
  <c r="W15" i="17"/>
  <c r="U15" i="17"/>
  <c r="V15" i="17"/>
  <c r="W16" i="17"/>
  <c r="U16" i="17"/>
  <c r="V16" i="17"/>
  <c r="W17" i="17"/>
  <c r="U17" i="17"/>
  <c r="V17" i="17"/>
  <c r="W18" i="17"/>
  <c r="U18" i="17"/>
  <c r="V18" i="17"/>
  <c r="W19" i="17"/>
  <c r="U19" i="17"/>
  <c r="V19" i="17"/>
  <c r="W20" i="17"/>
  <c r="U20" i="17"/>
  <c r="V20" i="17"/>
  <c r="I152" i="16"/>
  <c r="K152" i="16"/>
  <c r="J152" i="16"/>
  <c r="I143" i="16"/>
  <c r="K143" i="16"/>
  <c r="J143" i="16"/>
  <c r="I126" i="16"/>
  <c r="K126" i="16"/>
  <c r="J126" i="16"/>
  <c r="I117" i="16"/>
  <c r="K117" i="16"/>
  <c r="J117" i="16"/>
  <c r="I109" i="16"/>
  <c r="K109" i="16"/>
  <c r="J109" i="16"/>
  <c r="I100" i="16"/>
  <c r="K100" i="16"/>
  <c r="J100" i="16"/>
  <c r="I83" i="16"/>
  <c r="K83" i="16"/>
  <c r="J83" i="16"/>
  <c r="H91" i="16"/>
  <c r="I74" i="16"/>
  <c r="K74" i="16"/>
  <c r="J74" i="16"/>
  <c r="I66" i="16"/>
  <c r="K66" i="16"/>
  <c r="J66" i="16"/>
  <c r="H65" i="16"/>
  <c r="I59" i="16"/>
  <c r="K59" i="16"/>
  <c r="J59" i="16"/>
  <c r="I53" i="16"/>
  <c r="K53" i="16"/>
  <c r="J53" i="16"/>
  <c r="I46" i="16"/>
  <c r="K46" i="16"/>
  <c r="J46" i="16"/>
  <c r="I40" i="16"/>
  <c r="K40" i="16"/>
  <c r="J40" i="16"/>
  <c r="I33" i="16"/>
  <c r="K33" i="16"/>
  <c r="J33" i="16"/>
  <c r="I27" i="16"/>
  <c r="K27" i="16"/>
  <c r="J27" i="16"/>
  <c r="H35" i="16"/>
  <c r="I18" i="16"/>
  <c r="K18" i="16"/>
  <c r="J18" i="16"/>
  <c r="I15" i="16"/>
  <c r="K15" i="16"/>
  <c r="J15" i="16"/>
  <c r="W10" i="16"/>
  <c r="V10" i="16"/>
  <c r="U10" i="16"/>
  <c r="T9" i="16"/>
  <c r="W12" i="16"/>
  <c r="V12" i="16"/>
  <c r="U12" i="16"/>
  <c r="W11" i="16"/>
  <c r="V11" i="16"/>
  <c r="U11" i="16"/>
  <c r="W13" i="16"/>
  <c r="V13" i="16"/>
  <c r="U13" i="16"/>
  <c r="T21" i="16"/>
  <c r="M144" i="15"/>
  <c r="L144" i="15"/>
  <c r="K144" i="15"/>
  <c r="J144" i="15"/>
  <c r="I144" i="15"/>
  <c r="M125" i="15"/>
  <c r="H133" i="15"/>
  <c r="L125" i="15"/>
  <c r="K125" i="15"/>
  <c r="J125" i="15"/>
  <c r="I125" i="15"/>
  <c r="M86" i="15"/>
  <c r="L86" i="15"/>
  <c r="K86" i="15"/>
  <c r="J86" i="15"/>
  <c r="I86" i="15"/>
  <c r="M67" i="15"/>
  <c r="L67" i="15"/>
  <c r="K67" i="15"/>
  <c r="J67" i="15"/>
  <c r="I67" i="15"/>
  <c r="M47" i="15"/>
  <c r="L47" i="15"/>
  <c r="K47" i="15"/>
  <c r="J47" i="15"/>
  <c r="I47" i="15"/>
  <c r="I37" i="15"/>
  <c r="M37" i="15"/>
  <c r="L37" i="15"/>
  <c r="K37" i="15"/>
  <c r="J37" i="15"/>
  <c r="I24" i="15"/>
  <c r="M24" i="15"/>
  <c r="L24" i="15"/>
  <c r="K24" i="15"/>
  <c r="J24" i="15"/>
  <c r="K26" i="15"/>
  <c r="I26" i="15"/>
  <c r="M26" i="15"/>
  <c r="L26" i="15"/>
  <c r="J26" i="15"/>
  <c r="K32" i="15"/>
  <c r="I32" i="15"/>
  <c r="L32" i="15"/>
  <c r="J32" i="15"/>
  <c r="M32" i="15"/>
  <c r="K39" i="15"/>
  <c r="I39" i="15"/>
  <c r="M39" i="15"/>
  <c r="L39" i="15"/>
  <c r="J39" i="15"/>
  <c r="K45" i="15"/>
  <c r="J45" i="15"/>
  <c r="I45" i="15"/>
  <c r="M45" i="15"/>
  <c r="L45" i="15"/>
  <c r="K52" i="15"/>
  <c r="J52" i="15"/>
  <c r="I52" i="15"/>
  <c r="L52" i="15"/>
  <c r="M52" i="15"/>
  <c r="K58" i="15"/>
  <c r="J58" i="15"/>
  <c r="I58" i="15"/>
  <c r="M58" i="15"/>
  <c r="L58" i="15"/>
  <c r="K65" i="15"/>
  <c r="J65" i="15"/>
  <c r="I65" i="15"/>
  <c r="M65" i="15"/>
  <c r="L65" i="15"/>
  <c r="K71" i="15"/>
  <c r="J71" i="15"/>
  <c r="I71" i="15"/>
  <c r="L71" i="15"/>
  <c r="M71" i="15"/>
  <c r="K84" i="15"/>
  <c r="J84" i="15"/>
  <c r="I84" i="15"/>
  <c r="M84" i="15"/>
  <c r="L84" i="15"/>
  <c r="K90" i="15"/>
  <c r="J90" i="15"/>
  <c r="I90" i="15"/>
  <c r="L90" i="15"/>
  <c r="M90" i="15"/>
  <c r="K97" i="15"/>
  <c r="J97" i="15"/>
  <c r="I97" i="15"/>
  <c r="M97" i="15"/>
  <c r="L97" i="15"/>
  <c r="H105" i="15"/>
  <c r="K103" i="15"/>
  <c r="J103" i="15"/>
  <c r="I103" i="15"/>
  <c r="M103" i="15"/>
  <c r="L103" i="15"/>
  <c r="K110" i="15"/>
  <c r="J110" i="15"/>
  <c r="I110" i="15"/>
  <c r="L110" i="15"/>
  <c r="M110" i="15"/>
  <c r="K116" i="15"/>
  <c r="J116" i="15"/>
  <c r="I116" i="15"/>
  <c r="M116" i="15"/>
  <c r="L116" i="15"/>
  <c r="K123" i="15"/>
  <c r="J123" i="15"/>
  <c r="I123" i="15"/>
  <c r="M123" i="15"/>
  <c r="L123" i="15"/>
  <c r="K129" i="15"/>
  <c r="J129" i="15"/>
  <c r="I129" i="15"/>
  <c r="L129" i="15"/>
  <c r="M129" i="15"/>
  <c r="K136" i="15"/>
  <c r="J136" i="15"/>
  <c r="I136" i="15"/>
  <c r="M136" i="15"/>
  <c r="L136" i="15"/>
  <c r="K142" i="15"/>
  <c r="J142" i="15"/>
  <c r="I142" i="15"/>
  <c r="M142" i="15"/>
  <c r="L142" i="15"/>
  <c r="K149" i="15"/>
  <c r="J149" i="15"/>
  <c r="I149" i="15"/>
  <c r="L149" i="15"/>
  <c r="M149" i="15"/>
  <c r="K155" i="15"/>
  <c r="J155" i="15"/>
  <c r="I155" i="15"/>
  <c r="M155" i="15"/>
  <c r="L155" i="15"/>
  <c r="J9" i="15"/>
  <c r="M9" i="15"/>
  <c r="K9" i="15"/>
  <c r="I9" i="15"/>
  <c r="L9" i="15"/>
  <c r="J12" i="15"/>
  <c r="M12" i="15"/>
  <c r="K12" i="15"/>
  <c r="I12" i="15"/>
  <c r="L12" i="15"/>
  <c r="J15" i="15"/>
  <c r="M15" i="15"/>
  <c r="K15" i="15"/>
  <c r="I15" i="15"/>
  <c r="L15" i="15"/>
  <c r="J18" i="15"/>
  <c r="M18" i="15"/>
  <c r="K18" i="15"/>
  <c r="I18" i="15"/>
  <c r="L18" i="15"/>
  <c r="J25" i="15"/>
  <c r="M25" i="15"/>
  <c r="L25" i="15"/>
  <c r="K25" i="15"/>
  <c r="I25" i="15"/>
  <c r="J31" i="15"/>
  <c r="M31" i="15"/>
  <c r="K31" i="15"/>
  <c r="I31" i="15"/>
  <c r="L31" i="15"/>
  <c r="J38" i="15"/>
  <c r="M38" i="15"/>
  <c r="L38" i="15"/>
  <c r="K38" i="15"/>
  <c r="I38" i="15"/>
  <c r="J44" i="15"/>
  <c r="I44" i="15"/>
  <c r="M44" i="15"/>
  <c r="L44" i="15"/>
  <c r="K44" i="15"/>
  <c r="J51" i="15"/>
  <c r="I51" i="15"/>
  <c r="M51" i="15"/>
  <c r="L51" i="15"/>
  <c r="K51" i="15"/>
  <c r="J57" i="15"/>
  <c r="I57" i="15"/>
  <c r="M57" i="15"/>
  <c r="K57" i="15"/>
  <c r="L57" i="15"/>
  <c r="J70" i="15"/>
  <c r="I70" i="15"/>
  <c r="M70" i="15"/>
  <c r="L70" i="15"/>
  <c r="K70" i="15"/>
  <c r="J76" i="15"/>
  <c r="I76" i="15"/>
  <c r="M76" i="15"/>
  <c r="K76" i="15"/>
  <c r="L76" i="15"/>
  <c r="J83" i="15"/>
  <c r="I83" i="15"/>
  <c r="M83" i="15"/>
  <c r="L83" i="15"/>
  <c r="K83" i="15"/>
  <c r="H91" i="15"/>
  <c r="J89" i="15"/>
  <c r="I89" i="15"/>
  <c r="M89" i="15"/>
  <c r="L89" i="15"/>
  <c r="K89" i="15"/>
  <c r="J96" i="15"/>
  <c r="I96" i="15"/>
  <c r="M96" i="15"/>
  <c r="K96" i="15"/>
  <c r="L96" i="15"/>
  <c r="J102" i="15"/>
  <c r="I102" i="15"/>
  <c r="M102" i="15"/>
  <c r="L102" i="15"/>
  <c r="K102" i="15"/>
  <c r="J109" i="15"/>
  <c r="I109" i="15"/>
  <c r="M109" i="15"/>
  <c r="L109" i="15"/>
  <c r="K109" i="15"/>
  <c r="J115" i="15"/>
  <c r="I115" i="15"/>
  <c r="M115" i="15"/>
  <c r="K115" i="15"/>
  <c r="L115" i="15"/>
  <c r="J122" i="15"/>
  <c r="I122" i="15"/>
  <c r="M122" i="15"/>
  <c r="L122" i="15"/>
  <c r="K122" i="15"/>
  <c r="J128" i="15"/>
  <c r="I128" i="15"/>
  <c r="M128" i="15"/>
  <c r="L128" i="15"/>
  <c r="K128" i="15"/>
  <c r="J135" i="15"/>
  <c r="I135" i="15"/>
  <c r="M135" i="15"/>
  <c r="K135" i="15"/>
  <c r="L135" i="15"/>
  <c r="J141" i="15"/>
  <c r="I141" i="15"/>
  <c r="M141" i="15"/>
  <c r="L141" i="15"/>
  <c r="K141" i="15"/>
  <c r="J154" i="15"/>
  <c r="I154" i="15"/>
  <c r="M154" i="15"/>
  <c r="K154" i="15"/>
  <c r="L154" i="15"/>
  <c r="J160" i="15"/>
  <c r="K160" i="15"/>
  <c r="I160" i="15"/>
  <c r="M160" i="15"/>
  <c r="L160" i="15"/>
  <c r="I43" i="15"/>
  <c r="M43" i="15"/>
  <c r="L43" i="15"/>
  <c r="J43" i="15"/>
  <c r="K43" i="15"/>
  <c r="I56" i="15"/>
  <c r="M56" i="15"/>
  <c r="L56" i="15"/>
  <c r="K56" i="15"/>
  <c r="J56" i="15"/>
  <c r="I62" i="15"/>
  <c r="M62" i="15"/>
  <c r="L62" i="15"/>
  <c r="J62" i="15"/>
  <c r="K62" i="15"/>
  <c r="I69" i="15"/>
  <c r="M69" i="15"/>
  <c r="H77" i="15"/>
  <c r="L69" i="15"/>
  <c r="K69" i="15"/>
  <c r="J69" i="15"/>
  <c r="I75" i="15"/>
  <c r="M75" i="15"/>
  <c r="L75" i="15"/>
  <c r="K75" i="15"/>
  <c r="J75" i="15"/>
  <c r="I82" i="15"/>
  <c r="M82" i="15"/>
  <c r="L82" i="15"/>
  <c r="J82" i="15"/>
  <c r="K82" i="15"/>
  <c r="I88" i="15"/>
  <c r="M88" i="15"/>
  <c r="L88" i="15"/>
  <c r="K88" i="15"/>
  <c r="J88" i="15"/>
  <c r="I95" i="15"/>
  <c r="M95" i="15"/>
  <c r="L95" i="15"/>
  <c r="K95" i="15"/>
  <c r="J95" i="15"/>
  <c r="I101" i="15"/>
  <c r="M101" i="15"/>
  <c r="L101" i="15"/>
  <c r="J101" i="15"/>
  <c r="K101" i="15"/>
  <c r="I108" i="15"/>
  <c r="M108" i="15"/>
  <c r="L108" i="15"/>
  <c r="K108" i="15"/>
  <c r="J108" i="15"/>
  <c r="I114" i="15"/>
  <c r="M114" i="15"/>
  <c r="L114" i="15"/>
  <c r="K114" i="15"/>
  <c r="J114" i="15"/>
  <c r="I121" i="15"/>
  <c r="M121" i="15"/>
  <c r="L121" i="15"/>
  <c r="J121" i="15"/>
  <c r="K121" i="15"/>
  <c r="I127" i="15"/>
  <c r="M127" i="15"/>
  <c r="L127" i="15"/>
  <c r="K127" i="15"/>
  <c r="J127" i="15"/>
  <c r="I140" i="15"/>
  <c r="M140" i="15"/>
  <c r="L140" i="15"/>
  <c r="J140" i="15"/>
  <c r="K140" i="15"/>
  <c r="I146" i="15"/>
  <c r="M146" i="15"/>
  <c r="L146" i="15"/>
  <c r="K146" i="15"/>
  <c r="J146" i="15"/>
  <c r="I153" i="15"/>
  <c r="M153" i="15"/>
  <c r="L153" i="15"/>
  <c r="H161" i="15"/>
  <c r="K153" i="15"/>
  <c r="J153" i="15"/>
  <c r="I159" i="15"/>
  <c r="M159" i="15"/>
  <c r="L159" i="15"/>
  <c r="J159" i="15"/>
  <c r="K159" i="15"/>
  <c r="L10" i="15"/>
  <c r="K10" i="15"/>
  <c r="M10" i="15"/>
  <c r="J10" i="15"/>
  <c r="I10" i="15"/>
  <c r="H21" i="15"/>
  <c r="L13" i="15"/>
  <c r="K13" i="15"/>
  <c r="M13" i="15"/>
  <c r="J13" i="15"/>
  <c r="I13" i="15"/>
  <c r="L16" i="15"/>
  <c r="K16" i="15"/>
  <c r="M16" i="15"/>
  <c r="J16" i="15"/>
  <c r="I16" i="15"/>
  <c r="L19" i="15"/>
  <c r="K19" i="15"/>
  <c r="M19" i="15"/>
  <c r="J19" i="15"/>
  <c r="I19" i="15"/>
  <c r="L23" i="15"/>
  <c r="K23" i="15"/>
  <c r="M23" i="15"/>
  <c r="J23" i="15"/>
  <c r="I23" i="15"/>
  <c r="L29" i="15"/>
  <c r="K29" i="15"/>
  <c r="I29" i="15"/>
  <c r="M29" i="15"/>
  <c r="J29" i="15"/>
  <c r="M42" i="15"/>
  <c r="L42" i="15"/>
  <c r="K42" i="15"/>
  <c r="J42" i="15"/>
  <c r="I42" i="15"/>
  <c r="M48" i="15"/>
  <c r="L48" i="15"/>
  <c r="K48" i="15"/>
  <c r="I48" i="15"/>
  <c r="J48" i="15"/>
  <c r="M55" i="15"/>
  <c r="H63" i="15"/>
  <c r="L55" i="15"/>
  <c r="K55" i="15"/>
  <c r="J55" i="15"/>
  <c r="I55" i="15"/>
  <c r="M61" i="15"/>
  <c r="L61" i="15"/>
  <c r="K61" i="15"/>
  <c r="J61" i="15"/>
  <c r="I61" i="15"/>
  <c r="M68" i="15"/>
  <c r="L68" i="15"/>
  <c r="K68" i="15"/>
  <c r="I68" i="15"/>
  <c r="J68" i="15"/>
  <c r="M74" i="15"/>
  <c r="L74" i="15"/>
  <c r="K74" i="15"/>
  <c r="J74" i="15"/>
  <c r="I74" i="15"/>
  <c r="M81" i="15"/>
  <c r="L81" i="15"/>
  <c r="K81" i="15"/>
  <c r="J81" i="15"/>
  <c r="I81" i="15"/>
  <c r="M87" i="15"/>
  <c r="L87" i="15"/>
  <c r="K87" i="15"/>
  <c r="I87" i="15"/>
  <c r="J87" i="15"/>
  <c r="M94" i="15"/>
  <c r="L94" i="15"/>
  <c r="K94" i="15"/>
  <c r="J94" i="15"/>
  <c r="I94" i="15"/>
  <c r="M100" i="15"/>
  <c r="L100" i="15"/>
  <c r="K100" i="15"/>
  <c r="J100" i="15"/>
  <c r="I100" i="15"/>
  <c r="M107" i="15"/>
  <c r="L107" i="15"/>
  <c r="K107" i="15"/>
  <c r="I107" i="15"/>
  <c r="J107" i="15"/>
  <c r="M113" i="15"/>
  <c r="L113" i="15"/>
  <c r="K113" i="15"/>
  <c r="J113" i="15"/>
  <c r="I113" i="15"/>
  <c r="M126" i="15"/>
  <c r="L126" i="15"/>
  <c r="K126" i="15"/>
  <c r="I126" i="15"/>
  <c r="J126" i="15"/>
  <c r="M132" i="15"/>
  <c r="L132" i="15"/>
  <c r="K132" i="15"/>
  <c r="J132" i="15"/>
  <c r="I132" i="15"/>
  <c r="M139" i="15"/>
  <c r="H147" i="15"/>
  <c r="L139" i="15"/>
  <c r="K139" i="15"/>
  <c r="J139" i="15"/>
  <c r="I139" i="15"/>
  <c r="M145" i="15"/>
  <c r="L145" i="15"/>
  <c r="K145" i="15"/>
  <c r="I145" i="15"/>
  <c r="J145" i="15"/>
  <c r="M152" i="15"/>
  <c r="L152" i="15"/>
  <c r="K152" i="15"/>
  <c r="J152" i="15"/>
  <c r="I152" i="15"/>
  <c r="M158" i="15"/>
  <c r="L158" i="15"/>
  <c r="K158" i="15"/>
  <c r="J158" i="15"/>
  <c r="I158" i="15"/>
  <c r="L14" i="12"/>
  <c r="K14" i="12"/>
  <c r="J14" i="12"/>
  <c r="I14" i="12"/>
  <c r="L12" i="12"/>
  <c r="K12" i="12"/>
  <c r="J12" i="12"/>
  <c r="I12" i="12"/>
  <c r="L10" i="12"/>
  <c r="K10" i="12"/>
  <c r="J10" i="12"/>
  <c r="I10" i="12"/>
  <c r="V8" i="12"/>
  <c r="T8" i="12"/>
  <c r="S8" i="12"/>
  <c r="L7" i="12"/>
  <c r="H54" i="12"/>
  <c r="K7" i="12"/>
  <c r="J7" i="12"/>
  <c r="I7" i="12"/>
  <c r="L96" i="10"/>
  <c r="I95" i="10"/>
  <c r="L52" i="10"/>
  <c r="I51" i="10"/>
  <c r="L19" i="10"/>
  <c r="L16" i="10"/>
  <c r="L15" i="10"/>
  <c r="L14" i="10"/>
  <c r="L13" i="10"/>
  <c r="L12" i="10"/>
  <c r="L11" i="10"/>
  <c r="L10" i="10"/>
  <c r="L9" i="10"/>
  <c r="L21" i="10"/>
  <c r="L18" i="10"/>
  <c r="L8" i="10"/>
  <c r="I7" i="10"/>
  <c r="L20" i="10"/>
  <c r="L17" i="10"/>
  <c r="L283" i="8"/>
  <c r="L280" i="8"/>
  <c r="L279" i="8"/>
  <c r="L278" i="8"/>
  <c r="L277" i="8"/>
  <c r="L276" i="8"/>
  <c r="L275" i="8"/>
  <c r="L274" i="8"/>
  <c r="L273" i="8"/>
  <c r="L262" i="8"/>
  <c r="L259" i="8"/>
  <c r="L241" i="8"/>
  <c r="L238" i="8"/>
  <c r="K227" i="8"/>
  <c r="L228" i="8" s="1"/>
  <c r="L217" i="8"/>
  <c r="L214" i="8"/>
  <c r="L213" i="8"/>
  <c r="L212" i="8"/>
  <c r="L211" i="8"/>
  <c r="L210" i="8"/>
  <c r="L209" i="8"/>
  <c r="L208" i="8"/>
  <c r="L207" i="8"/>
  <c r="L196" i="8"/>
  <c r="L193" i="8"/>
  <c r="L175" i="8"/>
  <c r="L172" i="8"/>
  <c r="K161" i="8"/>
  <c r="L162" i="8" s="1"/>
  <c r="L151" i="8"/>
  <c r="L148" i="8"/>
  <c r="L147" i="8"/>
  <c r="L146" i="8"/>
  <c r="L145" i="8"/>
  <c r="L144" i="8"/>
  <c r="L143" i="8"/>
  <c r="L142" i="8"/>
  <c r="L141" i="8"/>
  <c r="L130" i="8"/>
  <c r="L127" i="8"/>
  <c r="L109" i="8"/>
  <c r="L106" i="8"/>
  <c r="K95" i="8"/>
  <c r="L96" i="8" s="1"/>
  <c r="K51" i="8"/>
  <c r="L8" i="8"/>
  <c r="I7" i="8"/>
  <c r="L285" i="8"/>
  <c r="L282" i="8"/>
  <c r="K271" i="8"/>
  <c r="L272" i="8" s="1"/>
  <c r="L261" i="8"/>
  <c r="L258" i="8"/>
  <c r="L257" i="8"/>
  <c r="L256" i="8"/>
  <c r="L255" i="8"/>
  <c r="L254" i="8"/>
  <c r="L253" i="8"/>
  <c r="L252" i="8"/>
  <c r="L251" i="8"/>
  <c r="L240" i="8"/>
  <c r="L237" i="8"/>
  <c r="L219" i="8"/>
  <c r="L216" i="8"/>
  <c r="K205" i="8"/>
  <c r="L206" i="8" s="1"/>
  <c r="L195" i="8"/>
  <c r="L192" i="8"/>
  <c r="L191" i="8"/>
  <c r="L190" i="8"/>
  <c r="L189" i="8"/>
  <c r="L188" i="8"/>
  <c r="L187" i="8"/>
  <c r="L186" i="8"/>
  <c r="L185" i="8"/>
  <c r="L174" i="8"/>
  <c r="L171" i="8"/>
  <c r="L153" i="8"/>
  <c r="L150" i="8"/>
  <c r="L260" i="8"/>
  <c r="K249" i="8"/>
  <c r="L250" i="8" s="1"/>
  <c r="L197" i="8"/>
  <c r="L129" i="8"/>
  <c r="L128" i="8"/>
  <c r="L124" i="8"/>
  <c r="L121" i="8"/>
  <c r="K73" i="8"/>
  <c r="L236" i="8"/>
  <c r="L235" i="8"/>
  <c r="L234" i="8"/>
  <c r="L233" i="8"/>
  <c r="L232" i="8"/>
  <c r="L231" i="8"/>
  <c r="L230" i="8"/>
  <c r="L229" i="8"/>
  <c r="L173" i="8"/>
  <c r="L105" i="8"/>
  <c r="L104" i="8"/>
  <c r="L101" i="8"/>
  <c r="L98" i="8"/>
  <c r="L281" i="8"/>
  <c r="L218" i="8"/>
  <c r="L149" i="8"/>
  <c r="L126" i="8"/>
  <c r="L123" i="8"/>
  <c r="L120" i="8"/>
  <c r="K117" i="8"/>
  <c r="L118" i="8" s="1"/>
  <c r="K29" i="8"/>
  <c r="L30" i="8" s="1"/>
  <c r="L239" i="8"/>
  <c r="L170" i="8"/>
  <c r="L169" i="8"/>
  <c r="L168" i="8"/>
  <c r="L167" i="8"/>
  <c r="L166" i="8"/>
  <c r="L165" i="8"/>
  <c r="L164" i="8"/>
  <c r="L163" i="8"/>
  <c r="K139" i="8"/>
  <c r="L140" i="8" s="1"/>
  <c r="L131" i="8"/>
  <c r="L125" i="8"/>
  <c r="L122" i="8"/>
  <c r="L119" i="8"/>
  <c r="L284" i="8"/>
  <c r="L263" i="8"/>
  <c r="K183" i="8"/>
  <c r="L184" i="8" s="1"/>
  <c r="L108" i="8"/>
  <c r="L100" i="8"/>
  <c r="L97" i="8"/>
  <c r="L215" i="8"/>
  <c r="L107" i="8"/>
  <c r="L102" i="8"/>
  <c r="L194" i="8"/>
  <c r="L152" i="8"/>
  <c r="L99" i="8"/>
  <c r="L103" i="8"/>
  <c r="K45" i="6"/>
  <c r="I45" i="6"/>
  <c r="J45" i="6"/>
  <c r="J37" i="6"/>
  <c r="I37" i="6"/>
  <c r="K37" i="6"/>
  <c r="K27" i="6"/>
  <c r="I27" i="6"/>
  <c r="J27" i="6"/>
  <c r="J19" i="6"/>
  <c r="I19" i="6"/>
  <c r="K19" i="6"/>
  <c r="W43" i="5"/>
  <c r="V43" i="5"/>
  <c r="U43" i="5"/>
  <c r="T43" i="5"/>
  <c r="S43" i="5"/>
  <c r="W37" i="5"/>
  <c r="V37" i="5"/>
  <c r="U37" i="5"/>
  <c r="T37" i="5"/>
  <c r="S37" i="5"/>
  <c r="W31" i="5"/>
  <c r="V31" i="5"/>
  <c r="U31" i="5"/>
  <c r="T31" i="5"/>
  <c r="S31" i="5"/>
  <c r="W28" i="5"/>
  <c r="U28" i="5"/>
  <c r="V28" i="5"/>
  <c r="T28" i="5"/>
  <c r="S28" i="5"/>
  <c r="W26" i="5"/>
  <c r="U26" i="5"/>
  <c r="V26" i="5"/>
  <c r="T26" i="5"/>
  <c r="S26" i="5"/>
  <c r="W24" i="5"/>
  <c r="U24" i="5"/>
  <c r="V24" i="5"/>
  <c r="T24" i="5"/>
  <c r="S24" i="5"/>
  <c r="W22" i="5"/>
  <c r="U22" i="5"/>
  <c r="V22" i="5"/>
  <c r="T22" i="5"/>
  <c r="S22" i="5"/>
  <c r="W20" i="5"/>
  <c r="U20" i="5"/>
  <c r="V20" i="5"/>
  <c r="T20" i="5"/>
  <c r="S20" i="5"/>
  <c r="W18" i="5"/>
  <c r="U18" i="5"/>
  <c r="T18" i="5"/>
  <c r="S18" i="5"/>
  <c r="V18" i="5"/>
  <c r="K158" i="13"/>
  <c r="I158" i="13"/>
  <c r="J158" i="13"/>
  <c r="K156" i="13"/>
  <c r="I156" i="13"/>
  <c r="J156" i="13"/>
  <c r="K154" i="13"/>
  <c r="I154" i="13"/>
  <c r="J154" i="13"/>
  <c r="K152" i="13"/>
  <c r="I152" i="13"/>
  <c r="J152" i="13"/>
  <c r="H160" i="13"/>
  <c r="K150" i="13"/>
  <c r="I150" i="13"/>
  <c r="J150" i="13"/>
  <c r="K148" i="13"/>
  <c r="I148" i="13"/>
  <c r="J148" i="13"/>
  <c r="K145" i="13"/>
  <c r="I145" i="13"/>
  <c r="J145" i="13"/>
  <c r="K143" i="13"/>
  <c r="I143" i="13"/>
  <c r="J143" i="13"/>
  <c r="K141" i="13"/>
  <c r="I141" i="13"/>
  <c r="J141" i="13"/>
  <c r="K139" i="13"/>
  <c r="I139" i="13"/>
  <c r="J139" i="13"/>
  <c r="K137" i="13"/>
  <c r="I137" i="13"/>
  <c r="J137" i="13"/>
  <c r="K135" i="13"/>
  <c r="I135" i="13"/>
  <c r="J135" i="13"/>
  <c r="K130" i="13"/>
  <c r="I130" i="13"/>
  <c r="J130" i="13"/>
  <c r="K128" i="13"/>
  <c r="I128" i="13"/>
  <c r="J128" i="13"/>
  <c r="K126" i="13"/>
  <c r="I126" i="13"/>
  <c r="J126" i="13"/>
  <c r="K124" i="13"/>
  <c r="I124" i="13"/>
  <c r="J124" i="13"/>
  <c r="H132" i="13"/>
  <c r="K122" i="13"/>
  <c r="I122" i="13"/>
  <c r="J122" i="13"/>
  <c r="K120" i="13"/>
  <c r="I120" i="13"/>
  <c r="J120" i="13"/>
  <c r="K117" i="13"/>
  <c r="I117" i="13"/>
  <c r="J117" i="13"/>
  <c r="K115" i="13"/>
  <c r="I115" i="13"/>
  <c r="J115" i="13"/>
  <c r="K113" i="13"/>
  <c r="I113" i="13"/>
  <c r="J113" i="13"/>
  <c r="K111" i="13"/>
  <c r="I111" i="13"/>
  <c r="J111" i="13"/>
  <c r="K109" i="13"/>
  <c r="I109" i="13"/>
  <c r="J109" i="13"/>
  <c r="K107" i="13"/>
  <c r="I107" i="13"/>
  <c r="J107" i="13"/>
  <c r="K102" i="13"/>
  <c r="I102" i="13"/>
  <c r="J102" i="13"/>
  <c r="K100" i="13"/>
  <c r="I100" i="13"/>
  <c r="J100" i="13"/>
  <c r="K98" i="13"/>
  <c r="I98" i="13"/>
  <c r="J98" i="13"/>
  <c r="K96" i="13"/>
  <c r="I96" i="13"/>
  <c r="J96" i="13"/>
  <c r="H104" i="13"/>
  <c r="K94" i="13"/>
  <c r="I94" i="13"/>
  <c r="J94" i="13"/>
  <c r="K92" i="13"/>
  <c r="I92" i="13"/>
  <c r="J92" i="13"/>
  <c r="K89" i="13"/>
  <c r="I89" i="13"/>
  <c r="J89" i="13"/>
  <c r="K87" i="13"/>
  <c r="I87" i="13"/>
  <c r="J87" i="13"/>
  <c r="K85" i="13"/>
  <c r="I85" i="13"/>
  <c r="J85" i="13"/>
  <c r="K83" i="13"/>
  <c r="I83" i="13"/>
  <c r="J83" i="13"/>
  <c r="K81" i="13"/>
  <c r="I81" i="13"/>
  <c r="J81" i="13"/>
  <c r="K79" i="13"/>
  <c r="I79" i="13"/>
  <c r="J79" i="13"/>
  <c r="K74" i="13"/>
  <c r="I74" i="13"/>
  <c r="J74" i="13"/>
  <c r="K72" i="13"/>
  <c r="I72" i="13"/>
  <c r="J72" i="13"/>
  <c r="K70" i="13"/>
  <c r="I70" i="13"/>
  <c r="J70" i="13"/>
  <c r="K68" i="13"/>
  <c r="I68" i="13"/>
  <c r="J68" i="13"/>
  <c r="H76" i="13"/>
  <c r="K66" i="13"/>
  <c r="I66" i="13"/>
  <c r="J66" i="13"/>
  <c r="K64" i="13"/>
  <c r="I64" i="13"/>
  <c r="J64" i="13"/>
  <c r="K61" i="13"/>
  <c r="I61" i="13"/>
  <c r="J61" i="13"/>
  <c r="K59" i="13"/>
  <c r="I59" i="13"/>
  <c r="J59" i="13"/>
  <c r="K57" i="13"/>
  <c r="I57" i="13"/>
  <c r="J57" i="13"/>
  <c r="K55" i="13"/>
  <c r="I55" i="13"/>
  <c r="J55" i="13"/>
  <c r="K53" i="13"/>
  <c r="I53" i="13"/>
  <c r="J53" i="13"/>
  <c r="K51" i="13"/>
  <c r="I51" i="13"/>
  <c r="J51" i="13"/>
  <c r="K46" i="13"/>
  <c r="I46" i="13"/>
  <c r="J46" i="13"/>
  <c r="K44" i="13"/>
  <c r="I44" i="13"/>
  <c r="J44" i="13"/>
  <c r="K42" i="13"/>
  <c r="I42" i="13"/>
  <c r="J42" i="13"/>
  <c r="K40" i="13"/>
  <c r="I40" i="13"/>
  <c r="J40" i="13"/>
  <c r="H48" i="13"/>
  <c r="K38" i="13"/>
  <c r="I38" i="13"/>
  <c r="J38" i="13"/>
  <c r="K36" i="13"/>
  <c r="I36" i="13"/>
  <c r="J36" i="13"/>
  <c r="K33" i="13"/>
  <c r="I33" i="13"/>
  <c r="J33" i="13"/>
  <c r="K31" i="13"/>
  <c r="I31" i="13"/>
  <c r="J31" i="13"/>
  <c r="K29" i="13"/>
  <c r="I29" i="13"/>
  <c r="J29" i="13"/>
  <c r="K27" i="13"/>
  <c r="I27" i="13"/>
  <c r="J27" i="13"/>
  <c r="K25" i="13"/>
  <c r="I25" i="13"/>
  <c r="J25" i="13"/>
  <c r="K23" i="13"/>
  <c r="I23" i="13"/>
  <c r="J23" i="13"/>
  <c r="J46" i="6"/>
  <c r="I46" i="6"/>
  <c r="K46" i="6"/>
  <c r="K38" i="6"/>
  <c r="J38" i="6"/>
  <c r="I38" i="6"/>
  <c r="I28" i="6"/>
  <c r="J28" i="6"/>
  <c r="K28" i="6"/>
  <c r="K20" i="6"/>
  <c r="J20" i="6"/>
  <c r="I20" i="6"/>
  <c r="K8" i="6"/>
  <c r="I8" i="6"/>
  <c r="J8" i="6"/>
  <c r="I11" i="6"/>
  <c r="K11" i="6"/>
  <c r="J11" i="6"/>
  <c r="I18" i="6"/>
  <c r="J18" i="6"/>
  <c r="K18" i="6"/>
  <c r="I24" i="6"/>
  <c r="J24" i="6"/>
  <c r="K24" i="6"/>
  <c r="I30" i="6"/>
  <c r="K30" i="6"/>
  <c r="J30" i="6"/>
  <c r="I36" i="6"/>
  <c r="J36" i="6"/>
  <c r="K36" i="6"/>
  <c r="I42" i="6"/>
  <c r="J42" i="6"/>
  <c r="K42" i="6"/>
  <c r="I48" i="6"/>
  <c r="K48" i="6"/>
  <c r="J48" i="6"/>
  <c r="K10" i="6"/>
  <c r="J10" i="6"/>
  <c r="I10" i="6"/>
  <c r="I16" i="6"/>
  <c r="K16" i="6"/>
  <c r="J16" i="6"/>
  <c r="K17" i="6"/>
  <c r="I17" i="6"/>
  <c r="J17" i="6"/>
  <c r="K23" i="6"/>
  <c r="I23" i="6"/>
  <c r="J23" i="6"/>
  <c r="J29" i="6"/>
  <c r="I29" i="6"/>
  <c r="K29" i="6"/>
  <c r="I35" i="6"/>
  <c r="K35" i="6"/>
  <c r="J35" i="6"/>
  <c r="K41" i="6"/>
  <c r="I41" i="6"/>
  <c r="J41" i="6"/>
  <c r="K47" i="6"/>
  <c r="J47" i="6"/>
  <c r="I47" i="6"/>
  <c r="T48" i="5"/>
  <c r="S48" i="5"/>
  <c r="U48" i="5"/>
  <c r="W48" i="5"/>
  <c r="V48" i="5"/>
  <c r="T42" i="5"/>
  <c r="S42" i="5"/>
  <c r="U42" i="5"/>
  <c r="W42" i="5"/>
  <c r="V42" i="5"/>
  <c r="T36" i="5"/>
  <c r="S36" i="5"/>
  <c r="U36" i="5"/>
  <c r="W36" i="5"/>
  <c r="V36" i="5"/>
  <c r="T30" i="5"/>
  <c r="S30" i="5"/>
  <c r="U30" i="5"/>
  <c r="W30" i="5"/>
  <c r="V30" i="5"/>
  <c r="S16" i="5"/>
  <c r="V16" i="5"/>
  <c r="W16" i="5"/>
  <c r="U16" i="5"/>
  <c r="T16" i="5"/>
  <c r="S14" i="5"/>
  <c r="V14" i="5"/>
  <c r="T14" i="5"/>
  <c r="W14" i="5"/>
  <c r="U14" i="5"/>
  <c r="S12" i="5"/>
  <c r="V12" i="5"/>
  <c r="W12" i="5"/>
  <c r="U12" i="5"/>
  <c r="T12" i="5"/>
  <c r="S10" i="5"/>
  <c r="V10" i="5"/>
  <c r="T10" i="5"/>
  <c r="W10" i="5"/>
  <c r="U10" i="5"/>
  <c r="S8" i="5"/>
  <c r="V8" i="5"/>
  <c r="W8" i="5"/>
  <c r="U8" i="5"/>
  <c r="T8" i="5"/>
  <c r="N59" i="8"/>
  <c r="N58" i="8"/>
  <c r="N57" i="8"/>
  <c r="N56" i="8"/>
  <c r="N55" i="8"/>
  <c r="N54" i="8"/>
  <c r="N53" i="8"/>
  <c r="N52" i="8"/>
  <c r="K40" i="6"/>
  <c r="J40" i="6"/>
  <c r="I40" i="6"/>
  <c r="K32" i="6"/>
  <c r="J32" i="6"/>
  <c r="I32" i="6"/>
  <c r="K22" i="6"/>
  <c r="J22" i="6"/>
  <c r="I22" i="6"/>
  <c r="J12" i="6"/>
  <c r="I12" i="6"/>
  <c r="K12" i="6"/>
  <c r="T50" i="5"/>
  <c r="S50" i="5"/>
  <c r="W50" i="5"/>
  <c r="V50" i="5"/>
  <c r="U50" i="5"/>
  <c r="T44" i="5"/>
  <c r="S44" i="5"/>
  <c r="W44" i="5"/>
  <c r="V44" i="5"/>
  <c r="U44" i="5"/>
  <c r="T38" i="5"/>
  <c r="S38" i="5"/>
  <c r="W38" i="5"/>
  <c r="V38" i="5"/>
  <c r="U38" i="5"/>
  <c r="T32" i="5"/>
  <c r="S32" i="5"/>
  <c r="W32" i="5"/>
  <c r="V32" i="5"/>
  <c r="U32" i="5"/>
  <c r="U29" i="5"/>
  <c r="T29" i="5"/>
  <c r="S29" i="5"/>
  <c r="W29" i="5"/>
  <c r="V29" i="5"/>
  <c r="U27" i="5"/>
  <c r="T27" i="5"/>
  <c r="S27" i="5"/>
  <c r="W27" i="5"/>
  <c r="V27" i="5"/>
  <c r="U25" i="5"/>
  <c r="T25" i="5"/>
  <c r="W25" i="5"/>
  <c r="V25" i="5"/>
  <c r="S25" i="5"/>
  <c r="U23" i="5"/>
  <c r="T23" i="5"/>
  <c r="S23" i="5"/>
  <c r="W23" i="5"/>
  <c r="V23" i="5"/>
  <c r="U21" i="5"/>
  <c r="T21" i="5"/>
  <c r="W21" i="5"/>
  <c r="S21" i="5"/>
  <c r="V21" i="5"/>
  <c r="U19" i="5"/>
  <c r="T19" i="5"/>
  <c r="S19" i="5"/>
  <c r="W19" i="5"/>
  <c r="V19" i="5"/>
  <c r="U17" i="5"/>
  <c r="T17" i="5"/>
  <c r="W17" i="5"/>
  <c r="V17" i="5"/>
  <c r="S17" i="5"/>
  <c r="T13" i="14"/>
  <c r="S13" i="14"/>
  <c r="T19" i="14"/>
  <c r="S19" i="14"/>
  <c r="R23" i="14"/>
  <c r="T15" i="14"/>
  <c r="S15" i="14"/>
  <c r="T21" i="14"/>
  <c r="S21" i="14"/>
  <c r="S11" i="14"/>
  <c r="T11" i="14"/>
  <c r="T17" i="14"/>
  <c r="S17" i="14"/>
  <c r="S12" i="14"/>
  <c r="T12" i="14"/>
  <c r="T14" i="14"/>
  <c r="S14" i="14"/>
  <c r="T16" i="14"/>
  <c r="S16" i="14"/>
  <c r="T18" i="14"/>
  <c r="S18" i="14"/>
  <c r="T20" i="14"/>
  <c r="S20" i="14"/>
  <c r="T22" i="14"/>
  <c r="S22" i="14"/>
  <c r="J8" i="13"/>
  <c r="I8" i="13"/>
  <c r="K8" i="13"/>
  <c r="J9" i="13"/>
  <c r="I9" i="13"/>
  <c r="K9" i="13"/>
  <c r="J10" i="13"/>
  <c r="I10" i="13"/>
  <c r="K10" i="13"/>
  <c r="J11" i="13"/>
  <c r="I11" i="13"/>
  <c r="K11" i="13"/>
  <c r="J12" i="13"/>
  <c r="I12" i="13"/>
  <c r="H20" i="13"/>
  <c r="K12" i="13"/>
  <c r="J13" i="13"/>
  <c r="I13" i="13"/>
  <c r="K13" i="13"/>
  <c r="J14" i="13"/>
  <c r="I14" i="13"/>
  <c r="K14" i="13"/>
  <c r="J15" i="13"/>
  <c r="I15" i="13"/>
  <c r="K15" i="13"/>
  <c r="J16" i="13"/>
  <c r="I16" i="13"/>
  <c r="K16" i="13"/>
  <c r="J17" i="13"/>
  <c r="I17" i="13"/>
  <c r="K17" i="13"/>
  <c r="J18" i="13"/>
  <c r="I18" i="13"/>
  <c r="K18" i="13"/>
  <c r="J19" i="13"/>
  <c r="I19" i="13"/>
  <c r="K19" i="13"/>
  <c r="J22" i="13"/>
  <c r="I22" i="13"/>
  <c r="K22" i="13"/>
  <c r="J24" i="13"/>
  <c r="I24" i="13"/>
  <c r="K24" i="13"/>
  <c r="J26" i="13"/>
  <c r="I26" i="13"/>
  <c r="H34" i="13"/>
  <c r="K26" i="13"/>
  <c r="J28" i="13"/>
  <c r="I28" i="13"/>
  <c r="K28" i="13"/>
  <c r="J30" i="13"/>
  <c r="I30" i="13"/>
  <c r="K30" i="13"/>
  <c r="J32" i="13"/>
  <c r="I32" i="13"/>
  <c r="K32" i="13"/>
  <c r="J37" i="13"/>
  <c r="I37" i="13"/>
  <c r="K37" i="13"/>
  <c r="J39" i="13"/>
  <c r="I39" i="13"/>
  <c r="K39" i="13"/>
  <c r="J41" i="13"/>
  <c r="I41" i="13"/>
  <c r="K41" i="13"/>
  <c r="J43" i="13"/>
  <c r="I43" i="13"/>
  <c r="K43" i="13"/>
  <c r="J45" i="13"/>
  <c r="I45" i="13"/>
  <c r="K45" i="13"/>
  <c r="J47" i="13"/>
  <c r="I47" i="13"/>
  <c r="K47" i="13"/>
  <c r="J50" i="13"/>
  <c r="I50" i="13"/>
  <c r="K50" i="13"/>
  <c r="J52" i="13"/>
  <c r="I52" i="13"/>
  <c r="K52" i="13"/>
  <c r="J54" i="13"/>
  <c r="I54" i="13"/>
  <c r="H62" i="13"/>
  <c r="K54" i="13"/>
  <c r="J56" i="13"/>
  <c r="I56" i="13"/>
  <c r="K56" i="13"/>
  <c r="J58" i="13"/>
  <c r="I58" i="13"/>
  <c r="K58" i="13"/>
  <c r="J60" i="13"/>
  <c r="I60" i="13"/>
  <c r="K60" i="13"/>
  <c r="J65" i="13"/>
  <c r="I65" i="13"/>
  <c r="K65" i="13"/>
  <c r="J67" i="13"/>
  <c r="I67" i="13"/>
  <c r="K67" i="13"/>
  <c r="J69" i="13"/>
  <c r="I69" i="13"/>
  <c r="K69" i="13"/>
  <c r="J71" i="13"/>
  <c r="I71" i="13"/>
  <c r="K71" i="13"/>
  <c r="J73" i="13"/>
  <c r="I73" i="13"/>
  <c r="K73" i="13"/>
  <c r="J75" i="13"/>
  <c r="I75" i="13"/>
  <c r="K75" i="13"/>
  <c r="J78" i="13"/>
  <c r="I78" i="13"/>
  <c r="K78" i="13"/>
  <c r="J80" i="13"/>
  <c r="I80" i="13"/>
  <c r="K80" i="13"/>
  <c r="J82" i="13"/>
  <c r="I82" i="13"/>
  <c r="H90" i="13"/>
  <c r="K82" i="13"/>
  <c r="J84" i="13"/>
  <c r="I84" i="13"/>
  <c r="K84" i="13"/>
  <c r="J86" i="13"/>
  <c r="I86" i="13"/>
  <c r="K86" i="13"/>
  <c r="J88" i="13"/>
  <c r="I88" i="13"/>
  <c r="K88" i="13"/>
  <c r="J93" i="13"/>
  <c r="I93" i="13"/>
  <c r="K93" i="13"/>
  <c r="J95" i="13"/>
  <c r="I95" i="13"/>
  <c r="K95" i="13"/>
  <c r="J97" i="13"/>
  <c r="I97" i="13"/>
  <c r="K97" i="13"/>
  <c r="J99" i="13"/>
  <c r="I99" i="13"/>
  <c r="K99" i="13"/>
  <c r="J101" i="13"/>
  <c r="I101" i="13"/>
  <c r="K101" i="13"/>
  <c r="J103" i="13"/>
  <c r="I103" i="13"/>
  <c r="K103" i="13"/>
  <c r="J106" i="13"/>
  <c r="I106" i="13"/>
  <c r="K106" i="13"/>
  <c r="J108" i="13"/>
  <c r="I108" i="13"/>
  <c r="K108" i="13"/>
  <c r="J110" i="13"/>
  <c r="I110" i="13"/>
  <c r="H118" i="13"/>
  <c r="K110" i="13"/>
  <c r="J112" i="13"/>
  <c r="I112" i="13"/>
  <c r="K112" i="13"/>
  <c r="J114" i="13"/>
  <c r="I114" i="13"/>
  <c r="K114" i="13"/>
  <c r="J116" i="13"/>
  <c r="I116" i="13"/>
  <c r="K116" i="13"/>
  <c r="J121" i="13"/>
  <c r="I121" i="13"/>
  <c r="K121" i="13"/>
  <c r="J123" i="13"/>
  <c r="I123" i="13"/>
  <c r="K123" i="13"/>
  <c r="J125" i="13"/>
  <c r="I125" i="13"/>
  <c r="K125" i="13"/>
  <c r="J127" i="13"/>
  <c r="I127" i="13"/>
  <c r="K127" i="13"/>
  <c r="J129" i="13"/>
  <c r="I129" i="13"/>
  <c r="K129" i="13"/>
  <c r="J131" i="13"/>
  <c r="I131" i="13"/>
  <c r="K131" i="13"/>
  <c r="J134" i="13"/>
  <c r="I134" i="13"/>
  <c r="K134" i="13"/>
  <c r="J136" i="13"/>
  <c r="I136" i="13"/>
  <c r="K136" i="13"/>
  <c r="J138" i="13"/>
  <c r="I138" i="13"/>
  <c r="H146" i="13"/>
  <c r="K138" i="13"/>
  <c r="J140" i="13"/>
  <c r="I140" i="13"/>
  <c r="K140" i="13"/>
  <c r="J142" i="13"/>
  <c r="I142" i="13"/>
  <c r="K142" i="13"/>
  <c r="J144" i="13"/>
  <c r="I144" i="13"/>
  <c r="K144" i="13"/>
  <c r="J149" i="13"/>
  <c r="I149" i="13"/>
  <c r="K149" i="13"/>
  <c r="J151" i="13"/>
  <c r="I151" i="13"/>
  <c r="K151" i="13"/>
  <c r="J153" i="13"/>
  <c r="I153" i="13"/>
  <c r="K153" i="13"/>
  <c r="J155" i="13"/>
  <c r="I155" i="13"/>
  <c r="K155" i="13"/>
  <c r="J157" i="13"/>
  <c r="I157" i="13"/>
  <c r="K157" i="13"/>
  <c r="J159" i="13"/>
  <c r="I159" i="13"/>
  <c r="K159" i="13"/>
  <c r="F87" i="10"/>
  <c r="F84" i="10"/>
  <c r="F74" i="10"/>
  <c r="F85" i="10"/>
  <c r="C73" i="10"/>
  <c r="D74" i="10" s="1"/>
  <c r="F86" i="10"/>
  <c r="F83" i="10"/>
  <c r="F79" i="10"/>
  <c r="F78" i="10"/>
  <c r="F82" i="10"/>
  <c r="F77" i="10"/>
  <c r="F81" i="10"/>
  <c r="F75" i="10"/>
  <c r="F80" i="10"/>
  <c r="F76" i="10"/>
  <c r="F43" i="10"/>
  <c r="F40" i="10"/>
  <c r="F30" i="10"/>
  <c r="F41" i="10"/>
  <c r="C29" i="10"/>
  <c r="F42" i="10"/>
  <c r="F39" i="10"/>
  <c r="F38" i="10"/>
  <c r="F32" i="10"/>
  <c r="F37" i="10"/>
  <c r="F31" i="10"/>
  <c r="F36" i="10"/>
  <c r="F34" i="10"/>
  <c r="F33" i="10"/>
  <c r="F35" i="10"/>
  <c r="K51" i="5"/>
  <c r="J51" i="5"/>
  <c r="L51" i="5"/>
  <c r="I51" i="5"/>
  <c r="M51" i="5"/>
  <c r="K45" i="5"/>
  <c r="J45" i="5"/>
  <c r="L45" i="5"/>
  <c r="I45" i="5"/>
  <c r="M45" i="5"/>
  <c r="K39" i="5"/>
  <c r="J39" i="5"/>
  <c r="L39" i="5"/>
  <c r="I39" i="5"/>
  <c r="M39" i="5"/>
  <c r="K33" i="5"/>
  <c r="J33" i="5"/>
  <c r="L33" i="5"/>
  <c r="I33" i="5"/>
  <c r="M33" i="5"/>
  <c r="M14" i="5"/>
  <c r="L14" i="5"/>
  <c r="J14" i="5"/>
  <c r="K14" i="5"/>
  <c r="I14" i="5"/>
  <c r="M10" i="5"/>
  <c r="L10" i="5"/>
  <c r="J10" i="5"/>
  <c r="K10" i="5"/>
  <c r="I10" i="5"/>
  <c r="H196" i="3"/>
  <c r="F194" i="3"/>
  <c r="H193" i="3"/>
  <c r="F191" i="3"/>
  <c r="H190" i="3"/>
  <c r="F188" i="3"/>
  <c r="H187" i="3"/>
  <c r="F123" i="3"/>
  <c r="H122" i="3"/>
  <c r="F120" i="3"/>
  <c r="H119" i="3"/>
  <c r="F117" i="3"/>
  <c r="H116" i="3"/>
  <c r="F114" i="3"/>
  <c r="H113" i="3"/>
  <c r="K51" i="3"/>
  <c r="J51" i="3"/>
  <c r="K45" i="3"/>
  <c r="J45" i="3"/>
  <c r="H69" i="2"/>
  <c r="I43" i="2"/>
  <c r="L40" i="2"/>
  <c r="K40" i="2"/>
  <c r="J40" i="2"/>
  <c r="E42" i="2"/>
  <c r="L37" i="2"/>
  <c r="K37" i="2"/>
  <c r="J37" i="2"/>
  <c r="L34" i="2"/>
  <c r="K34" i="2"/>
  <c r="J34" i="2"/>
  <c r="I17" i="2"/>
  <c r="L14" i="2"/>
  <c r="K14" i="2"/>
  <c r="J14" i="2"/>
  <c r="K11" i="2"/>
  <c r="L11" i="2"/>
  <c r="J11" i="2"/>
  <c r="K8" i="2"/>
  <c r="L8" i="2"/>
  <c r="J8" i="2"/>
  <c r="K10" i="2"/>
  <c r="J10" i="2"/>
  <c r="L10" i="2"/>
  <c r="K7" i="2"/>
  <c r="J7" i="2"/>
  <c r="L7" i="2"/>
  <c r="E193" i="3"/>
  <c r="L141" i="3"/>
  <c r="K141" i="3"/>
  <c r="J141" i="3"/>
  <c r="L138" i="3"/>
  <c r="K138" i="3"/>
  <c r="J138" i="3"/>
  <c r="I120" i="3"/>
  <c r="L109" i="3"/>
  <c r="K109" i="3"/>
  <c r="J109" i="3"/>
  <c r="L106" i="3"/>
  <c r="K106" i="3"/>
  <c r="J106" i="3"/>
  <c r="I117" i="3"/>
  <c r="L85" i="3"/>
  <c r="K85" i="3"/>
  <c r="J85" i="3"/>
  <c r="J67" i="2"/>
  <c r="K67" i="2"/>
  <c r="L28" i="5"/>
  <c r="K28" i="5"/>
  <c r="I28" i="5"/>
  <c r="J28" i="5"/>
  <c r="M28" i="5"/>
  <c r="L24" i="5"/>
  <c r="K24" i="5"/>
  <c r="I24" i="5"/>
  <c r="J24" i="5"/>
  <c r="M24" i="5"/>
  <c r="L20" i="5"/>
  <c r="K20" i="5"/>
  <c r="I20" i="5"/>
  <c r="J20" i="5"/>
  <c r="M20" i="5"/>
  <c r="J15" i="5"/>
  <c r="I15" i="5"/>
  <c r="M15" i="5"/>
  <c r="K15" i="5"/>
  <c r="L15" i="5"/>
  <c r="J11" i="5"/>
  <c r="I11" i="5"/>
  <c r="M11" i="5"/>
  <c r="K11" i="5"/>
  <c r="L11" i="5"/>
  <c r="J7" i="5"/>
  <c r="I7" i="5"/>
  <c r="M7" i="5"/>
  <c r="K7" i="5"/>
  <c r="L7" i="5"/>
  <c r="G196" i="3"/>
  <c r="I195" i="3"/>
  <c r="J184" i="3"/>
  <c r="L184" i="3"/>
  <c r="K184" i="3"/>
  <c r="G193" i="3"/>
  <c r="J181" i="3"/>
  <c r="I192" i="3"/>
  <c r="L181" i="3"/>
  <c r="K181" i="3"/>
  <c r="E191" i="3"/>
  <c r="G190" i="3"/>
  <c r="I189" i="3"/>
  <c r="J178" i="3"/>
  <c r="L178" i="3"/>
  <c r="K178" i="3"/>
  <c r="E188" i="3"/>
  <c r="G187" i="3"/>
  <c r="J175" i="3"/>
  <c r="I186" i="3"/>
  <c r="L175" i="3"/>
  <c r="K175" i="3"/>
  <c r="J172" i="3"/>
  <c r="L172" i="3"/>
  <c r="K172" i="3"/>
  <c r="J169" i="3"/>
  <c r="L169" i="3"/>
  <c r="K169" i="3"/>
  <c r="J166" i="3"/>
  <c r="L166" i="3"/>
  <c r="K166" i="3"/>
  <c r="J163" i="3"/>
  <c r="L163" i="3"/>
  <c r="K163" i="3"/>
  <c r="J160" i="3"/>
  <c r="L160" i="3"/>
  <c r="K160" i="3"/>
  <c r="J157" i="3"/>
  <c r="L157" i="3"/>
  <c r="K157" i="3"/>
  <c r="J154" i="3"/>
  <c r="L154" i="3"/>
  <c r="K154" i="3"/>
  <c r="J145" i="3"/>
  <c r="L145" i="3"/>
  <c r="K145" i="3"/>
  <c r="J142" i="3"/>
  <c r="L142" i="3"/>
  <c r="K142" i="3"/>
  <c r="J139" i="3"/>
  <c r="L139" i="3"/>
  <c r="K139" i="3"/>
  <c r="J136" i="3"/>
  <c r="L136" i="3"/>
  <c r="K136" i="3"/>
  <c r="E123" i="3"/>
  <c r="G122" i="3"/>
  <c r="J110" i="3"/>
  <c r="L110" i="3"/>
  <c r="I121" i="3"/>
  <c r="K110" i="3"/>
  <c r="E120" i="3"/>
  <c r="G119" i="3"/>
  <c r="J107" i="3"/>
  <c r="I118" i="3"/>
  <c r="L107" i="3"/>
  <c r="K107" i="3"/>
  <c r="E117" i="3"/>
  <c r="G116" i="3"/>
  <c r="J104" i="3"/>
  <c r="L104" i="3"/>
  <c r="I115" i="3"/>
  <c r="K104" i="3"/>
  <c r="E114" i="3"/>
  <c r="G113" i="3"/>
  <c r="J101" i="3"/>
  <c r="L101" i="3"/>
  <c r="K101" i="3"/>
  <c r="J98" i="3"/>
  <c r="L98" i="3"/>
  <c r="K98" i="3"/>
  <c r="J95" i="3"/>
  <c r="L95" i="3"/>
  <c r="K95" i="3"/>
  <c r="J92" i="3"/>
  <c r="L92" i="3"/>
  <c r="K92" i="3"/>
  <c r="J89" i="3"/>
  <c r="L89" i="3"/>
  <c r="K89" i="3"/>
  <c r="J86" i="3"/>
  <c r="L86" i="3"/>
  <c r="K86" i="3"/>
  <c r="J83" i="3"/>
  <c r="L83" i="3"/>
  <c r="K83" i="3"/>
  <c r="J80" i="3"/>
  <c r="L80" i="3"/>
  <c r="K80" i="3"/>
  <c r="J71" i="3"/>
  <c r="L71" i="3"/>
  <c r="K71" i="3"/>
  <c r="J68" i="3"/>
  <c r="L68" i="3"/>
  <c r="K68" i="3"/>
  <c r="J65" i="3"/>
  <c r="L65" i="3"/>
  <c r="K65" i="3"/>
  <c r="J62" i="3"/>
  <c r="L62" i="3"/>
  <c r="K62" i="3"/>
  <c r="J56" i="3"/>
  <c r="K56" i="3"/>
  <c r="J50" i="3"/>
  <c r="K50" i="3"/>
  <c r="J44" i="3"/>
  <c r="K44" i="3"/>
  <c r="J39" i="3"/>
  <c r="L39" i="3"/>
  <c r="K39" i="3"/>
  <c r="J36" i="3"/>
  <c r="L36" i="3"/>
  <c r="K36" i="3"/>
  <c r="J33" i="3"/>
  <c r="L33" i="3"/>
  <c r="K33" i="3"/>
  <c r="J30" i="3"/>
  <c r="L30" i="3"/>
  <c r="K30" i="3"/>
  <c r="J27" i="3"/>
  <c r="L27" i="3"/>
  <c r="K27" i="3"/>
  <c r="J24" i="3"/>
  <c r="L24" i="3"/>
  <c r="K24" i="3"/>
  <c r="J21" i="3"/>
  <c r="L21" i="3"/>
  <c r="K21" i="3"/>
  <c r="J18" i="3"/>
  <c r="L18" i="3"/>
  <c r="K18" i="3"/>
  <c r="J15" i="3"/>
  <c r="L15" i="3"/>
  <c r="K15" i="3"/>
  <c r="J12" i="3"/>
  <c r="L12" i="3"/>
  <c r="K12" i="3"/>
  <c r="J9" i="3"/>
  <c r="L9" i="3"/>
  <c r="K9" i="3"/>
  <c r="J73" i="2"/>
  <c r="L73" i="2"/>
  <c r="K73" i="2"/>
  <c r="G69" i="2"/>
  <c r="J65" i="2"/>
  <c r="I68" i="2"/>
  <c r="L65" i="2"/>
  <c r="K65" i="2"/>
  <c r="J62" i="2"/>
  <c r="L62" i="2"/>
  <c r="K62" i="2"/>
  <c r="J59" i="2"/>
  <c r="L59" i="2"/>
  <c r="K59" i="2"/>
  <c r="H43" i="2"/>
  <c r="E190" i="3"/>
  <c r="L112" i="3"/>
  <c r="K112" i="3"/>
  <c r="J112" i="3"/>
  <c r="I123" i="3"/>
  <c r="L94" i="3"/>
  <c r="K94" i="3"/>
  <c r="J94" i="3"/>
  <c r="L91" i="3"/>
  <c r="K91" i="3"/>
  <c r="J91" i="3"/>
  <c r="L75" i="2"/>
  <c r="K75" i="2"/>
  <c r="J75" i="2"/>
  <c r="I17" i="5"/>
  <c r="L17" i="5"/>
  <c r="M17" i="5"/>
  <c r="K17" i="5"/>
  <c r="J17" i="5"/>
  <c r="I19" i="5"/>
  <c r="L19" i="5"/>
  <c r="K19" i="5"/>
  <c r="M19" i="5"/>
  <c r="J19" i="5"/>
  <c r="I21" i="5"/>
  <c r="L21" i="5"/>
  <c r="M21" i="5"/>
  <c r="K21" i="5"/>
  <c r="J21" i="5"/>
  <c r="I23" i="5"/>
  <c r="L23" i="5"/>
  <c r="M23" i="5"/>
  <c r="K23" i="5"/>
  <c r="J23" i="5"/>
  <c r="I25" i="5"/>
  <c r="L25" i="5"/>
  <c r="M25" i="5"/>
  <c r="K25" i="5"/>
  <c r="J25" i="5"/>
  <c r="I27" i="5"/>
  <c r="L27" i="5"/>
  <c r="K27" i="5"/>
  <c r="M27" i="5"/>
  <c r="J27" i="5"/>
  <c r="I29" i="5"/>
  <c r="L29" i="5"/>
  <c r="M29" i="5"/>
  <c r="K29" i="5"/>
  <c r="J29" i="5"/>
  <c r="K31" i="5"/>
  <c r="J31" i="5"/>
  <c r="M31" i="5"/>
  <c r="L31" i="5"/>
  <c r="I31" i="5"/>
  <c r="K37" i="5"/>
  <c r="J37" i="5"/>
  <c r="M37" i="5"/>
  <c r="L37" i="5"/>
  <c r="I37" i="5"/>
  <c r="K43" i="5"/>
  <c r="J43" i="5"/>
  <c r="M43" i="5"/>
  <c r="L43" i="5"/>
  <c r="I43" i="5"/>
  <c r="K49" i="5"/>
  <c r="J49" i="5"/>
  <c r="M49" i="5"/>
  <c r="L49" i="5"/>
  <c r="I49" i="5"/>
  <c r="M32" i="5"/>
  <c r="L32" i="5"/>
  <c r="J32" i="5"/>
  <c r="K32" i="5"/>
  <c r="I32" i="5"/>
  <c r="M34" i="5"/>
  <c r="I34" i="5"/>
  <c r="L34" i="5"/>
  <c r="K34" i="5"/>
  <c r="J34" i="5"/>
  <c r="M36" i="5"/>
  <c r="K36" i="5"/>
  <c r="J36" i="5"/>
  <c r="L36" i="5"/>
  <c r="I36" i="5"/>
  <c r="M38" i="5"/>
  <c r="L38" i="5"/>
  <c r="J38" i="5"/>
  <c r="K38" i="5"/>
  <c r="I38" i="5"/>
  <c r="M40" i="5"/>
  <c r="I40" i="5"/>
  <c r="L40" i="5"/>
  <c r="K40" i="5"/>
  <c r="J40" i="5"/>
  <c r="M42" i="5"/>
  <c r="K42" i="5"/>
  <c r="J42" i="5"/>
  <c r="I42" i="5"/>
  <c r="L42" i="5"/>
  <c r="M44" i="5"/>
  <c r="L44" i="5"/>
  <c r="J44" i="5"/>
  <c r="K44" i="5"/>
  <c r="I44" i="5"/>
  <c r="M46" i="5"/>
  <c r="I46" i="5"/>
  <c r="L46" i="5"/>
  <c r="K46" i="5"/>
  <c r="J46" i="5"/>
  <c r="M48" i="5"/>
  <c r="K48" i="5"/>
  <c r="J48" i="5"/>
  <c r="I48" i="5"/>
  <c r="L48" i="5"/>
  <c r="M50" i="5"/>
  <c r="L50" i="5"/>
  <c r="J50" i="5"/>
  <c r="K50" i="5"/>
  <c r="I50" i="5"/>
  <c r="M52" i="5"/>
  <c r="I52" i="5"/>
  <c r="L52" i="5"/>
  <c r="K52" i="5"/>
  <c r="J52" i="5"/>
  <c r="K217" i="3"/>
  <c r="L217" i="3"/>
  <c r="J217" i="3"/>
  <c r="K214" i="3"/>
  <c r="L214" i="3"/>
  <c r="J214" i="3"/>
  <c r="K211" i="3"/>
  <c r="L211" i="3"/>
  <c r="J211" i="3"/>
  <c r="K208" i="3"/>
  <c r="L208" i="3"/>
  <c r="J208" i="3"/>
  <c r="F196" i="3"/>
  <c r="F193" i="3"/>
  <c r="F190" i="3"/>
  <c r="F187" i="3"/>
  <c r="G43" i="2"/>
  <c r="K22" i="2"/>
  <c r="J22" i="2"/>
  <c r="L22" i="2"/>
  <c r="K16" i="2"/>
  <c r="J16" i="2"/>
  <c r="K13" i="2"/>
  <c r="J13" i="2"/>
  <c r="L13" i="2"/>
  <c r="L144" i="3"/>
  <c r="K144" i="3"/>
  <c r="J144" i="3"/>
  <c r="L135" i="3"/>
  <c r="K135" i="3"/>
  <c r="J135" i="3"/>
  <c r="I114" i="3"/>
  <c r="L103" i="3"/>
  <c r="K103" i="3"/>
  <c r="J103" i="3"/>
  <c r="L100" i="3"/>
  <c r="K100" i="3"/>
  <c r="J100" i="3"/>
  <c r="L61" i="2"/>
  <c r="K61" i="2"/>
  <c r="J61" i="2"/>
  <c r="K41" i="5"/>
  <c r="J41" i="5"/>
  <c r="M41" i="5"/>
  <c r="I41" i="5"/>
  <c r="L41" i="5"/>
  <c r="K35" i="5"/>
  <c r="J35" i="5"/>
  <c r="M35" i="5"/>
  <c r="I35" i="5"/>
  <c r="L35" i="5"/>
  <c r="L30" i="5"/>
  <c r="K30" i="5"/>
  <c r="I30" i="5"/>
  <c r="J30" i="5"/>
  <c r="M30" i="5"/>
  <c r="L26" i="5"/>
  <c r="K26" i="5"/>
  <c r="I26" i="5"/>
  <c r="J26" i="5"/>
  <c r="M26" i="5"/>
  <c r="L22" i="5"/>
  <c r="K22" i="5"/>
  <c r="I22" i="5"/>
  <c r="M22" i="5"/>
  <c r="J22" i="5"/>
  <c r="L18" i="5"/>
  <c r="K18" i="5"/>
  <c r="I18" i="5"/>
  <c r="M18" i="5"/>
  <c r="J18" i="5"/>
  <c r="J13" i="5"/>
  <c r="I13" i="5"/>
  <c r="M13" i="5"/>
  <c r="L13" i="5"/>
  <c r="K13" i="5"/>
  <c r="J9" i="5"/>
  <c r="I9" i="5"/>
  <c r="M9" i="5"/>
  <c r="L9" i="5"/>
  <c r="K9" i="5"/>
  <c r="H194" i="3"/>
  <c r="K194" i="3" s="1"/>
  <c r="F192" i="3"/>
  <c r="H191" i="3"/>
  <c r="F189" i="3"/>
  <c r="H188" i="3"/>
  <c r="F186" i="3"/>
  <c r="H123" i="3"/>
  <c r="F121" i="3"/>
  <c r="H120" i="3"/>
  <c r="F118" i="3"/>
  <c r="H117" i="3"/>
  <c r="F115" i="3"/>
  <c r="H114" i="3"/>
  <c r="K59" i="3"/>
  <c r="J59" i="3"/>
  <c r="K53" i="3"/>
  <c r="J53" i="3"/>
  <c r="J47" i="3"/>
  <c r="K47" i="3"/>
  <c r="K41" i="3"/>
  <c r="J41" i="3"/>
  <c r="F68" i="2"/>
  <c r="L49" i="2"/>
  <c r="K49" i="2"/>
  <c r="J49" i="2"/>
  <c r="K41" i="2"/>
  <c r="J41" i="2"/>
  <c r="E43" i="2"/>
  <c r="G42" i="2"/>
  <c r="K38" i="2"/>
  <c r="L38" i="2"/>
  <c r="J38" i="2"/>
  <c r="J35" i="2"/>
  <c r="L35" i="2"/>
  <c r="K35" i="2"/>
  <c r="L32" i="2"/>
  <c r="K32" i="2"/>
  <c r="J32" i="2"/>
  <c r="K24" i="2"/>
  <c r="L24" i="2"/>
  <c r="J24" i="2"/>
  <c r="K20" i="2"/>
  <c r="J20" i="2"/>
  <c r="I18" i="2"/>
  <c r="K15" i="2"/>
  <c r="L15" i="2"/>
  <c r="J15" i="2"/>
  <c r="L12" i="2"/>
  <c r="K12" i="2"/>
  <c r="J12" i="2"/>
  <c r="L9" i="2"/>
  <c r="K9" i="2"/>
  <c r="J9" i="2"/>
  <c r="L74" i="2"/>
  <c r="J74" i="2"/>
  <c r="K74" i="2"/>
  <c r="E187" i="3"/>
  <c r="L97" i="3"/>
  <c r="K97" i="3"/>
  <c r="J97" i="3"/>
  <c r="L82" i="3"/>
  <c r="K82" i="3"/>
  <c r="J82" i="3"/>
  <c r="K185" i="3"/>
  <c r="L185" i="3"/>
  <c r="J185" i="3"/>
  <c r="I196" i="3"/>
  <c r="E195" i="3"/>
  <c r="I193" i="3"/>
  <c r="L182" i="3"/>
  <c r="K182" i="3"/>
  <c r="J182" i="3"/>
  <c r="E192" i="3"/>
  <c r="K179" i="3"/>
  <c r="L179" i="3"/>
  <c r="J179" i="3"/>
  <c r="I190" i="3"/>
  <c r="E189" i="3"/>
  <c r="K176" i="3"/>
  <c r="I187" i="3"/>
  <c r="L176" i="3"/>
  <c r="J176" i="3"/>
  <c r="E186" i="3"/>
  <c r="K173" i="3"/>
  <c r="L173" i="3"/>
  <c r="J173" i="3"/>
  <c r="K170" i="3"/>
  <c r="L170" i="3"/>
  <c r="J170" i="3"/>
  <c r="K167" i="3"/>
  <c r="L167" i="3"/>
  <c r="J167" i="3"/>
  <c r="L164" i="3"/>
  <c r="K164" i="3"/>
  <c r="J164" i="3"/>
  <c r="K161" i="3"/>
  <c r="L161" i="3"/>
  <c r="J161" i="3"/>
  <c r="K158" i="3"/>
  <c r="L158" i="3"/>
  <c r="J158" i="3"/>
  <c r="L155" i="3"/>
  <c r="J155" i="3"/>
  <c r="K155" i="3"/>
  <c r="L209" i="3"/>
  <c r="K209" i="3"/>
  <c r="J209" i="3"/>
  <c r="L212" i="3"/>
  <c r="K212" i="3"/>
  <c r="J212" i="3"/>
  <c r="L215" i="3"/>
  <c r="K215" i="3"/>
  <c r="J215" i="3"/>
  <c r="L218" i="3"/>
  <c r="K218" i="3"/>
  <c r="J218" i="3"/>
  <c r="J210" i="3"/>
  <c r="L210" i="3"/>
  <c r="K210" i="3"/>
  <c r="J213" i="3"/>
  <c r="L213" i="3"/>
  <c r="K213" i="3"/>
  <c r="J216" i="3"/>
  <c r="L216" i="3"/>
  <c r="K216" i="3"/>
  <c r="K143" i="3"/>
  <c r="L143" i="3"/>
  <c r="J143" i="3"/>
  <c r="L140" i="3"/>
  <c r="J140" i="3"/>
  <c r="K140" i="3"/>
  <c r="K137" i="3"/>
  <c r="L137" i="3"/>
  <c r="J137" i="3"/>
  <c r="G123" i="3"/>
  <c r="L111" i="3"/>
  <c r="I122" i="3"/>
  <c r="J111" i="3"/>
  <c r="K111" i="3"/>
  <c r="G120" i="3"/>
  <c r="I119" i="3"/>
  <c r="L108" i="3"/>
  <c r="J108" i="3"/>
  <c r="K108" i="3"/>
  <c r="G117" i="3"/>
  <c r="K105" i="3"/>
  <c r="L105" i="3"/>
  <c r="I116" i="3"/>
  <c r="J105" i="3"/>
  <c r="G114" i="3"/>
  <c r="I113" i="3"/>
  <c r="K102" i="3"/>
  <c r="L102" i="3"/>
  <c r="J102" i="3"/>
  <c r="K99" i="3"/>
  <c r="L99" i="3"/>
  <c r="J99" i="3"/>
  <c r="K96" i="3"/>
  <c r="L96" i="3"/>
  <c r="J96" i="3"/>
  <c r="K93" i="3"/>
  <c r="L93" i="3"/>
  <c r="J93" i="3"/>
  <c r="K90" i="3"/>
  <c r="L90" i="3"/>
  <c r="J90" i="3"/>
  <c r="K87" i="3"/>
  <c r="L87" i="3"/>
  <c r="J87" i="3"/>
  <c r="K84" i="3"/>
  <c r="L84" i="3"/>
  <c r="J84" i="3"/>
  <c r="L81" i="3"/>
  <c r="K81" i="3"/>
  <c r="J81" i="3"/>
  <c r="L66" i="2"/>
  <c r="I69" i="2"/>
  <c r="K66" i="2"/>
  <c r="J66" i="2"/>
  <c r="L63" i="2"/>
  <c r="K63" i="2"/>
  <c r="J63" i="2"/>
  <c r="L60" i="2"/>
  <c r="K60" i="2"/>
  <c r="J60" i="2"/>
  <c r="J19" i="2"/>
  <c r="K19" i="2"/>
  <c r="E196" i="3"/>
  <c r="L88" i="3"/>
  <c r="K88" i="3"/>
  <c r="J88" i="3"/>
  <c r="L64" i="2"/>
  <c r="K64" i="2"/>
  <c r="J64" i="2"/>
  <c r="H16" i="45"/>
  <c r="J16" i="45"/>
  <c r="I16" i="45"/>
  <c r="O146" i="45"/>
  <c r="N146" i="45"/>
  <c r="M146" i="45"/>
  <c r="L146" i="45"/>
  <c r="J16" i="44"/>
  <c r="H16" i="44"/>
  <c r="I16" i="44"/>
  <c r="M16" i="44"/>
  <c r="N16" i="44"/>
  <c r="L16" i="44"/>
  <c r="T16" i="45"/>
  <c r="S16" i="45"/>
  <c r="P16" i="45"/>
  <c r="R16" i="45"/>
  <c r="Q16" i="45"/>
  <c r="O146" i="44"/>
  <c r="N146" i="44"/>
  <c r="L146" i="44"/>
  <c r="M146" i="44"/>
  <c r="N16" i="45"/>
  <c r="M16" i="45"/>
  <c r="L16" i="45"/>
  <c r="N146" i="43"/>
  <c r="L146" i="43"/>
  <c r="O146" i="43"/>
  <c r="M146" i="43"/>
  <c r="S16" i="44"/>
  <c r="P16" i="44"/>
  <c r="T16" i="44"/>
  <c r="Q16" i="44"/>
  <c r="R16" i="44"/>
  <c r="G11" i="39"/>
  <c r="I11" i="39"/>
  <c r="H11" i="39"/>
  <c r="N16" i="43"/>
  <c r="M16" i="43"/>
  <c r="L16" i="43"/>
  <c r="N129" i="39"/>
  <c r="L129" i="39"/>
  <c r="K129" i="39"/>
  <c r="O129" i="39"/>
  <c r="M129" i="39"/>
  <c r="S11" i="39"/>
  <c r="Q11" i="39"/>
  <c r="O11" i="39"/>
  <c r="R11" i="39"/>
  <c r="P11" i="39"/>
  <c r="T11" i="39"/>
  <c r="M11" i="39"/>
  <c r="K11" i="39"/>
  <c r="L11" i="39"/>
  <c r="T16" i="43"/>
  <c r="S16" i="43"/>
  <c r="R16" i="43"/>
  <c r="P16" i="43"/>
  <c r="Q16" i="43"/>
  <c r="I36" i="21"/>
  <c r="H36" i="21"/>
  <c r="I22" i="21"/>
  <c r="H22" i="21"/>
  <c r="L119" i="22"/>
  <c r="K119" i="22"/>
  <c r="J119" i="22"/>
  <c r="L77" i="22"/>
  <c r="K77" i="22"/>
  <c r="J77" i="22"/>
  <c r="K34" i="26"/>
  <c r="J34" i="26"/>
  <c r="I34" i="26"/>
  <c r="L161" i="22"/>
  <c r="K161" i="22"/>
  <c r="J161" i="22"/>
  <c r="I148" i="21"/>
  <c r="H148" i="21"/>
  <c r="I64" i="21"/>
  <c r="H64" i="21"/>
  <c r="L35" i="22"/>
  <c r="K35" i="22"/>
  <c r="J35" i="22"/>
  <c r="I106" i="21"/>
  <c r="H106" i="21"/>
  <c r="H50" i="21"/>
  <c r="I50" i="21"/>
  <c r="Y8" i="18"/>
  <c r="X8" i="18"/>
  <c r="Y22" i="18"/>
  <c r="X22" i="18"/>
  <c r="X148" i="18"/>
  <c r="Y148" i="18"/>
  <c r="X64" i="18"/>
  <c r="Y64" i="18"/>
  <c r="X34" i="18"/>
  <c r="Y34" i="18"/>
  <c r="X106" i="18"/>
  <c r="Y106" i="18"/>
  <c r="X76" i="18"/>
  <c r="Y76" i="18"/>
  <c r="Y20" i="18"/>
  <c r="X20" i="18"/>
  <c r="J8" i="18"/>
  <c r="I8" i="18"/>
  <c r="I160" i="18"/>
  <c r="J160" i="18"/>
  <c r="I23" i="14"/>
  <c r="J23" i="14"/>
  <c r="J149" i="14"/>
  <c r="I149" i="14"/>
  <c r="J107" i="14"/>
  <c r="I107" i="14"/>
  <c r="J65" i="14"/>
  <c r="I65" i="14"/>
  <c r="J9" i="17"/>
  <c r="I9" i="17"/>
  <c r="K9" i="17"/>
  <c r="Q134" i="18"/>
  <c r="R134" i="18"/>
  <c r="M119" i="15"/>
  <c r="L119" i="15"/>
  <c r="K119" i="15"/>
  <c r="J119" i="15"/>
  <c r="I119" i="15"/>
  <c r="I163" i="14"/>
  <c r="J163" i="14"/>
  <c r="I121" i="14"/>
  <c r="J121" i="14"/>
  <c r="Y21" i="15"/>
  <c r="W21" i="15"/>
  <c r="X21" i="15"/>
  <c r="I135" i="14"/>
  <c r="J135" i="14"/>
  <c r="I79" i="14"/>
  <c r="J79" i="14"/>
  <c r="I37" i="14"/>
  <c r="J37" i="14"/>
  <c r="I51" i="16"/>
  <c r="K51" i="16"/>
  <c r="J51" i="16"/>
  <c r="L35" i="15"/>
  <c r="K35" i="15"/>
  <c r="M35" i="15"/>
  <c r="J35" i="15"/>
  <c r="I35" i="15"/>
  <c r="I93" i="14"/>
  <c r="J93" i="14"/>
  <c r="W20" i="13"/>
  <c r="U20" i="13"/>
  <c r="V20" i="13"/>
  <c r="K56" i="12"/>
  <c r="J56" i="12"/>
  <c r="I56" i="12"/>
  <c r="L56" i="12"/>
  <c r="I51" i="14"/>
  <c r="J51" i="14"/>
  <c r="J42" i="2"/>
  <c r="K42" i="2"/>
  <c r="K45" i="2"/>
  <c r="J45" i="2"/>
  <c r="J194" i="3"/>
  <c r="K205" i="3"/>
  <c r="J205" i="3"/>
  <c r="K202" i="3"/>
  <c r="J202" i="3"/>
  <c r="K191" i="3"/>
  <c r="J191" i="3"/>
  <c r="K199" i="3"/>
  <c r="J199" i="3"/>
  <c r="J188" i="3"/>
  <c r="K188" i="3"/>
  <c r="R9" i="18" l="1"/>
  <c r="R109" i="18"/>
  <c r="R23" i="18"/>
  <c r="R112" i="18"/>
  <c r="R11" i="18"/>
  <c r="R80" i="18"/>
  <c r="K19" i="16"/>
  <c r="K42" i="16"/>
  <c r="J43" i="19"/>
  <c r="J25" i="19"/>
  <c r="J27" i="19"/>
  <c r="R26" i="19"/>
  <c r="R28" i="19"/>
  <c r="K143" i="44"/>
  <c r="K139" i="44"/>
  <c r="K143" i="45"/>
  <c r="K139" i="45"/>
  <c r="K144" i="45"/>
  <c r="L52" i="25"/>
  <c r="K140" i="44"/>
  <c r="L87" i="33"/>
  <c r="W10" i="17"/>
  <c r="R60" i="18"/>
  <c r="R135" i="18"/>
  <c r="R51" i="18"/>
  <c r="R54" i="18"/>
  <c r="R96" i="18"/>
  <c r="R18" i="18"/>
  <c r="K39" i="16"/>
  <c r="K52" i="16"/>
  <c r="K58" i="16"/>
  <c r="K26" i="16"/>
  <c r="K45" i="16"/>
  <c r="K160" i="16"/>
  <c r="K32" i="16"/>
  <c r="K34" i="16"/>
  <c r="K55" i="16"/>
  <c r="K24" i="16"/>
  <c r="K43" i="16"/>
  <c r="K62" i="16"/>
  <c r="K87" i="16"/>
  <c r="K104" i="16"/>
  <c r="K17" i="16"/>
  <c r="K25" i="16"/>
  <c r="J41" i="19"/>
  <c r="J39" i="19"/>
  <c r="J11" i="19"/>
  <c r="J13" i="19"/>
  <c r="R10" i="19"/>
  <c r="R12" i="19"/>
  <c r="J109" i="33"/>
  <c r="K141" i="43"/>
  <c r="K142" i="43"/>
  <c r="K141" i="45"/>
  <c r="L96" i="25"/>
  <c r="L109" i="33"/>
  <c r="W13" i="17"/>
  <c r="R31" i="18"/>
  <c r="R93" i="18"/>
  <c r="R57" i="18"/>
  <c r="R12" i="18"/>
  <c r="K16" i="16"/>
  <c r="K29" i="16"/>
  <c r="K48" i="16"/>
  <c r="K139" i="16"/>
  <c r="L74" i="25"/>
  <c r="K137" i="43"/>
  <c r="R154" i="18"/>
  <c r="R70" i="18"/>
  <c r="R10" i="18"/>
  <c r="R17" i="18"/>
  <c r="R115" i="18"/>
  <c r="R13" i="18"/>
  <c r="K28" i="16"/>
  <c r="K61" i="16"/>
  <c r="K30" i="16"/>
  <c r="K56" i="16"/>
  <c r="K70" i="16"/>
  <c r="K96" i="16"/>
  <c r="K113" i="16"/>
  <c r="K14" i="16"/>
  <c r="K20" i="16"/>
  <c r="K31" i="16"/>
  <c r="J12" i="19"/>
  <c r="K143" i="43"/>
  <c r="K138" i="43"/>
  <c r="W19" i="16"/>
  <c r="W18" i="16"/>
  <c r="W17" i="16"/>
  <c r="W20" i="16"/>
  <c r="W16" i="16"/>
  <c r="W14" i="16"/>
  <c r="W15" i="16"/>
  <c r="R73" i="18"/>
  <c r="R38" i="18"/>
  <c r="K41" i="16"/>
  <c r="K54" i="16"/>
  <c r="K130" i="16"/>
  <c r="K44" i="16"/>
  <c r="J38" i="19"/>
  <c r="J33" i="19"/>
  <c r="J31" i="19"/>
  <c r="J29" i="19"/>
  <c r="J14" i="19"/>
  <c r="J16" i="19"/>
  <c r="J18" i="19"/>
  <c r="R13" i="19"/>
  <c r="R15" i="19"/>
  <c r="R17" i="19"/>
  <c r="K144" i="44"/>
  <c r="K144" i="43"/>
  <c r="K139" i="43"/>
  <c r="K140" i="43"/>
  <c r="J70" i="2"/>
  <c r="K70" i="2"/>
  <c r="J69" i="2"/>
  <c r="L69" i="2"/>
  <c r="K69" i="2"/>
  <c r="L72" i="2"/>
  <c r="J72" i="2"/>
  <c r="K72" i="2"/>
  <c r="K124" i="3"/>
  <c r="J124" i="3"/>
  <c r="J113" i="3"/>
  <c r="K113" i="3"/>
  <c r="J127" i="3"/>
  <c r="K127" i="3"/>
  <c r="J116" i="3"/>
  <c r="K116" i="3"/>
  <c r="K130" i="3"/>
  <c r="J130" i="3"/>
  <c r="J119" i="3"/>
  <c r="K119" i="3"/>
  <c r="K133" i="3"/>
  <c r="J133" i="3"/>
  <c r="J122" i="3"/>
  <c r="K122" i="3"/>
  <c r="K187" i="3"/>
  <c r="J187" i="3"/>
  <c r="K198" i="3"/>
  <c r="J198" i="3"/>
  <c r="J190" i="3"/>
  <c r="K190" i="3"/>
  <c r="K201" i="3"/>
  <c r="J201" i="3"/>
  <c r="K193" i="3"/>
  <c r="J193" i="3"/>
  <c r="K204" i="3"/>
  <c r="J204" i="3"/>
  <c r="K196" i="3"/>
  <c r="J196" i="3"/>
  <c r="K207" i="3"/>
  <c r="J207" i="3"/>
  <c r="K18" i="2"/>
  <c r="J18" i="2"/>
  <c r="J44" i="2"/>
  <c r="K44" i="2"/>
  <c r="J125" i="3"/>
  <c r="K125" i="3"/>
  <c r="K114" i="3"/>
  <c r="J114" i="3"/>
  <c r="K123" i="3"/>
  <c r="J123" i="3"/>
  <c r="K134" i="3"/>
  <c r="J134" i="3"/>
  <c r="K71" i="2"/>
  <c r="J71" i="2"/>
  <c r="K68" i="2"/>
  <c r="J68" i="2"/>
  <c r="K115" i="3"/>
  <c r="J115" i="3"/>
  <c r="K126" i="3"/>
  <c r="J126" i="3"/>
  <c r="K129" i="3"/>
  <c r="J129" i="3"/>
  <c r="K118" i="3"/>
  <c r="J118" i="3"/>
  <c r="J121" i="3"/>
  <c r="K121" i="3"/>
  <c r="K132" i="3"/>
  <c r="J132" i="3"/>
  <c r="K197" i="3"/>
  <c r="J197" i="3"/>
  <c r="K186" i="3"/>
  <c r="J186" i="3"/>
  <c r="J200" i="3"/>
  <c r="K200" i="3"/>
  <c r="K189" i="3"/>
  <c r="J189" i="3"/>
  <c r="K192" i="3"/>
  <c r="J192" i="3"/>
  <c r="J203" i="3"/>
  <c r="K203" i="3"/>
  <c r="K195" i="3"/>
  <c r="J195" i="3"/>
  <c r="J206" i="3"/>
  <c r="K206" i="3"/>
  <c r="J128" i="3"/>
  <c r="K128" i="3"/>
  <c r="K117" i="3"/>
  <c r="J117" i="3"/>
  <c r="J131" i="3"/>
  <c r="K131" i="3"/>
  <c r="K120" i="3"/>
  <c r="J120" i="3"/>
  <c r="J17" i="2"/>
  <c r="K17" i="2"/>
  <c r="J46" i="2"/>
  <c r="K46" i="2"/>
  <c r="K43" i="2"/>
  <c r="J43" i="2"/>
  <c r="D30" i="10"/>
  <c r="J146" i="13"/>
  <c r="I146" i="13"/>
  <c r="K146" i="13"/>
  <c r="J118" i="13"/>
  <c r="I118" i="13"/>
  <c r="K118" i="13"/>
  <c r="J90" i="13"/>
  <c r="I90" i="13"/>
  <c r="K90" i="13"/>
  <c r="J62" i="13"/>
  <c r="I62" i="13"/>
  <c r="K62" i="13"/>
  <c r="J34" i="13"/>
  <c r="I34" i="13"/>
  <c r="K34" i="13"/>
  <c r="J20" i="13"/>
  <c r="I20" i="13"/>
  <c r="K20" i="13"/>
  <c r="T23" i="14"/>
  <c r="S23" i="14"/>
  <c r="K48" i="13"/>
  <c r="I48" i="13"/>
  <c r="J48" i="13"/>
  <c r="K76" i="13"/>
  <c r="I76" i="13"/>
  <c r="J76" i="13"/>
  <c r="K104" i="13"/>
  <c r="I104" i="13"/>
  <c r="J104" i="13"/>
  <c r="K132" i="13"/>
  <c r="I132" i="13"/>
  <c r="J132" i="13"/>
  <c r="K160" i="13"/>
  <c r="I160" i="13"/>
  <c r="J160" i="13"/>
  <c r="L86" i="8"/>
  <c r="L83" i="8"/>
  <c r="L82" i="8"/>
  <c r="L79" i="8"/>
  <c r="L76" i="8"/>
  <c r="L81" i="8"/>
  <c r="L78" i="8"/>
  <c r="L75" i="8"/>
  <c r="L74" i="8"/>
  <c r="L85" i="8"/>
  <c r="L84" i="8"/>
  <c r="L80" i="8"/>
  <c r="L77" i="8"/>
  <c r="J285" i="8"/>
  <c r="J282" i="8"/>
  <c r="J261" i="8"/>
  <c r="J258" i="8"/>
  <c r="J257" i="8"/>
  <c r="J256" i="8"/>
  <c r="J255" i="8"/>
  <c r="J254" i="8"/>
  <c r="J253" i="8"/>
  <c r="J252" i="8"/>
  <c r="J251" i="8"/>
  <c r="J240" i="8"/>
  <c r="J237" i="8"/>
  <c r="J219" i="8"/>
  <c r="J216" i="8"/>
  <c r="J195" i="8"/>
  <c r="J192" i="8"/>
  <c r="J191" i="8"/>
  <c r="J190" i="8"/>
  <c r="J189" i="8"/>
  <c r="J188" i="8"/>
  <c r="J187" i="8"/>
  <c r="J186" i="8"/>
  <c r="J185" i="8"/>
  <c r="J174" i="8"/>
  <c r="J171" i="8"/>
  <c r="J153" i="8"/>
  <c r="J150" i="8"/>
  <c r="J129" i="8"/>
  <c r="J126" i="8"/>
  <c r="J125" i="8"/>
  <c r="J124" i="8"/>
  <c r="J123" i="8"/>
  <c r="J122" i="8"/>
  <c r="J121" i="8"/>
  <c r="J120" i="8"/>
  <c r="J119" i="8"/>
  <c r="J108" i="8"/>
  <c r="J105" i="8"/>
  <c r="I227" i="8"/>
  <c r="J228" i="8" s="1"/>
  <c r="I161" i="8"/>
  <c r="J162" i="8" s="1"/>
  <c r="I95" i="8"/>
  <c r="J96" i="8" s="1"/>
  <c r="I51" i="8"/>
  <c r="J8" i="8"/>
  <c r="J284" i="8"/>
  <c r="J281" i="8"/>
  <c r="J263" i="8"/>
  <c r="J260" i="8"/>
  <c r="J239" i="8"/>
  <c r="J236" i="8"/>
  <c r="J235" i="8"/>
  <c r="J234" i="8"/>
  <c r="J233" i="8"/>
  <c r="J232" i="8"/>
  <c r="J231" i="8"/>
  <c r="J230" i="8"/>
  <c r="J229" i="8"/>
  <c r="J218" i="8"/>
  <c r="J215" i="8"/>
  <c r="J197" i="8"/>
  <c r="J194" i="8"/>
  <c r="J173" i="8"/>
  <c r="J170" i="8"/>
  <c r="J169" i="8"/>
  <c r="J168" i="8"/>
  <c r="J167" i="8"/>
  <c r="J166" i="8"/>
  <c r="J165" i="8"/>
  <c r="J164" i="8"/>
  <c r="J163" i="8"/>
  <c r="J152" i="8"/>
  <c r="J149" i="8"/>
  <c r="J259" i="8"/>
  <c r="J196" i="8"/>
  <c r="J131" i="8"/>
  <c r="J130" i="8"/>
  <c r="I249" i="8"/>
  <c r="J250" i="8" s="1"/>
  <c r="J241" i="8"/>
  <c r="I205" i="8"/>
  <c r="J206" i="8" s="1"/>
  <c r="J172" i="8"/>
  <c r="J107" i="8"/>
  <c r="J106" i="8"/>
  <c r="J102" i="8"/>
  <c r="J99" i="8"/>
  <c r="I73" i="8"/>
  <c r="G7" i="8"/>
  <c r="J280" i="8"/>
  <c r="J279" i="8"/>
  <c r="J278" i="8"/>
  <c r="J277" i="8"/>
  <c r="J276" i="8"/>
  <c r="J275" i="8"/>
  <c r="J274" i="8"/>
  <c r="J273" i="8"/>
  <c r="J217" i="8"/>
  <c r="J148" i="8"/>
  <c r="J147" i="8"/>
  <c r="J146" i="8"/>
  <c r="J145" i="8"/>
  <c r="J144" i="8"/>
  <c r="J143" i="8"/>
  <c r="J142" i="8"/>
  <c r="J141" i="8"/>
  <c r="J128" i="8"/>
  <c r="J127" i="8"/>
  <c r="I271" i="8"/>
  <c r="J272" i="8" s="1"/>
  <c r="J238" i="8"/>
  <c r="I183" i="8"/>
  <c r="J184" i="8" s="1"/>
  <c r="J175" i="8"/>
  <c r="J283" i="8"/>
  <c r="J213" i="8"/>
  <c r="J210" i="8"/>
  <c r="J207" i="8"/>
  <c r="J193" i="8"/>
  <c r="J151" i="8"/>
  <c r="J103" i="8"/>
  <c r="J262" i="8"/>
  <c r="J98" i="8"/>
  <c r="I29" i="8"/>
  <c r="J30" i="8" s="1"/>
  <c r="J104" i="8"/>
  <c r="J212" i="8"/>
  <c r="J209" i="8"/>
  <c r="J100" i="8"/>
  <c r="J214" i="8"/>
  <c r="J211" i="8"/>
  <c r="J208" i="8"/>
  <c r="I139" i="8"/>
  <c r="J140" i="8" s="1"/>
  <c r="J109" i="8"/>
  <c r="J97" i="8"/>
  <c r="I117" i="8"/>
  <c r="J118" i="8" s="1"/>
  <c r="J101" i="8"/>
  <c r="L65" i="8"/>
  <c r="L62" i="8"/>
  <c r="L52" i="8"/>
  <c r="L64" i="8"/>
  <c r="L63" i="8"/>
  <c r="L58" i="8"/>
  <c r="L55" i="8"/>
  <c r="L87" i="8"/>
  <c r="L61" i="8"/>
  <c r="L54" i="8"/>
  <c r="L56" i="8"/>
  <c r="L60" i="8"/>
  <c r="L57" i="8"/>
  <c r="L53" i="8"/>
  <c r="L59" i="8"/>
  <c r="J21" i="10"/>
  <c r="J18" i="10"/>
  <c r="G7" i="10"/>
  <c r="J20" i="10"/>
  <c r="J17" i="10"/>
  <c r="J19" i="10"/>
  <c r="J8" i="10"/>
  <c r="J16" i="10"/>
  <c r="J15" i="10"/>
  <c r="J14" i="10"/>
  <c r="J13" i="10"/>
  <c r="J12" i="10"/>
  <c r="J11" i="10"/>
  <c r="J10" i="10"/>
  <c r="J9" i="10"/>
  <c r="J65" i="10"/>
  <c r="J62" i="10"/>
  <c r="G51" i="10"/>
  <c r="J64" i="10"/>
  <c r="J61" i="10"/>
  <c r="J63" i="10"/>
  <c r="J52" i="10"/>
  <c r="J60" i="10"/>
  <c r="J59" i="10"/>
  <c r="J58" i="10"/>
  <c r="J57" i="10"/>
  <c r="J56" i="10"/>
  <c r="J55" i="10"/>
  <c r="J54" i="10"/>
  <c r="J53" i="10"/>
  <c r="J109" i="10"/>
  <c r="J106" i="10"/>
  <c r="G95" i="10"/>
  <c r="J107" i="10"/>
  <c r="J108" i="10"/>
  <c r="J105" i="10"/>
  <c r="J96" i="10"/>
  <c r="J104" i="10"/>
  <c r="J103" i="10"/>
  <c r="J102" i="10"/>
  <c r="J101" i="10"/>
  <c r="J100" i="10"/>
  <c r="J99" i="10"/>
  <c r="J98" i="10"/>
  <c r="J97" i="10"/>
  <c r="I54" i="12"/>
  <c r="K54" i="12"/>
  <c r="L54" i="12"/>
  <c r="J54" i="12"/>
  <c r="J147" i="15"/>
  <c r="I147" i="15"/>
  <c r="M147" i="15"/>
  <c r="L147" i="15"/>
  <c r="K147" i="15"/>
  <c r="J63" i="15"/>
  <c r="I63" i="15"/>
  <c r="M63" i="15"/>
  <c r="L63" i="15"/>
  <c r="K63" i="15"/>
  <c r="J21" i="15"/>
  <c r="M21" i="15"/>
  <c r="K21" i="15"/>
  <c r="I21" i="15"/>
  <c r="L21" i="15"/>
  <c r="K161" i="15"/>
  <c r="M161" i="15"/>
  <c r="L161" i="15"/>
  <c r="J161" i="15"/>
  <c r="I161" i="15"/>
  <c r="K77" i="15"/>
  <c r="J77" i="15"/>
  <c r="I77" i="15"/>
  <c r="M77" i="15"/>
  <c r="L77" i="15"/>
  <c r="L91" i="15"/>
  <c r="K91" i="15"/>
  <c r="J91" i="15"/>
  <c r="I91" i="15"/>
  <c r="M91" i="15"/>
  <c r="M105" i="15"/>
  <c r="L105" i="15"/>
  <c r="K105" i="15"/>
  <c r="J105" i="15"/>
  <c r="I105" i="15"/>
  <c r="I133" i="15"/>
  <c r="M133" i="15"/>
  <c r="L133" i="15"/>
  <c r="K133" i="15"/>
  <c r="J133" i="15"/>
  <c r="V21" i="16"/>
  <c r="W21" i="16"/>
  <c r="U21" i="16"/>
  <c r="W9" i="16"/>
  <c r="V9" i="16"/>
  <c r="U9" i="16"/>
  <c r="I35" i="16"/>
  <c r="K35" i="16"/>
  <c r="J35" i="16"/>
  <c r="J65" i="16"/>
  <c r="K65" i="16"/>
  <c r="I65" i="16"/>
  <c r="I91" i="16"/>
  <c r="K91" i="16"/>
  <c r="J91" i="16"/>
  <c r="W21" i="17"/>
  <c r="U21" i="17"/>
  <c r="V21" i="17"/>
  <c r="U9" i="17"/>
  <c r="W9" i="17"/>
  <c r="V9" i="17"/>
  <c r="R160" i="18"/>
  <c r="Q160" i="18"/>
  <c r="R106" i="18"/>
  <c r="Q106" i="18"/>
  <c r="R76" i="18"/>
  <c r="Q76" i="18"/>
  <c r="R120" i="18"/>
  <c r="Q120" i="18"/>
  <c r="R90" i="18"/>
  <c r="Q90" i="18"/>
  <c r="R36" i="18"/>
  <c r="Q36" i="18"/>
  <c r="R148" i="18"/>
  <c r="Q148" i="18"/>
  <c r="R118" i="18"/>
  <c r="Q118" i="18"/>
  <c r="R64" i="18"/>
  <c r="Q64" i="18"/>
  <c r="R34" i="18"/>
  <c r="Q34" i="18"/>
  <c r="R132" i="18"/>
  <c r="Q132" i="18"/>
  <c r="R78" i="18"/>
  <c r="Q78" i="18"/>
  <c r="R48" i="18"/>
  <c r="Q48" i="18"/>
  <c r="Q146" i="18"/>
  <c r="R146" i="18"/>
  <c r="R8" i="18"/>
  <c r="Q8" i="18"/>
  <c r="Q50" i="18"/>
  <c r="R50" i="18"/>
  <c r="Q22" i="18"/>
  <c r="R22" i="18"/>
  <c r="Q92" i="18"/>
  <c r="R92" i="18"/>
  <c r="Q62" i="18"/>
  <c r="R62" i="18"/>
  <c r="Q104" i="18"/>
  <c r="R104" i="18"/>
  <c r="R20" i="18"/>
  <c r="Q20" i="18"/>
  <c r="J161" i="16"/>
  <c r="I161" i="16"/>
  <c r="K161" i="16"/>
  <c r="I135" i="16"/>
  <c r="K135" i="16"/>
  <c r="J135" i="16"/>
  <c r="J105" i="16"/>
  <c r="I105" i="16"/>
  <c r="K105" i="16"/>
  <c r="I79" i="16"/>
  <c r="K79" i="16"/>
  <c r="J79" i="16"/>
  <c r="I21" i="16"/>
  <c r="K21" i="16"/>
  <c r="J21" i="16"/>
  <c r="J149" i="16"/>
  <c r="I149" i="16"/>
  <c r="K149" i="16"/>
  <c r="I119" i="16"/>
  <c r="K119" i="16"/>
  <c r="J119" i="16"/>
  <c r="J93" i="16"/>
  <c r="I93" i="16"/>
  <c r="K93" i="16"/>
  <c r="J133" i="16"/>
  <c r="I133" i="16"/>
  <c r="K133" i="16"/>
  <c r="I107" i="16"/>
  <c r="K107" i="16"/>
  <c r="J107" i="16"/>
  <c r="J77" i="16"/>
  <c r="I77" i="16"/>
  <c r="K77" i="16"/>
  <c r="I9" i="16"/>
  <c r="K9" i="16"/>
  <c r="J9" i="16"/>
  <c r="J49" i="16"/>
  <c r="K49" i="16"/>
  <c r="I49" i="16"/>
  <c r="L55" i="12"/>
  <c r="K55" i="12"/>
  <c r="I55" i="12"/>
  <c r="J55" i="12"/>
  <c r="I49" i="15"/>
  <c r="M49" i="15"/>
  <c r="L49" i="15"/>
  <c r="K49" i="15"/>
  <c r="J49" i="15"/>
  <c r="I63" i="16"/>
  <c r="K63" i="16"/>
  <c r="J63" i="16"/>
  <c r="I23" i="16"/>
  <c r="K23" i="16"/>
  <c r="J23" i="16"/>
  <c r="J121" i="16"/>
  <c r="I121" i="16"/>
  <c r="K121" i="16"/>
  <c r="I147" i="16"/>
  <c r="K147" i="16"/>
  <c r="J147" i="16"/>
  <c r="K53" i="12"/>
  <c r="H57" i="12"/>
  <c r="J53" i="12"/>
  <c r="I53" i="12"/>
  <c r="L53" i="12"/>
  <c r="J37" i="16"/>
  <c r="K37" i="16"/>
  <c r="I37" i="16"/>
  <c r="K149" i="17"/>
  <c r="J149" i="17"/>
  <c r="I149" i="17"/>
  <c r="J147" i="17"/>
  <c r="I147" i="17"/>
  <c r="K147" i="17"/>
  <c r="K121" i="17"/>
  <c r="I121" i="17"/>
  <c r="J121" i="17"/>
  <c r="J119" i="17"/>
  <c r="I119" i="17"/>
  <c r="K119" i="17"/>
  <c r="K93" i="17"/>
  <c r="I93" i="17"/>
  <c r="J93" i="17"/>
  <c r="J91" i="17"/>
  <c r="I91" i="17"/>
  <c r="K91" i="17"/>
  <c r="K65" i="17"/>
  <c r="I65" i="17"/>
  <c r="J65" i="17"/>
  <c r="J63" i="17"/>
  <c r="I63" i="17"/>
  <c r="K63" i="17"/>
  <c r="K37" i="17"/>
  <c r="I37" i="17"/>
  <c r="J37" i="17"/>
  <c r="J35" i="17"/>
  <c r="I35" i="17"/>
  <c r="K35" i="17"/>
  <c r="J21" i="17"/>
  <c r="I21" i="17"/>
  <c r="K21" i="17"/>
  <c r="J23" i="17"/>
  <c r="I23" i="17"/>
  <c r="K23" i="17"/>
  <c r="K49" i="17"/>
  <c r="I49" i="17"/>
  <c r="J49" i="17"/>
  <c r="J51" i="17"/>
  <c r="I51" i="17"/>
  <c r="K51" i="17"/>
  <c r="K77" i="17"/>
  <c r="I77" i="17"/>
  <c r="J77" i="17"/>
  <c r="J79" i="17"/>
  <c r="I79" i="17"/>
  <c r="K79" i="17"/>
  <c r="K105" i="17"/>
  <c r="I105" i="17"/>
  <c r="J105" i="17"/>
  <c r="J107" i="17"/>
  <c r="I107" i="17"/>
  <c r="K107" i="17"/>
  <c r="K133" i="17"/>
  <c r="J133" i="17"/>
  <c r="I133" i="17"/>
  <c r="J135" i="17"/>
  <c r="I135" i="17"/>
  <c r="K135" i="17"/>
  <c r="K161" i="17"/>
  <c r="J161" i="17"/>
  <c r="I161" i="17"/>
  <c r="Y120" i="18"/>
  <c r="X120" i="18"/>
  <c r="Y90" i="18"/>
  <c r="X90" i="18"/>
  <c r="Y36" i="18"/>
  <c r="X36" i="18"/>
  <c r="Y134" i="18"/>
  <c r="X134" i="18"/>
  <c r="Y104" i="18"/>
  <c r="X104" i="18"/>
  <c r="Y50" i="18"/>
  <c r="X50" i="18"/>
  <c r="Y132" i="18"/>
  <c r="X132" i="18"/>
  <c r="Y78" i="18"/>
  <c r="X78" i="18"/>
  <c r="Y48" i="18"/>
  <c r="X48" i="18"/>
  <c r="Y146" i="18"/>
  <c r="X146" i="18"/>
  <c r="Y92" i="18"/>
  <c r="X92" i="18"/>
  <c r="Y62" i="18"/>
  <c r="X62" i="18"/>
  <c r="X160" i="18"/>
  <c r="Y160" i="18"/>
  <c r="J22" i="18"/>
  <c r="I22" i="18"/>
  <c r="X118" i="18"/>
  <c r="Y118" i="18"/>
  <c r="I118" i="18"/>
  <c r="J118" i="18"/>
  <c r="L35" i="19"/>
  <c r="L23" i="19"/>
  <c r="L21" i="19"/>
  <c r="L9" i="19"/>
  <c r="L133" i="19"/>
  <c r="L121" i="19"/>
  <c r="L91" i="19"/>
  <c r="L79" i="19"/>
  <c r="L49" i="19"/>
  <c r="L37" i="19"/>
  <c r="K7" i="19"/>
  <c r="L147" i="19"/>
  <c r="L135" i="19"/>
  <c r="L105" i="19"/>
  <c r="L93" i="19"/>
  <c r="L63" i="19"/>
  <c r="L51" i="19"/>
  <c r="L161" i="19"/>
  <c r="L149" i="19"/>
  <c r="L119" i="19"/>
  <c r="L107" i="19"/>
  <c r="L77" i="19"/>
  <c r="L65" i="19"/>
  <c r="I76" i="18"/>
  <c r="J76" i="18"/>
  <c r="I106" i="18"/>
  <c r="J106" i="18"/>
  <c r="J132" i="18"/>
  <c r="I132" i="18"/>
  <c r="J78" i="18"/>
  <c r="I78" i="18"/>
  <c r="J48" i="18"/>
  <c r="I48" i="18"/>
  <c r="J146" i="18"/>
  <c r="I146" i="18"/>
  <c r="J92" i="18"/>
  <c r="I92" i="18"/>
  <c r="J62" i="18"/>
  <c r="I62" i="18"/>
  <c r="J120" i="18"/>
  <c r="I120" i="18"/>
  <c r="J90" i="18"/>
  <c r="I90" i="18"/>
  <c r="J36" i="18"/>
  <c r="I36" i="18"/>
  <c r="J134" i="18"/>
  <c r="I134" i="18"/>
  <c r="J104" i="18"/>
  <c r="I104" i="18"/>
  <c r="J50" i="18"/>
  <c r="I50" i="18"/>
  <c r="I148" i="18"/>
  <c r="J148" i="18"/>
  <c r="I34" i="18"/>
  <c r="J34" i="18"/>
  <c r="I64" i="18"/>
  <c r="J64" i="18"/>
  <c r="J20" i="18"/>
  <c r="I20" i="18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S7" i="19"/>
  <c r="U9" i="19"/>
  <c r="Z10" i="19"/>
  <c r="U21" i="19"/>
  <c r="Z13" i="19"/>
  <c r="U23" i="19"/>
  <c r="Z24" i="19"/>
  <c r="U35" i="19"/>
  <c r="Z35" i="19" s="1"/>
  <c r="Z27" i="19"/>
  <c r="U37" i="19"/>
  <c r="Z38" i="19"/>
  <c r="U49" i="19"/>
  <c r="Z41" i="19"/>
  <c r="U51" i="19"/>
  <c r="Z51" i="19" s="1"/>
  <c r="Z52" i="19"/>
  <c r="U63" i="19"/>
  <c r="Z55" i="19"/>
  <c r="U65" i="19"/>
  <c r="Z66" i="19"/>
  <c r="U77" i="19"/>
  <c r="Z77" i="19" s="1"/>
  <c r="Z69" i="19"/>
  <c r="U79" i="19"/>
  <c r="Z80" i="19"/>
  <c r="U91" i="19"/>
  <c r="Z83" i="19"/>
  <c r="U93" i="19"/>
  <c r="Z93" i="19" s="1"/>
  <c r="Z94" i="19"/>
  <c r="U105" i="19"/>
  <c r="Z97" i="19"/>
  <c r="U107" i="19"/>
  <c r="Z108" i="19"/>
  <c r="U119" i="19"/>
  <c r="Z119" i="19" s="1"/>
  <c r="Z111" i="19"/>
  <c r="U121" i="19"/>
  <c r="Z122" i="19"/>
  <c r="U133" i="19"/>
  <c r="Z125" i="19"/>
  <c r="U135" i="19"/>
  <c r="Z135" i="19" s="1"/>
  <c r="Z136" i="19"/>
  <c r="U147" i="19"/>
  <c r="Z139" i="19"/>
  <c r="U149" i="19"/>
  <c r="Z150" i="19"/>
  <c r="U161" i="19"/>
  <c r="Z161" i="19" s="1"/>
  <c r="Z153" i="19"/>
  <c r="J161" i="19"/>
  <c r="H161" i="19"/>
  <c r="J149" i="19"/>
  <c r="H149" i="19"/>
  <c r="J147" i="19"/>
  <c r="H147" i="19"/>
  <c r="J135" i="19"/>
  <c r="H135" i="19"/>
  <c r="J133" i="19"/>
  <c r="H133" i="19"/>
  <c r="J121" i="19"/>
  <c r="H121" i="19"/>
  <c r="J119" i="19"/>
  <c r="H119" i="19"/>
  <c r="J107" i="19"/>
  <c r="H107" i="19"/>
  <c r="J105" i="19"/>
  <c r="H105" i="19"/>
  <c r="J93" i="19"/>
  <c r="H93" i="19"/>
  <c r="J91" i="19"/>
  <c r="H91" i="19"/>
  <c r="J79" i="19"/>
  <c r="H79" i="19"/>
  <c r="J77" i="19"/>
  <c r="H77" i="19"/>
  <c r="J65" i="19"/>
  <c r="H65" i="19"/>
  <c r="J63" i="19"/>
  <c r="H63" i="19"/>
  <c r="J51" i="19"/>
  <c r="H51" i="19"/>
  <c r="J49" i="19"/>
  <c r="H49" i="19"/>
  <c r="J37" i="19"/>
  <c r="H37" i="19"/>
  <c r="H9" i="19"/>
  <c r="J9" i="19"/>
  <c r="H21" i="19"/>
  <c r="J21" i="19"/>
  <c r="H23" i="19"/>
  <c r="J23" i="19"/>
  <c r="J35" i="19"/>
  <c r="H35" i="19"/>
  <c r="P161" i="19"/>
  <c r="R161" i="19"/>
  <c r="P149" i="19"/>
  <c r="R149" i="19"/>
  <c r="P147" i="19"/>
  <c r="R147" i="19"/>
  <c r="P135" i="19"/>
  <c r="R135" i="19"/>
  <c r="P133" i="19"/>
  <c r="R133" i="19"/>
  <c r="P121" i="19"/>
  <c r="R121" i="19"/>
  <c r="P119" i="19"/>
  <c r="R119" i="19"/>
  <c r="P107" i="19"/>
  <c r="R107" i="19"/>
  <c r="P105" i="19"/>
  <c r="R105" i="19"/>
  <c r="P93" i="19"/>
  <c r="R93" i="19"/>
  <c r="P91" i="19"/>
  <c r="R91" i="19"/>
  <c r="P79" i="19"/>
  <c r="R79" i="19"/>
  <c r="P77" i="19"/>
  <c r="R77" i="19"/>
  <c r="P65" i="19"/>
  <c r="R65" i="19"/>
  <c r="P63" i="19"/>
  <c r="R63" i="19"/>
  <c r="P51" i="19"/>
  <c r="R51" i="19"/>
  <c r="P49" i="19"/>
  <c r="R49" i="19"/>
  <c r="P37" i="19"/>
  <c r="R37" i="19"/>
  <c r="R9" i="19"/>
  <c r="P9" i="19"/>
  <c r="R21" i="19"/>
  <c r="P21" i="19"/>
  <c r="R23" i="19"/>
  <c r="P23" i="19"/>
  <c r="P35" i="19"/>
  <c r="R35" i="19"/>
  <c r="I253" i="24"/>
  <c r="I205" i="24"/>
  <c r="I139" i="24"/>
  <c r="I227" i="24"/>
  <c r="I161" i="24"/>
  <c r="I117" i="24"/>
  <c r="I73" i="24"/>
  <c r="I29" i="24"/>
  <c r="I51" i="24"/>
  <c r="I183" i="24"/>
  <c r="G7" i="24"/>
  <c r="J8" i="24" s="1"/>
  <c r="I95" i="24"/>
  <c r="L64" i="24"/>
  <c r="L61" i="24"/>
  <c r="L65" i="24"/>
  <c r="L62" i="24"/>
  <c r="L87" i="24"/>
  <c r="L63" i="24"/>
  <c r="L60" i="24"/>
  <c r="L59" i="24"/>
  <c r="L58" i="24"/>
  <c r="L57" i="24"/>
  <c r="L56" i="24"/>
  <c r="L55" i="24"/>
  <c r="L54" i="24"/>
  <c r="L53" i="24"/>
  <c r="L85" i="24"/>
  <c r="L82" i="24"/>
  <c r="L86" i="24"/>
  <c r="L83" i="24"/>
  <c r="L84" i="24"/>
  <c r="L80" i="24"/>
  <c r="L77" i="24"/>
  <c r="L79" i="24"/>
  <c r="L76" i="24"/>
  <c r="L81" i="24"/>
  <c r="L78" i="24"/>
  <c r="L75" i="24"/>
  <c r="X161" i="19"/>
  <c r="X149" i="19"/>
  <c r="X147" i="19"/>
  <c r="X135" i="19"/>
  <c r="X133" i="19"/>
  <c r="X121" i="19"/>
  <c r="X119" i="19"/>
  <c r="X107" i="19"/>
  <c r="X105" i="19"/>
  <c r="X93" i="19"/>
  <c r="X91" i="19"/>
  <c r="X79" i="19"/>
  <c r="X77" i="19"/>
  <c r="X65" i="19"/>
  <c r="X63" i="19"/>
  <c r="X51" i="19"/>
  <c r="X49" i="19"/>
  <c r="X37" i="19"/>
  <c r="X9" i="19"/>
  <c r="X21" i="19"/>
  <c r="X23" i="19"/>
  <c r="X35" i="19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E21" i="19"/>
  <c r="E9" i="19"/>
  <c r="D7" i="19"/>
  <c r="K146" i="26"/>
  <c r="J146" i="26"/>
  <c r="I146" i="26"/>
  <c r="J118" i="26"/>
  <c r="I118" i="26"/>
  <c r="K118" i="26"/>
  <c r="K90" i="26"/>
  <c r="J90" i="26"/>
  <c r="I90" i="26"/>
  <c r="J62" i="26"/>
  <c r="I62" i="26"/>
  <c r="K62" i="26"/>
  <c r="K132" i="26"/>
  <c r="J132" i="26"/>
  <c r="I132" i="26"/>
  <c r="K76" i="26"/>
  <c r="J76" i="26"/>
  <c r="I76" i="26"/>
  <c r="J20" i="26"/>
  <c r="I20" i="26"/>
  <c r="K20" i="26"/>
  <c r="R22" i="21"/>
  <c r="Q22" i="21"/>
  <c r="I78" i="21"/>
  <c r="H78" i="21"/>
  <c r="I162" i="21"/>
  <c r="H162" i="21"/>
  <c r="K49" i="22"/>
  <c r="J49" i="22"/>
  <c r="L49" i="22"/>
  <c r="K91" i="22"/>
  <c r="J91" i="22"/>
  <c r="L91" i="22"/>
  <c r="K133" i="22"/>
  <c r="J133" i="22"/>
  <c r="L133" i="22"/>
  <c r="H92" i="21"/>
  <c r="I92" i="21"/>
  <c r="J21" i="22"/>
  <c r="L21" i="22"/>
  <c r="K21" i="22"/>
  <c r="K48" i="26"/>
  <c r="J48" i="26"/>
  <c r="I48" i="26"/>
  <c r="K160" i="26"/>
  <c r="J160" i="26"/>
  <c r="I160" i="26"/>
  <c r="I120" i="21"/>
  <c r="H120" i="21"/>
  <c r="H134" i="21"/>
  <c r="I134" i="21"/>
  <c r="X21" i="22"/>
  <c r="V21" i="22"/>
  <c r="W21" i="22"/>
  <c r="L63" i="22"/>
  <c r="J63" i="22"/>
  <c r="K63" i="22"/>
  <c r="L105" i="22"/>
  <c r="J105" i="22"/>
  <c r="K105" i="22"/>
  <c r="L147" i="22"/>
  <c r="J147" i="22"/>
  <c r="K147" i="22"/>
  <c r="K104" i="26"/>
  <c r="J104" i="26"/>
  <c r="I104" i="26"/>
  <c r="E7" i="25"/>
  <c r="G73" i="25"/>
  <c r="G29" i="25"/>
  <c r="H8" i="25"/>
  <c r="G95" i="25"/>
  <c r="J96" i="25" s="1"/>
  <c r="G51" i="25"/>
  <c r="J107" i="25"/>
  <c r="J104" i="25"/>
  <c r="J103" i="25"/>
  <c r="J102" i="25"/>
  <c r="J101" i="25"/>
  <c r="J100" i="25"/>
  <c r="J99" i="25"/>
  <c r="J98" i="25"/>
  <c r="J97" i="25"/>
  <c r="J30" i="25"/>
  <c r="J108" i="25"/>
  <c r="J105" i="25"/>
  <c r="J109" i="25"/>
  <c r="J106" i="25"/>
  <c r="K20" i="27"/>
  <c r="J20" i="27"/>
  <c r="I20" i="27"/>
  <c r="K48" i="27"/>
  <c r="J48" i="27"/>
  <c r="I48" i="27"/>
  <c r="J118" i="28"/>
  <c r="M118" i="28"/>
  <c r="L118" i="28"/>
  <c r="I118" i="28"/>
  <c r="K118" i="28"/>
  <c r="M160" i="28"/>
  <c r="J160" i="28"/>
  <c r="I160" i="28"/>
  <c r="L160" i="28"/>
  <c r="K160" i="28"/>
  <c r="J48" i="28"/>
  <c r="I48" i="28"/>
  <c r="M48" i="28"/>
  <c r="L48" i="28"/>
  <c r="K48" i="28"/>
  <c r="K62" i="28"/>
  <c r="J62" i="28"/>
  <c r="I62" i="28"/>
  <c r="M62" i="28"/>
  <c r="L62" i="28"/>
  <c r="I104" i="28"/>
  <c r="K104" i="28"/>
  <c r="M104" i="28"/>
  <c r="L104" i="28"/>
  <c r="J104" i="28"/>
  <c r="L76" i="28"/>
  <c r="K76" i="28"/>
  <c r="J76" i="28"/>
  <c r="I76" i="28"/>
  <c r="M76" i="28"/>
  <c r="K132" i="28"/>
  <c r="M132" i="28"/>
  <c r="J132" i="28"/>
  <c r="I132" i="28"/>
  <c r="L132" i="28"/>
  <c r="J90" i="28"/>
  <c r="L90" i="28"/>
  <c r="K90" i="28"/>
  <c r="I90" i="28"/>
  <c r="M90" i="28"/>
  <c r="L146" i="28"/>
  <c r="I146" i="28"/>
  <c r="K146" i="28"/>
  <c r="J146" i="28"/>
  <c r="M146" i="28"/>
  <c r="M20" i="28"/>
  <c r="L20" i="28"/>
  <c r="K20" i="28"/>
  <c r="J20" i="28"/>
  <c r="I20" i="28"/>
  <c r="I34" i="28"/>
  <c r="M34" i="28"/>
  <c r="L34" i="28"/>
  <c r="K34" i="28"/>
  <c r="J34" i="28"/>
  <c r="K146" i="27"/>
  <c r="J146" i="27"/>
  <c r="I146" i="27"/>
  <c r="K118" i="27"/>
  <c r="J118" i="27"/>
  <c r="I118" i="27"/>
  <c r="K90" i="27"/>
  <c r="J90" i="27"/>
  <c r="I90" i="27"/>
  <c r="K160" i="27"/>
  <c r="J160" i="27"/>
  <c r="I160" i="27"/>
  <c r="K132" i="27"/>
  <c r="J132" i="27"/>
  <c r="I132" i="27"/>
  <c r="K104" i="27"/>
  <c r="J104" i="27"/>
  <c r="I104" i="27"/>
  <c r="I34" i="27"/>
  <c r="K34" i="27"/>
  <c r="J34" i="27"/>
  <c r="J62" i="27"/>
  <c r="I62" i="27"/>
  <c r="K62" i="27"/>
  <c r="K76" i="27"/>
  <c r="J76" i="27"/>
  <c r="I76" i="27"/>
  <c r="H129" i="39"/>
  <c r="I129" i="39"/>
  <c r="G129" i="39"/>
  <c r="I146" i="44"/>
  <c r="H146" i="44"/>
  <c r="K146" i="44" s="1"/>
  <c r="G146" i="44"/>
  <c r="H16" i="43"/>
  <c r="J16" i="43"/>
  <c r="I16" i="43"/>
  <c r="H146" i="43"/>
  <c r="K146" i="43" s="1"/>
  <c r="I146" i="43"/>
  <c r="G146" i="43"/>
  <c r="I146" i="45"/>
  <c r="H146" i="45"/>
  <c r="K146" i="45" s="1"/>
  <c r="G146" i="45"/>
  <c r="Z147" i="19" l="1"/>
  <c r="Z121" i="19"/>
  <c r="Z105" i="19"/>
  <c r="Z79" i="19"/>
  <c r="Z63" i="19"/>
  <c r="Z37" i="19"/>
  <c r="Z21" i="19"/>
  <c r="H74" i="25"/>
  <c r="Z9" i="19"/>
  <c r="Z157" i="19"/>
  <c r="Z146" i="19"/>
  <c r="Z140" i="19"/>
  <c r="Z129" i="19"/>
  <c r="Z118" i="19"/>
  <c r="Z112" i="19"/>
  <c r="Z101" i="19"/>
  <c r="Z90" i="19"/>
  <c r="Z84" i="19"/>
  <c r="Z73" i="19"/>
  <c r="Z62" i="19"/>
  <c r="Z56" i="19"/>
  <c r="Z45" i="19"/>
  <c r="Z34" i="19"/>
  <c r="Z28" i="19"/>
  <c r="Z17" i="19"/>
  <c r="Z156" i="19"/>
  <c r="Z145" i="19"/>
  <c r="Z138" i="19"/>
  <c r="Z128" i="19"/>
  <c r="Z117" i="19"/>
  <c r="Z110" i="19"/>
  <c r="Z100" i="19"/>
  <c r="Z89" i="19"/>
  <c r="Z82" i="19"/>
  <c r="Z72" i="19"/>
  <c r="Z61" i="19"/>
  <c r="Z54" i="19"/>
  <c r="Z44" i="19"/>
  <c r="Z33" i="19"/>
  <c r="Z26" i="19"/>
  <c r="Z16" i="19"/>
  <c r="Z155" i="19"/>
  <c r="Z144" i="19"/>
  <c r="Z137" i="19"/>
  <c r="Z127" i="19"/>
  <c r="Z116" i="19"/>
  <c r="Z109" i="19"/>
  <c r="Z99" i="19"/>
  <c r="Z88" i="19"/>
  <c r="Z81" i="19"/>
  <c r="Z71" i="19"/>
  <c r="Z60" i="19"/>
  <c r="Z53" i="19"/>
  <c r="Z43" i="19"/>
  <c r="Z32" i="19"/>
  <c r="Z25" i="19"/>
  <c r="Z15" i="19"/>
  <c r="Z160" i="19"/>
  <c r="Z143" i="19"/>
  <c r="Z126" i="19"/>
  <c r="Z104" i="19"/>
  <c r="Z87" i="19"/>
  <c r="Z70" i="19"/>
  <c r="Z48" i="19"/>
  <c r="Z20" i="19"/>
  <c r="Z159" i="19"/>
  <c r="Z152" i="19"/>
  <c r="Z142" i="19"/>
  <c r="Z131" i="19"/>
  <c r="Z124" i="19"/>
  <c r="Z114" i="19"/>
  <c r="Z103" i="19"/>
  <c r="Z96" i="19"/>
  <c r="Z86" i="19"/>
  <c r="Z75" i="19"/>
  <c r="Z68" i="19"/>
  <c r="Z58" i="19"/>
  <c r="Z47" i="19"/>
  <c r="Z40" i="19"/>
  <c r="Z30" i="19"/>
  <c r="Z19" i="19"/>
  <c r="Z12" i="19"/>
  <c r="Z158" i="19"/>
  <c r="Z151" i="19"/>
  <c r="Z141" i="19"/>
  <c r="Z130" i="19"/>
  <c r="Z123" i="19"/>
  <c r="Z113" i="19"/>
  <c r="Z102" i="19"/>
  <c r="Z95" i="19"/>
  <c r="Z85" i="19"/>
  <c r="Z74" i="19"/>
  <c r="Z67" i="19"/>
  <c r="Z57" i="19"/>
  <c r="Z46" i="19"/>
  <c r="Z39" i="19"/>
  <c r="Z29" i="19"/>
  <c r="Z18" i="19"/>
  <c r="Z11" i="19"/>
  <c r="Z154" i="19"/>
  <c r="Z132" i="19"/>
  <c r="Z115" i="19"/>
  <c r="Z98" i="19"/>
  <c r="Z76" i="19"/>
  <c r="Z59" i="19"/>
  <c r="Z42" i="19"/>
  <c r="Z31" i="19"/>
  <c r="Z14" i="19"/>
  <c r="J74" i="25"/>
  <c r="J52" i="25"/>
  <c r="Z149" i="19"/>
  <c r="Z133" i="19"/>
  <c r="Z107" i="19"/>
  <c r="Z91" i="19"/>
  <c r="Z65" i="19"/>
  <c r="Z49" i="19"/>
  <c r="Z23" i="19"/>
  <c r="H109" i="25"/>
  <c r="H106" i="25"/>
  <c r="H30" i="25"/>
  <c r="H107" i="25"/>
  <c r="H104" i="25"/>
  <c r="H103" i="25"/>
  <c r="H102" i="25"/>
  <c r="H101" i="25"/>
  <c r="H100" i="25"/>
  <c r="H99" i="25"/>
  <c r="H98" i="25"/>
  <c r="H97" i="25"/>
  <c r="H105" i="25"/>
  <c r="H108" i="25"/>
  <c r="E95" i="25"/>
  <c r="H96" i="25" s="1"/>
  <c r="E51" i="25"/>
  <c r="F8" i="25"/>
  <c r="C7" i="25"/>
  <c r="E73" i="25"/>
  <c r="E29" i="25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C7" i="19"/>
  <c r="I7" i="19" s="1"/>
  <c r="D21" i="19"/>
  <c r="D9" i="19"/>
  <c r="D35" i="19"/>
  <c r="D23" i="19"/>
  <c r="G227" i="24"/>
  <c r="G253" i="24"/>
  <c r="G183" i="24"/>
  <c r="G205" i="24"/>
  <c r="E7" i="24"/>
  <c r="G161" i="24"/>
  <c r="G117" i="24"/>
  <c r="G95" i="24"/>
  <c r="G139" i="24"/>
  <c r="G51" i="24"/>
  <c r="H8" i="24"/>
  <c r="G73" i="24"/>
  <c r="G29" i="24"/>
  <c r="J87" i="24"/>
  <c r="J63" i="24"/>
  <c r="J60" i="24"/>
  <c r="J59" i="24"/>
  <c r="J58" i="24"/>
  <c r="J57" i="24"/>
  <c r="J56" i="24"/>
  <c r="J55" i="24"/>
  <c r="J54" i="24"/>
  <c r="J53" i="24"/>
  <c r="J64" i="24"/>
  <c r="J61" i="24"/>
  <c r="J65" i="24"/>
  <c r="J62" i="24"/>
  <c r="J84" i="24"/>
  <c r="J83" i="24"/>
  <c r="J85" i="24"/>
  <c r="J81" i="24"/>
  <c r="J80" i="24"/>
  <c r="J79" i="24"/>
  <c r="J78" i="24"/>
  <c r="J77" i="24"/>
  <c r="J76" i="24"/>
  <c r="J75" i="24"/>
  <c r="J82" i="24"/>
  <c r="J86" i="24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Y7" i="19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Q7" i="19"/>
  <c r="I57" i="12"/>
  <c r="K57" i="12"/>
  <c r="L57" i="12"/>
  <c r="J57" i="12"/>
  <c r="H108" i="10"/>
  <c r="H105" i="10"/>
  <c r="H96" i="10"/>
  <c r="E95" i="10"/>
  <c r="H109" i="10"/>
  <c r="H106" i="10"/>
  <c r="H107" i="10"/>
  <c r="H104" i="10"/>
  <c r="H103" i="10"/>
  <c r="H102" i="10"/>
  <c r="H101" i="10"/>
  <c r="H100" i="10"/>
  <c r="H99" i="10"/>
  <c r="H98" i="10"/>
  <c r="H97" i="10"/>
  <c r="H64" i="10"/>
  <c r="H61" i="10"/>
  <c r="H52" i="10"/>
  <c r="E51" i="10"/>
  <c r="H63" i="10"/>
  <c r="H60" i="10"/>
  <c r="H59" i="10"/>
  <c r="H58" i="10"/>
  <c r="H57" i="10"/>
  <c r="H56" i="10"/>
  <c r="H55" i="10"/>
  <c r="H54" i="10"/>
  <c r="H53" i="10"/>
  <c r="H62" i="10"/>
  <c r="H65" i="10"/>
  <c r="H20" i="10"/>
  <c r="H17" i="10"/>
  <c r="H8" i="10"/>
  <c r="E7" i="10"/>
  <c r="H19" i="10"/>
  <c r="H16" i="10"/>
  <c r="H15" i="10"/>
  <c r="H14" i="10"/>
  <c r="H13" i="10"/>
  <c r="H12" i="10"/>
  <c r="H11" i="10"/>
  <c r="H10" i="10"/>
  <c r="H9" i="10"/>
  <c r="H18" i="10"/>
  <c r="H21" i="10"/>
  <c r="H284" i="8"/>
  <c r="H281" i="8"/>
  <c r="G271" i="8"/>
  <c r="H272" i="8" s="1"/>
  <c r="H263" i="8"/>
  <c r="H260" i="8"/>
  <c r="H239" i="8"/>
  <c r="H236" i="8"/>
  <c r="H235" i="8"/>
  <c r="H234" i="8"/>
  <c r="H233" i="8"/>
  <c r="H232" i="8"/>
  <c r="H231" i="8"/>
  <c r="H230" i="8"/>
  <c r="H229" i="8"/>
  <c r="H218" i="8"/>
  <c r="H215" i="8"/>
  <c r="G205" i="8"/>
  <c r="H206" i="8" s="1"/>
  <c r="H197" i="8"/>
  <c r="H194" i="8"/>
  <c r="H173" i="8"/>
  <c r="H170" i="8"/>
  <c r="H169" i="8"/>
  <c r="H168" i="8"/>
  <c r="H167" i="8"/>
  <c r="H166" i="8"/>
  <c r="H165" i="8"/>
  <c r="H164" i="8"/>
  <c r="H163" i="8"/>
  <c r="H152" i="8"/>
  <c r="H149" i="8"/>
  <c r="G139" i="8"/>
  <c r="H140" i="8" s="1"/>
  <c r="H131" i="8"/>
  <c r="H128" i="8"/>
  <c r="H107" i="8"/>
  <c r="H104" i="8"/>
  <c r="H103" i="8"/>
  <c r="H102" i="8"/>
  <c r="H101" i="8"/>
  <c r="H100" i="8"/>
  <c r="H99" i="8"/>
  <c r="H98" i="8"/>
  <c r="H97" i="8"/>
  <c r="H283" i="8"/>
  <c r="H280" i="8"/>
  <c r="H279" i="8"/>
  <c r="H278" i="8"/>
  <c r="H277" i="8"/>
  <c r="H276" i="8"/>
  <c r="H275" i="8"/>
  <c r="H274" i="8"/>
  <c r="H273" i="8"/>
  <c r="H262" i="8"/>
  <c r="H259" i="8"/>
  <c r="G249" i="8"/>
  <c r="H250" i="8" s="1"/>
  <c r="H241" i="8"/>
  <c r="H238" i="8"/>
  <c r="H217" i="8"/>
  <c r="H214" i="8"/>
  <c r="H213" i="8"/>
  <c r="H212" i="8"/>
  <c r="H211" i="8"/>
  <c r="H210" i="8"/>
  <c r="H209" i="8"/>
  <c r="H208" i="8"/>
  <c r="H207" i="8"/>
  <c r="H196" i="8"/>
  <c r="H193" i="8"/>
  <c r="G183" i="8"/>
  <c r="H184" i="8" s="1"/>
  <c r="H175" i="8"/>
  <c r="H172" i="8"/>
  <c r="H151" i="8"/>
  <c r="H148" i="8"/>
  <c r="H147" i="8"/>
  <c r="H146" i="8"/>
  <c r="H145" i="8"/>
  <c r="H144" i="8"/>
  <c r="H143" i="8"/>
  <c r="H142" i="8"/>
  <c r="H141" i="8"/>
  <c r="H258" i="8"/>
  <c r="H257" i="8"/>
  <c r="H256" i="8"/>
  <c r="H255" i="8"/>
  <c r="H254" i="8"/>
  <c r="H253" i="8"/>
  <c r="H252" i="8"/>
  <c r="H251" i="8"/>
  <c r="H195" i="8"/>
  <c r="H125" i="8"/>
  <c r="H122" i="8"/>
  <c r="H119" i="8"/>
  <c r="H240" i="8"/>
  <c r="H171" i="8"/>
  <c r="G161" i="8"/>
  <c r="H162" i="8" s="1"/>
  <c r="H109" i="8"/>
  <c r="H108" i="8"/>
  <c r="H285" i="8"/>
  <c r="H216" i="8"/>
  <c r="H153" i="8"/>
  <c r="H130" i="8"/>
  <c r="H129" i="8"/>
  <c r="H124" i="8"/>
  <c r="H121" i="8"/>
  <c r="G73" i="8"/>
  <c r="E7" i="8"/>
  <c r="H237" i="8"/>
  <c r="G227" i="8"/>
  <c r="H228" i="8" s="1"/>
  <c r="H174" i="8"/>
  <c r="H127" i="8"/>
  <c r="H126" i="8"/>
  <c r="H123" i="8"/>
  <c r="H120" i="8"/>
  <c r="G117" i="8"/>
  <c r="H118" i="8" s="1"/>
  <c r="G29" i="8"/>
  <c r="H30" i="8" s="1"/>
  <c r="H282" i="8"/>
  <c r="H190" i="8"/>
  <c r="H187" i="8"/>
  <c r="H105" i="8"/>
  <c r="G95" i="8"/>
  <c r="H96" i="8" s="1"/>
  <c r="G51" i="8"/>
  <c r="H261" i="8"/>
  <c r="H219" i="8"/>
  <c r="H192" i="8"/>
  <c r="H189" i="8"/>
  <c r="H186" i="8"/>
  <c r="H150" i="8"/>
  <c r="H191" i="8"/>
  <c r="H188" i="8"/>
  <c r="H185" i="8"/>
  <c r="H106" i="8"/>
  <c r="H8" i="8"/>
  <c r="J85" i="8"/>
  <c r="J82" i="8"/>
  <c r="J81" i="8"/>
  <c r="J80" i="8"/>
  <c r="J79" i="8"/>
  <c r="J78" i="8"/>
  <c r="J77" i="8"/>
  <c r="J76" i="8"/>
  <c r="J75" i="8"/>
  <c r="J84" i="8"/>
  <c r="J83" i="8"/>
  <c r="J86" i="8"/>
  <c r="J74" i="8"/>
  <c r="J64" i="8"/>
  <c r="J61" i="8"/>
  <c r="J52" i="8"/>
  <c r="J65" i="8"/>
  <c r="J59" i="8"/>
  <c r="J56" i="8"/>
  <c r="J53" i="8"/>
  <c r="J87" i="8"/>
  <c r="J54" i="8"/>
  <c r="J60" i="8"/>
  <c r="J63" i="8"/>
  <c r="J58" i="8"/>
  <c r="J62" i="8"/>
  <c r="J55" i="8"/>
  <c r="J57" i="8"/>
  <c r="H52" i="25" l="1"/>
  <c r="H63" i="8"/>
  <c r="H60" i="8"/>
  <c r="H59" i="8"/>
  <c r="H58" i="8"/>
  <c r="H57" i="8"/>
  <c r="H56" i="8"/>
  <c r="H55" i="8"/>
  <c r="H54" i="8"/>
  <c r="H53" i="8"/>
  <c r="H87" i="8"/>
  <c r="H52" i="8"/>
  <c r="H64" i="8"/>
  <c r="H61" i="8"/>
  <c r="H65" i="8"/>
  <c r="H62" i="8"/>
  <c r="F283" i="8"/>
  <c r="F280" i="8"/>
  <c r="F279" i="8"/>
  <c r="F278" i="8"/>
  <c r="F277" i="8"/>
  <c r="F276" i="8"/>
  <c r="F275" i="8"/>
  <c r="F274" i="8"/>
  <c r="F273" i="8"/>
  <c r="F262" i="8"/>
  <c r="F259" i="8"/>
  <c r="F241" i="8"/>
  <c r="F238" i="8"/>
  <c r="F217" i="8"/>
  <c r="F214" i="8"/>
  <c r="F213" i="8"/>
  <c r="F212" i="8"/>
  <c r="F211" i="8"/>
  <c r="F210" i="8"/>
  <c r="F209" i="8"/>
  <c r="F208" i="8"/>
  <c r="F207" i="8"/>
  <c r="F196" i="8"/>
  <c r="F193" i="8"/>
  <c r="F175" i="8"/>
  <c r="F172" i="8"/>
  <c r="F151" i="8"/>
  <c r="F148" i="8"/>
  <c r="F147" i="8"/>
  <c r="F146" i="8"/>
  <c r="F145" i="8"/>
  <c r="F144" i="8"/>
  <c r="F143" i="8"/>
  <c r="F142" i="8"/>
  <c r="F141" i="8"/>
  <c r="F130" i="8"/>
  <c r="F127" i="8"/>
  <c r="F109" i="8"/>
  <c r="F106" i="8"/>
  <c r="E73" i="8"/>
  <c r="E29" i="8"/>
  <c r="F30" i="8" s="1"/>
  <c r="F21" i="8"/>
  <c r="F18" i="8"/>
  <c r="E271" i="8"/>
  <c r="F272" i="8" s="1"/>
  <c r="E205" i="8"/>
  <c r="F206" i="8" s="1"/>
  <c r="E139" i="8"/>
  <c r="F140" i="8" s="1"/>
  <c r="F42" i="8"/>
  <c r="F39" i="8"/>
  <c r="F285" i="8"/>
  <c r="F282" i="8"/>
  <c r="F261" i="8"/>
  <c r="F258" i="8"/>
  <c r="F257" i="8"/>
  <c r="F256" i="8"/>
  <c r="F255" i="8"/>
  <c r="F254" i="8"/>
  <c r="F253" i="8"/>
  <c r="F252" i="8"/>
  <c r="F251" i="8"/>
  <c r="F240" i="8"/>
  <c r="F237" i="8"/>
  <c r="F219" i="8"/>
  <c r="F216" i="8"/>
  <c r="F195" i="8"/>
  <c r="F192" i="8"/>
  <c r="F191" i="8"/>
  <c r="F190" i="8"/>
  <c r="F189" i="8"/>
  <c r="F188" i="8"/>
  <c r="F187" i="8"/>
  <c r="F186" i="8"/>
  <c r="F185" i="8"/>
  <c r="F174" i="8"/>
  <c r="F171" i="8"/>
  <c r="F153" i="8"/>
  <c r="F150" i="8"/>
  <c r="F263" i="8"/>
  <c r="F194" i="8"/>
  <c r="F126" i="8"/>
  <c r="F123" i="8"/>
  <c r="F120" i="8"/>
  <c r="E51" i="8"/>
  <c r="F38" i="8"/>
  <c r="F35" i="8"/>
  <c r="F32" i="8"/>
  <c r="F239" i="8"/>
  <c r="F170" i="8"/>
  <c r="F169" i="8"/>
  <c r="F168" i="8"/>
  <c r="F167" i="8"/>
  <c r="F166" i="8"/>
  <c r="F165" i="8"/>
  <c r="F164" i="8"/>
  <c r="F163" i="8"/>
  <c r="F103" i="8"/>
  <c r="F100" i="8"/>
  <c r="F97" i="8"/>
  <c r="F20" i="8"/>
  <c r="F19" i="8"/>
  <c r="F14" i="8"/>
  <c r="F11" i="8"/>
  <c r="F284" i="8"/>
  <c r="E249" i="8"/>
  <c r="F250" i="8" s="1"/>
  <c r="F215" i="8"/>
  <c r="E161" i="8"/>
  <c r="F162" i="8" s="1"/>
  <c r="F152" i="8"/>
  <c r="F131" i="8"/>
  <c r="F125" i="8"/>
  <c r="F122" i="8"/>
  <c r="F119" i="8"/>
  <c r="F43" i="8"/>
  <c r="F37" i="8"/>
  <c r="F34" i="8"/>
  <c r="F31" i="8"/>
  <c r="F236" i="8"/>
  <c r="F235" i="8"/>
  <c r="F234" i="8"/>
  <c r="F233" i="8"/>
  <c r="F232" i="8"/>
  <c r="F231" i="8"/>
  <c r="F230" i="8"/>
  <c r="F229" i="8"/>
  <c r="F173" i="8"/>
  <c r="F129" i="8"/>
  <c r="F128" i="8"/>
  <c r="F124" i="8"/>
  <c r="F121" i="8"/>
  <c r="E95" i="8"/>
  <c r="F96" i="8" s="1"/>
  <c r="F41" i="8"/>
  <c r="F40" i="8"/>
  <c r="F36" i="8"/>
  <c r="F33" i="8"/>
  <c r="F8" i="8"/>
  <c r="F281" i="8"/>
  <c r="F197" i="8"/>
  <c r="E117" i="8"/>
  <c r="F118" i="8" s="1"/>
  <c r="F101" i="8"/>
  <c r="F15" i="8"/>
  <c r="F107" i="8"/>
  <c r="F102" i="8"/>
  <c r="F16" i="8"/>
  <c r="E183" i="8"/>
  <c r="F184" i="8" s="1"/>
  <c r="F108" i="8"/>
  <c r="F17" i="8"/>
  <c r="F10" i="8"/>
  <c r="F105" i="8"/>
  <c r="F98" i="8"/>
  <c r="F12" i="8"/>
  <c r="C7" i="8"/>
  <c r="E227" i="8"/>
  <c r="F228" i="8" s="1"/>
  <c r="F218" i="8"/>
  <c r="F149" i="8"/>
  <c r="F104" i="8"/>
  <c r="F9" i="8"/>
  <c r="F260" i="8"/>
  <c r="F99" i="8"/>
  <c r="F13" i="8"/>
  <c r="H84" i="8"/>
  <c r="H86" i="8"/>
  <c r="H85" i="8"/>
  <c r="H80" i="8"/>
  <c r="H77" i="8"/>
  <c r="H83" i="8"/>
  <c r="H82" i="8"/>
  <c r="H79" i="8"/>
  <c r="H76" i="8"/>
  <c r="H81" i="8"/>
  <c r="H78" i="8"/>
  <c r="H75" i="8"/>
  <c r="H74" i="8"/>
  <c r="F19" i="10"/>
  <c r="F16" i="10"/>
  <c r="F15" i="10"/>
  <c r="F14" i="10"/>
  <c r="F13" i="10"/>
  <c r="F12" i="10"/>
  <c r="F11" i="10"/>
  <c r="F10" i="10"/>
  <c r="F9" i="10"/>
  <c r="F8" i="10"/>
  <c r="F21" i="10"/>
  <c r="F18" i="10"/>
  <c r="F17" i="10"/>
  <c r="C7" i="10"/>
  <c r="F20" i="10"/>
  <c r="F63" i="10"/>
  <c r="F60" i="10"/>
  <c r="F59" i="10"/>
  <c r="F58" i="10"/>
  <c r="F57" i="10"/>
  <c r="F56" i="10"/>
  <c r="F55" i="10"/>
  <c r="F54" i="10"/>
  <c r="F53" i="10"/>
  <c r="F52" i="10"/>
  <c r="F65" i="10"/>
  <c r="F62" i="10"/>
  <c r="F61" i="10"/>
  <c r="C51" i="10"/>
  <c r="D52" i="10" s="1"/>
  <c r="F64" i="10"/>
  <c r="F107" i="10"/>
  <c r="F104" i="10"/>
  <c r="F103" i="10"/>
  <c r="F102" i="10"/>
  <c r="F101" i="10"/>
  <c r="F100" i="10"/>
  <c r="F99" i="10"/>
  <c r="F98" i="10"/>
  <c r="F97" i="10"/>
  <c r="F96" i="10"/>
  <c r="F108" i="10"/>
  <c r="F109" i="10"/>
  <c r="F106" i="10"/>
  <c r="F105" i="10"/>
  <c r="C95" i="10"/>
  <c r="D96" i="10" s="1"/>
  <c r="H86" i="24"/>
  <c r="H83" i="24"/>
  <c r="H85" i="24"/>
  <c r="H81" i="24"/>
  <c r="H80" i="24"/>
  <c r="H79" i="24"/>
  <c r="H78" i="24"/>
  <c r="H77" i="24"/>
  <c r="H76" i="24"/>
  <c r="H75" i="24"/>
  <c r="H82" i="24"/>
  <c r="H84" i="24"/>
  <c r="H87" i="24"/>
  <c r="H65" i="24"/>
  <c r="H62" i="24"/>
  <c r="H63" i="24"/>
  <c r="H60" i="24"/>
  <c r="H59" i="24"/>
  <c r="H58" i="24"/>
  <c r="H57" i="24"/>
  <c r="H56" i="24"/>
  <c r="H55" i="24"/>
  <c r="H54" i="24"/>
  <c r="H53" i="24"/>
  <c r="H64" i="24"/>
  <c r="H61" i="24"/>
  <c r="E227" i="24"/>
  <c r="E253" i="24"/>
  <c r="E183" i="24"/>
  <c r="E117" i="24"/>
  <c r="E51" i="24"/>
  <c r="F8" i="24"/>
  <c r="F20" i="24"/>
  <c r="F17" i="24"/>
  <c r="C7" i="24"/>
  <c r="E205" i="24"/>
  <c r="E73" i="24"/>
  <c r="E29" i="24"/>
  <c r="F21" i="24"/>
  <c r="F18" i="24"/>
  <c r="E95" i="24"/>
  <c r="E139" i="24"/>
  <c r="F19" i="24"/>
  <c r="F16" i="24"/>
  <c r="F15" i="24"/>
  <c r="F14" i="24"/>
  <c r="F13" i="24"/>
  <c r="F12" i="24"/>
  <c r="F11" i="24"/>
  <c r="F10" i="24"/>
  <c r="F9" i="24"/>
  <c r="E161" i="24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F108" i="25"/>
  <c r="F105" i="25"/>
  <c r="F109" i="25"/>
  <c r="F106" i="25"/>
  <c r="F30" i="25"/>
  <c r="F102" i="25"/>
  <c r="F99" i="25"/>
  <c r="F104" i="25"/>
  <c r="F101" i="25"/>
  <c r="F98" i="25"/>
  <c r="F107" i="25"/>
  <c r="F103" i="25"/>
  <c r="F100" i="25"/>
  <c r="F97" i="25"/>
  <c r="C95" i="25"/>
  <c r="D96" i="25" s="1"/>
  <c r="C51" i="25"/>
  <c r="D52" i="25" s="1"/>
  <c r="D8" i="25"/>
  <c r="C73" i="25"/>
  <c r="D74" i="25" s="1"/>
  <c r="C29" i="25"/>
  <c r="F96" i="25" l="1"/>
  <c r="F52" i="25"/>
  <c r="F74" i="25"/>
  <c r="D30" i="25"/>
  <c r="F173" i="24"/>
  <c r="F170" i="24"/>
  <c r="F169" i="24"/>
  <c r="F174" i="24"/>
  <c r="F171" i="24"/>
  <c r="F175" i="24"/>
  <c r="F172" i="24"/>
  <c r="F168" i="24"/>
  <c r="F165" i="24"/>
  <c r="F166" i="24"/>
  <c r="F164" i="24"/>
  <c r="F167" i="24"/>
  <c r="F163" i="24"/>
  <c r="F151" i="24"/>
  <c r="F148" i="24"/>
  <c r="F145" i="24"/>
  <c r="F142" i="24"/>
  <c r="F150" i="24"/>
  <c r="F146" i="24"/>
  <c r="F143" i="24"/>
  <c r="F152" i="24"/>
  <c r="F149" i="24"/>
  <c r="F147" i="24"/>
  <c r="F144" i="24"/>
  <c r="F141" i="24"/>
  <c r="F153" i="24"/>
  <c r="F109" i="24"/>
  <c r="F104" i="24"/>
  <c r="F101" i="24"/>
  <c r="F98" i="24"/>
  <c r="F106" i="24"/>
  <c r="F108" i="24"/>
  <c r="F105" i="24"/>
  <c r="F103" i="24"/>
  <c r="F100" i="24"/>
  <c r="F97" i="24"/>
  <c r="F107" i="24"/>
  <c r="F99" i="24"/>
  <c r="F102" i="24"/>
  <c r="F43" i="24"/>
  <c r="F40" i="24"/>
  <c r="F42" i="24"/>
  <c r="F39" i="24"/>
  <c r="F38" i="24"/>
  <c r="F35" i="24"/>
  <c r="F32" i="24"/>
  <c r="F41" i="24"/>
  <c r="F37" i="24"/>
  <c r="F34" i="24"/>
  <c r="F31" i="24"/>
  <c r="F36" i="24"/>
  <c r="F33" i="24"/>
  <c r="F85" i="24"/>
  <c r="F82" i="24"/>
  <c r="F83" i="24"/>
  <c r="F84" i="24"/>
  <c r="F86" i="24"/>
  <c r="F81" i="24"/>
  <c r="F78" i="24"/>
  <c r="F75" i="24"/>
  <c r="F80" i="24"/>
  <c r="F77" i="24"/>
  <c r="F79" i="24"/>
  <c r="F76" i="24"/>
  <c r="F218" i="24"/>
  <c r="F215" i="24"/>
  <c r="F219" i="24"/>
  <c r="F216" i="24"/>
  <c r="F217" i="24"/>
  <c r="F214" i="24"/>
  <c r="F213" i="24"/>
  <c r="F212" i="24"/>
  <c r="F211" i="24"/>
  <c r="F210" i="24"/>
  <c r="F209" i="24"/>
  <c r="F208" i="24"/>
  <c r="F207" i="24"/>
  <c r="C205" i="24"/>
  <c r="D206" i="24" s="1"/>
  <c r="C227" i="24"/>
  <c r="D228" i="24" s="1"/>
  <c r="C253" i="24"/>
  <c r="D254" i="24" s="1"/>
  <c r="C183" i="24"/>
  <c r="D184" i="24" s="1"/>
  <c r="C139" i="24"/>
  <c r="D140" i="24" s="1"/>
  <c r="C51" i="24"/>
  <c r="D8" i="24"/>
  <c r="C161" i="24"/>
  <c r="D162" i="24" s="1"/>
  <c r="C73" i="24"/>
  <c r="D74" i="24" s="1"/>
  <c r="C29" i="24"/>
  <c r="D30" i="24" s="1"/>
  <c r="C95" i="24"/>
  <c r="D96" i="24" s="1"/>
  <c r="C117" i="24"/>
  <c r="D118" i="24" s="1"/>
  <c r="F64" i="24"/>
  <c r="F61" i="24"/>
  <c r="F87" i="24"/>
  <c r="F65" i="24"/>
  <c r="F62" i="24"/>
  <c r="F63" i="24"/>
  <c r="F60" i="24"/>
  <c r="F59" i="24"/>
  <c r="F58" i="24"/>
  <c r="F57" i="24"/>
  <c r="F56" i="24"/>
  <c r="F55" i="24"/>
  <c r="F54" i="24"/>
  <c r="F53" i="24"/>
  <c r="F130" i="24"/>
  <c r="F124" i="24"/>
  <c r="F121" i="24"/>
  <c r="F127" i="24"/>
  <c r="F129" i="24"/>
  <c r="F131" i="24"/>
  <c r="F126" i="24"/>
  <c r="F123" i="24"/>
  <c r="F120" i="24"/>
  <c r="F128" i="24"/>
  <c r="F119" i="24"/>
  <c r="F122" i="24"/>
  <c r="F125" i="24"/>
  <c r="F197" i="24"/>
  <c r="F194" i="24"/>
  <c r="F195" i="24"/>
  <c r="F192" i="24"/>
  <c r="F191" i="24"/>
  <c r="F190" i="24"/>
  <c r="F189" i="24"/>
  <c r="F188" i="24"/>
  <c r="F187" i="24"/>
  <c r="F186" i="24"/>
  <c r="F185" i="24"/>
  <c r="F196" i="24"/>
  <c r="F193" i="24"/>
  <c r="F267" i="24"/>
  <c r="F264" i="24"/>
  <c r="F265" i="24"/>
  <c r="F262" i="24"/>
  <c r="F261" i="24"/>
  <c r="F260" i="24"/>
  <c r="F259" i="24"/>
  <c r="F258" i="24"/>
  <c r="F257" i="24"/>
  <c r="F256" i="24"/>
  <c r="F255" i="24"/>
  <c r="F266" i="24"/>
  <c r="F263" i="24"/>
  <c r="F239" i="24"/>
  <c r="F236" i="24"/>
  <c r="F235" i="24"/>
  <c r="F234" i="24"/>
  <c r="F233" i="24"/>
  <c r="F232" i="24"/>
  <c r="F231" i="24"/>
  <c r="F230" i="24"/>
  <c r="F229" i="24"/>
  <c r="F240" i="24"/>
  <c r="F237" i="24"/>
  <c r="F241" i="24"/>
  <c r="F238" i="24"/>
  <c r="D8" i="10"/>
  <c r="C249" i="8"/>
  <c r="D250" i="8" s="1"/>
  <c r="C183" i="8"/>
  <c r="D184" i="8" s="1"/>
  <c r="C117" i="8"/>
  <c r="D118" i="8" s="1"/>
  <c r="C73" i="8"/>
  <c r="D74" i="8" s="1"/>
  <c r="C29" i="8"/>
  <c r="D30" i="8" s="1"/>
  <c r="C227" i="8"/>
  <c r="D228" i="8" s="1"/>
  <c r="C161" i="8"/>
  <c r="D162" i="8" s="1"/>
  <c r="C139" i="8"/>
  <c r="D140" i="8" s="1"/>
  <c r="C51" i="8"/>
  <c r="C205" i="8"/>
  <c r="D206" i="8" s="1"/>
  <c r="C271" i="8"/>
  <c r="D272" i="8" s="1"/>
  <c r="D8" i="8"/>
  <c r="C95" i="8"/>
  <c r="D96" i="8" s="1"/>
  <c r="F65" i="8"/>
  <c r="F62" i="8"/>
  <c r="F87" i="8"/>
  <c r="F61" i="8"/>
  <c r="F60" i="8"/>
  <c r="F57" i="8"/>
  <c r="F54" i="8"/>
  <c r="F52" i="8"/>
  <c r="F59" i="8"/>
  <c r="F63" i="8"/>
  <c r="F58" i="8"/>
  <c r="F64" i="8"/>
  <c r="F56" i="8"/>
  <c r="F53" i="8"/>
  <c r="F55" i="8"/>
  <c r="F74" i="8"/>
  <c r="F86" i="8"/>
  <c r="F83" i="8"/>
  <c r="F81" i="8"/>
  <c r="F78" i="8"/>
  <c r="F75" i="8"/>
  <c r="F85" i="8"/>
  <c r="F84" i="8"/>
  <c r="F80" i="8"/>
  <c r="F77" i="8"/>
  <c r="F82" i="8"/>
  <c r="F79" i="8"/>
  <c r="F76" i="8"/>
  <c r="D52" i="8" l="1"/>
  <c r="D52" i="24"/>
</calcChain>
</file>

<file path=xl/sharedStrings.xml><?xml version="1.0" encoding="utf-8"?>
<sst xmlns="http://schemas.openxmlformats.org/spreadsheetml/2006/main" count="5686" uniqueCount="322">
  <si>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</si>
  <si>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</si>
  <si>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</si>
  <si>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</si>
  <si>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</si>
  <si>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</si>
  <si>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</si>
  <si>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</si>
  <si>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</si>
  <si>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</si>
  <si>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</si>
  <si>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</si>
  <si>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</si>
  <si>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</si>
  <si>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</si>
  <si>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</si>
  <si>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</si>
  <si>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</si>
  <si>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</si>
  <si>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</si>
  <si>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</si>
  <si>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</si>
  <si>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</si>
  <si>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</si>
  <si>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</si>
  <si>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</si>
  <si>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</si>
  <si>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</si>
  <si>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</si>
  <si>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</si>
  <si>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</si>
  <si>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</si>
  <si>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</si>
  <si>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</si>
  <si>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</si>
  <si>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</si>
  <si>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</si>
  <si>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</si>
  <si>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</si>
  <si>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</si>
  <si>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</si>
  <si>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</si>
  <si>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</si>
  <si>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</si>
  <si>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</si>
  <si>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</si>
  <si>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</si>
  <si>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</si>
  <si>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</si>
  <si>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</si>
  <si>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</si>
  <si>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</si>
  <si>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</si>
  <si>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</si>
  <si>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</si>
  <si>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</si>
  <si>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</si>
  <si>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</si>
  <si>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</si>
  <si>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</si>
  <si>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</si>
  <si>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</si>
  <si>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</si>
  <si>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</si>
  <si>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</si>
  <si>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</si>
  <si>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</si>
  <si>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</si>
  <si>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</si>
  <si>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</si>
  <si>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</si>
  <si>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</si>
  <si>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</si>
  <si>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</si>
  <si>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</si>
  <si>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</si>
  <si>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</si>
  <si>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</si>
  <si>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</si>
  <si>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</si>
  <si>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</si>
  <si>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</si>
  <si>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</si>
  <si>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</si>
  <si>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</si>
  <si>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</si>
  <si>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</si>
  <si>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</si>
  <si>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</si>
  <si>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</si>
  <si>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</si>
  <si>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</si>
  <si>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</si>
  <si>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</si>
  <si>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</si>
  <si>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</si>
  <si>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</si>
  <si>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</si>
  <si>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</si>
  <si>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</si>
  <si>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</si>
  <si>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</si>
  <si>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</si>
  <si>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</si>
  <si>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</si>
  <si>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</si>
  <si>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</si>
  <si>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</si>
  <si>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</si>
  <si>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</si>
  <si>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</si>
  <si>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</si>
  <si>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</si>
  <si>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</si>
  <si>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</si>
  <si>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</si>
  <si>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</si>
  <si>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</si>
  <si>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</si>
  <si>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</si>
  <si>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</si>
  <si>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</si>
  <si>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</si>
  <si>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</si>
  <si>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</si>
  <si>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</si>
  <si>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</si>
  <si>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</si>
  <si>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</si>
  <si>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</si>
  <si>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</si>
  <si>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</si>
  <si>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</si>
  <si>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</si>
  <si>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</si>
  <si>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</si>
  <si>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</si>
  <si>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</si>
  <si>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</si>
  <si>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</si>
  <si>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</si>
  <si>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</si>
  <si>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</si>
  <si>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</si>
  <si>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</si>
  <si>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</si>
  <si>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</si>
  <si>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</si>
  <si>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</si>
  <si>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</si>
  <si>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</si>
  <si>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</si>
  <si>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</si>
  <si>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</si>
  <si>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</si>
  <si>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</si>
  <si>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</si>
  <si>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</si>
  <si>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</si>
  <si>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</si>
  <si>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</si>
  <si>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</si>
  <si>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</si>
  <si>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</si>
  <si>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</si>
  <si>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</si>
  <si>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</si>
  <si>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</si>
  <si>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</si>
  <si>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</si>
  <si>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</si>
  <si>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</si>
  <si>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</si>
  <si>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</si>
  <si>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</si>
  <si>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</si>
  <si>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</si>
  <si>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</si>
  <si>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</si>
  <si>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</si>
  <si>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</si>
  <si>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</si>
  <si>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</si>
  <si>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</si>
  <si>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</si>
  <si>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</si>
  <si>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</si>
  <si>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</si>
  <si>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</si>
  <si>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</si>
  <si>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</si>
  <si>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</si>
  <si>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</si>
  <si>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</si>
  <si>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</si>
  <si>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</si>
  <si>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</si>
  <si>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</si>
  <si>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</si>
  <si>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</si>
  <si>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</si>
  <si>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</si>
  <si>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</si>
  <si>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</si>
  <si>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</si>
  <si>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</si>
  <si>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</si>
  <si>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</si>
  <si>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</si>
  <si>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</si>
  <si>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</si>
  <si>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</si>
  <si>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</si>
  <si>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2025</t>
  </si>
  <si>
    <t>Resumen indicadores Arona</t>
  </si>
  <si>
    <t>Evolución mensual de viajeros entrados en Arona según lugar de residencia</t>
  </si>
  <si>
    <t>Evolución mensual de viajeros entrados en Arona según categoría del establecimiento</t>
  </si>
  <si>
    <t>Evolución anual de viajeros entrados en Arona según categoría del establecimiento</t>
  </si>
  <si>
    <t>Evolución mensual de pernoctaciones en Arona según lugar de residencia</t>
  </si>
  <si>
    <t>Evolución mensual de pernoctaciones en Arona según categoría del establecimiento</t>
  </si>
  <si>
    <t>Evolución mensual de estancia media en Arona según lugar de residencia</t>
  </si>
  <si>
    <t>Evolución mensual de estancia media en Arona según categoría del establecimiento</t>
  </si>
  <si>
    <t>Evolución mensual de tasa de ocupación en Arona según categoría del establecimiento</t>
  </si>
  <si>
    <t>Viajeros españoles entrados en los hoteles y apartamentos de Arona según lugar de residencia - acumulado</t>
  </si>
  <si>
    <t>Viajeros españoles entrados en los hoteles y apartamentos de Arona por tipología y categoría de alojamiento - acumulado</t>
  </si>
  <si>
    <t>Viajeros peninsulares entrados en los hoteles y apartamentos de Arona por tipología y categoría de alojamiento - acumulado</t>
  </si>
  <si>
    <t>Viajeros canarios entrados en los hoteles y apartamentos de Arona por tipología y categoría de alojamiento - acumulado</t>
  </si>
  <si>
    <t>Resumen de indicadores turísticos de Tenerife-Arona</t>
  </si>
  <si>
    <t>julio 2021</t>
  </si>
  <si>
    <t>julio 2022</t>
  </si>
  <si>
    <t>julio 2023</t>
  </si>
  <si>
    <t>julio 2024</t>
  </si>
  <si>
    <t>julio 2025</t>
  </si>
  <si>
    <t>acumulado a julio 2021</t>
  </si>
  <si>
    <t>acumulado a julio 2022</t>
  </si>
  <si>
    <t>acumulado a julio 2023</t>
  </si>
  <si>
    <t>acumulado a julio 2024</t>
  </si>
  <si>
    <t>acumulado a julio 2025</t>
  </si>
  <si>
    <t>Viajeros  entrados en los establecimientos alojativos de Arona 
(hotel + apartamento)</t>
  </si>
  <si>
    <t>Viajeros españoles entrados en los establecimientos alojativos de Arona 
(hotel + apartamento)</t>
  </si>
  <si>
    <t>Viajeros peninsulares entrados en los establecimientos alojativos de Arona 
(hotel + apartamento)</t>
  </si>
  <si>
    <t>Viajeros canarios entrados en los establecimientos alojativos de Arona 
(hotel + apartamento)</t>
  </si>
  <si>
    <t>Viajeros extranjeros entrados en los establecimientos alojativos de Arona 
(hotel + apartamento)</t>
  </si>
  <si>
    <t>Viajeros británicos entrados en los establecimientos alojativos de Arona 
(hotel + apartamento)</t>
  </si>
  <si>
    <t>Viajeros alemanes entrados en los establecimientos alojativos de Arona 
(hotel + apartamento)</t>
  </si>
  <si>
    <t>Viajeros franceses entrados en los establecimientos alojativos de Arona 
(hotel + apartamento)</t>
  </si>
  <si>
    <t>Viajeros belgas entrados en los establecimientos alojativos de Arona 
(hotel + apartamento)</t>
  </si>
  <si>
    <t>Viajeros holandeses entrados en los establecimientos alojativos de Arona 
(hotel + apartamento)</t>
  </si>
  <si>
    <t>Viajeros daneses entrados en los establecimientos alojativos de Arona 
(hotel + apartamento)</t>
  </si>
  <si>
    <t>Viajeros suecos entrados en los establecimientos alojativos de Arona 
(hotel + apartamento)</t>
  </si>
  <si>
    <t>var 23/22</t>
  </si>
  <si>
    <t>var 24/23</t>
  </si>
  <si>
    <t>-</t>
  </si>
  <si>
    <t>Viajeros entrados en los establecimientos alojativos de Arona 
(hotel + apartamento)</t>
  </si>
  <si>
    <t>Viajeros entrados en los hoteles de Arona</t>
  </si>
  <si>
    <t>Viajeros entrados en los hoteles de 4, 5 estrellas Arona</t>
  </si>
  <si>
    <t>Viajeros entrados en los hoteles de 1, 2, 3 estrellas Arona</t>
  </si>
  <si>
    <t>Viajeros entrados en los apartamentos de Arona</t>
  </si>
  <si>
    <t>Evolución de viajeros entrados en los establecimientos alojativos de Arona 
(hotel + apartamento)</t>
  </si>
  <si>
    <t>Evolución de viajeros entrados en los hoteles de Arona</t>
  </si>
  <si>
    <t>Evolución de viajeros entrados en los hoteles de 4, 5 estrellas de Arona</t>
  </si>
  <si>
    <t>Evolución de viajeros entrados en los apartamentos de Arona</t>
  </si>
  <si>
    <t>acumulado a julio 2020</t>
  </si>
  <si>
    <t>julio 2020</t>
  </si>
  <si>
    <t>Viajeros entrados en los establecimientos alojativos de Arona según lugar de residencia (hotel + apartamento)</t>
  </si>
  <si>
    <t>acumulado julio 2020</t>
  </si>
  <si>
    <t>acumulado julio 2021</t>
  </si>
  <si>
    <t>acumulado julio 2022</t>
  </si>
  <si>
    <t>acumulado julio 2023</t>
  </si>
  <si>
    <t>acumulado julio 2024</t>
  </si>
  <si>
    <t>acumulado julio 2025</t>
  </si>
  <si>
    <t>Viajeros entrados en los hoteles de Arona según lugar de residencia (hotel + apartamento)</t>
  </si>
  <si>
    <t>Viajeros entrados en los apartamentos de Arona según lugar de residencia (hotel + apartamento)</t>
  </si>
  <si>
    <t>Viajeros alojados en los establecimientos alojativos de Arona según lugar de residencia (hotel + apartamento)</t>
  </si>
  <si>
    <t>acumulado julio 2019</t>
  </si>
  <si>
    <t>Pernoctaciones realizadas por los turistas en los establecimientos alojativos de Arona (hotel + apartamento)</t>
  </si>
  <si>
    <t>Pernoctaciones realizadas por los turistas españoles en los establecimientos alojativos de Arona (hotel + apartamento)</t>
  </si>
  <si>
    <t>var 25/24</t>
  </si>
  <si>
    <t>Pernoctaciones realizadas por los procedentes de Península en los establecimientos alojativos de Arona (hotel + apartamento)</t>
  </si>
  <si>
    <t>Pernoctaciones realizadas por los procedentes de Canarias en los establecimientos alojativos de Arona (hotel + apartamento)</t>
  </si>
  <si>
    <t>Pernoctaciones realizadas por los procedentes de Total residentes en el extranjero en los establecimientos alojativos de Arona (hotel + apartamento)</t>
  </si>
  <si>
    <t>Pernoctaciones realizadas por los procedentes de Reino Unido en los establecimientos alojativos de Arona (hotel + apartamento)</t>
  </si>
  <si>
    <t>Pernoctaciones realizadas por los procedentes de Alemania en los establecimientos alojativos de Arona (hotel + apartamento)</t>
  </si>
  <si>
    <t>Pernoctaciones realizadas por los procedentes de Francia en los establecimientos alojativos de Arona (hotel + apartamento)</t>
  </si>
  <si>
    <t>Pernoctaciones realizadas por los procedentes de Bélgica en los establecimientos alojativos de Arona (hotel + apartamento)</t>
  </si>
  <si>
    <t>Pernoctaciones realizadas por los procedentes de Países Bajos en los establecimientos alojativos de Arona (hotel + apartamento)</t>
  </si>
  <si>
    <t>Pernoctaciones realizadas por los procedentes de Dinamarca en los establecimientos alojativos de Arona (hotel + apartamento)</t>
  </si>
  <si>
    <t>Pernoctaciones realizadas por los procedentes de Suecia en los establecimientos alojativos de Arona (hotel + apartamento)</t>
  </si>
  <si>
    <t>Pernoctaciones realizadas por los turistas en los hoteles de Arona</t>
  </si>
  <si>
    <t>Pernoctaciones realizadas por los turistas en los hoteles de 4 y 5 estrellas de Arona</t>
  </si>
  <si>
    <t>Pernoctaciones realizadas por los turistas en los hoteles de 1, 2, 3 estrellas de Arona</t>
  </si>
  <si>
    <t>Pernoctaciones realizadas por los turistas en los apartamentos de Arona</t>
  </si>
  <si>
    <t>Estancia Media en los establecimientos alojativos de Arona
(hotel + apartamento)</t>
  </si>
  <si>
    <t>Estancia media de los viajeros españoles entrados en los establecimientos alojativos de Arona (hotel + apartamento)</t>
  </si>
  <si>
    <t>Estancia media de los viajeros peninsulares entrados en los establecimientos alojativos de Arona (hotel + apartamento)</t>
  </si>
  <si>
    <t>Estancia media de los viajeros canarios entrados en los establecimientos alojativos de Arona (hotel + apartamento)</t>
  </si>
  <si>
    <t>Estancia media de los viajeros extranjeros entrados en los establecimientos alojativos de Arona (hotel + apartamento)</t>
  </si>
  <si>
    <t>Estancia media de los viajeros británicos entrados en los establecimientos alojativos de Arona (hotel + apartamento)</t>
  </si>
  <si>
    <t>Estancia media de los viajeros alemanes entrados en los establecimientos alojativos de Arona (hotel + apartamento)</t>
  </si>
  <si>
    <t>Estancia media de los viajeros franceses entrados en los establecimientos alojativos de Arona (hotel + apartamento)</t>
  </si>
  <si>
    <t>Estancia media de los viajeros belgas entrados en los establecimientos alojativos de Arona (hotel + apartamento)</t>
  </si>
  <si>
    <t>Estancia media de los viajeros holandeses entrados en los establecimientos alojativos de Arona (hotel + apartamento)</t>
  </si>
  <si>
    <t>Estancia media de los viajeros daneses entrados en los establecimientos alojativos de Arona (hotel + apartamento)</t>
  </si>
  <si>
    <t>Estancia media de los viajeros suecos entrados en los establecimientos alojativos de Arona (hotel + apartamento)</t>
  </si>
  <si>
    <t>Estancia Media en los hoteles de Arona</t>
  </si>
  <si>
    <t>Estancia Media en los hoteles de 4, 5 estrellas de Arona</t>
  </si>
  <si>
    <t>Estancia Media en los hoteles de 1, 2, 3 Estrellas de Arona</t>
  </si>
  <si>
    <t>Estancia Media en los apartamentos de Arona</t>
  </si>
  <si>
    <t>Tasa de ocupación por plaza en los establecimientos alojativos de Arona
(hotel + apartamento)</t>
  </si>
  <si>
    <t>Tasa de ocupación por plaza en los hoteles de Arona</t>
  </si>
  <si>
    <t>Tasa de ocupación por plaza en los hoteles de 4, 5 Estrellas de Arona</t>
  </si>
  <si>
    <t>Tasa de ocupación por plaza en los hoteles de 1, 2, 3 Estrellas de Arona</t>
  </si>
  <si>
    <t>Tasa de ocupación por plaza en los apartamentos de Arona</t>
  </si>
  <si>
    <t>Distribución de viajeros españoles entrados en hoteles y apartamentos de Arona  por lugar de residencia</t>
  </si>
  <si>
    <t>Viajeros españoles entrados en los hoteles y apartamentos de Arona según lugar de residencia</t>
  </si>
  <si>
    <t>Viajeros españoles entrados en los hoteles y apartamentos de Arona por tipología y categoría de alojamiento</t>
  </si>
  <si>
    <t>Viajeros peninsulares entrados en los hoteles y apartamentos de Arona por tipología y categoría de alojamiento</t>
  </si>
  <si>
    <t>Viajeros canarios entrados en los hoteles y apartamentos de Arona por tipología y categoría de alojamiento</t>
  </si>
  <si>
    <t>Evolución de viajeros españoles entrados en los establecimientos alojativos de Arona
(hotel + apartamento)</t>
  </si>
  <si>
    <t>Evolución de viajeros peninsulares entrados en los establecimientos alojativos de Arona
(hotel + apartamento)</t>
  </si>
  <si>
    <t>Evolución de viajeros canarios entrados en los establecimientos alojativos de Arona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</si>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</sst>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8" fillId="0" borderId="3" xfId="0" applyFont="1" applyBorder="1" applyAlignment="1">
      <alignment horizontal="left" vertical="center" wrapText="1" readingOrder="1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24" xfId="0" applyFont="1" applyBorder="1" applyAlignment="1">
      <alignment horizontal="left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5240316C-FAF9-4B8A-A23A-E2EEF57B9C09}"/>
    <cellStyle name="Normal 2 6" xfId="3" xr:uid="{1E1CC408-4635-46C8-BA4C-ACD496E27911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6F-431D-960A-B711B1B81EB4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6F-431D-960A-B711B1B81EB4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6F-431D-960A-B711B1B81E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6F-431D-960A-B711B1B81EB4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6F-431D-960A-B711B1B81E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6F-431D-960A-B711B1B81E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108758</c:v>
                </c:pt>
                <c:pt idx="1">
                  <c:v>115019</c:v>
                </c:pt>
                <c:pt idx="2">
                  <c:v>123198</c:v>
                </c:pt>
                <c:pt idx="3">
                  <c:v>115519</c:v>
                </c:pt>
                <c:pt idx="4">
                  <c:v>116586</c:v>
                </c:pt>
                <c:pt idx="5">
                  <c:v>117164</c:v>
                </c:pt>
                <c:pt idx="6">
                  <c:v>127552</c:v>
                </c:pt>
                <c:pt idx="12">
                  <c:v>823796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6F-431D-960A-B711B1B81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6F-431D-960A-B711B1B81EB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6F-431D-960A-B711B1B81E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6F-431D-960A-B711B1B81E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6F-431D-960A-B711B1B81E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6F-431D-960A-B711B1B81E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6F-431D-960A-B711B1B81E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6F-431D-960A-B711B1B81E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6F-431D-960A-B711B1B81E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6F-431D-960A-B711B1B81E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6F-431D-960A-B711B1B81E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6F-431D-960A-B711B1B81E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6F-431D-960A-B711B1B81E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6F-431D-960A-B711B1B81E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6F-431D-960A-B711B1B81E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6F-431D-960A-B711B1B81EB4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6.4574544101956732E-2</c:v>
                </c:pt>
                <c:pt idx="1">
                  <c:v>2.4704666536001341E-2</c:v>
                </c:pt>
                <c:pt idx="2">
                  <c:v>2.1230386295418846E-3</c:v>
                </c:pt>
                <c:pt idx="3">
                  <c:v>1.7412058973771849E-2</c:v>
                </c:pt>
                <c:pt idx="4">
                  <c:v>5.3913326463090439E-2</c:v>
                </c:pt>
                <c:pt idx="5">
                  <c:v>3.3283358320839618E-2</c:v>
                </c:pt>
                <c:pt idx="6">
                  <c:v>5.2860963449664844E-2</c:v>
                </c:pt>
                <c:pt idx="12">
                  <c:v>3.4859794534486621E-2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6F-431D-960A-B711B1B81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E9-49F7-83DD-BB037B8ADABC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4245</c:v>
                </c:pt>
                <c:pt idx="1">
                  <c:v>4506</c:v>
                </c:pt>
                <c:pt idx="2">
                  <c:v>3660</c:v>
                </c:pt>
                <c:pt idx="3">
                  <c:v>5451</c:v>
                </c:pt>
                <c:pt idx="4">
                  <c:v>3597</c:v>
                </c:pt>
                <c:pt idx="5">
                  <c:v>3985</c:v>
                </c:pt>
                <c:pt idx="6">
                  <c:v>4636</c:v>
                </c:pt>
                <c:pt idx="7">
                  <c:v>6242</c:v>
                </c:pt>
                <c:pt idx="8">
                  <c:v>5095</c:v>
                </c:pt>
                <c:pt idx="9">
                  <c:v>5150</c:v>
                </c:pt>
                <c:pt idx="10">
                  <c:v>4206</c:v>
                </c:pt>
                <c:pt idx="11">
                  <c:v>4705</c:v>
                </c:pt>
                <c:pt idx="12">
                  <c:v>55478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E9-49F7-83DD-BB037B8ADABC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E9-49F7-83DD-BB037B8ADA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4309</c:v>
                </c:pt>
                <c:pt idx="1">
                  <c:v>4862</c:v>
                </c:pt>
                <c:pt idx="2">
                  <c:v>3687</c:v>
                </c:pt>
                <c:pt idx="3">
                  <c:v>5828</c:v>
                </c:pt>
                <c:pt idx="4">
                  <c:v>4917</c:v>
                </c:pt>
                <c:pt idx="5">
                  <c:v>3969</c:v>
                </c:pt>
                <c:pt idx="6">
                  <c:v>5583</c:v>
                </c:pt>
                <c:pt idx="7">
                  <c:v>5700</c:v>
                </c:pt>
                <c:pt idx="8">
                  <c:v>4458</c:v>
                </c:pt>
                <c:pt idx="9">
                  <c:v>5940</c:v>
                </c:pt>
                <c:pt idx="10">
                  <c:v>4195</c:v>
                </c:pt>
                <c:pt idx="11">
                  <c:v>4450</c:v>
                </c:pt>
                <c:pt idx="12">
                  <c:v>57898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E9-49F7-83DD-BB037B8ADABC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E9-49F7-83DD-BB037B8ADA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E9-49F7-83DD-BB037B8ADAB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3827</c:v>
                </c:pt>
                <c:pt idx="1">
                  <c:v>4791</c:v>
                </c:pt>
                <c:pt idx="2">
                  <c:v>4448</c:v>
                </c:pt>
                <c:pt idx="3">
                  <c:v>4484</c:v>
                </c:pt>
                <c:pt idx="4">
                  <c:v>3588</c:v>
                </c:pt>
                <c:pt idx="5">
                  <c:v>3539</c:v>
                </c:pt>
                <c:pt idx="6">
                  <c:v>5490</c:v>
                </c:pt>
                <c:pt idx="12">
                  <c:v>30167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E9-49F7-83DD-BB037B8AD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E9-49F7-83DD-BB037B8ADA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4476</c:v>
                      </c:pt>
                      <c:pt idx="1">
                        <c:v>4291</c:v>
                      </c:pt>
                      <c:pt idx="2">
                        <c:v>1680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1495</c:v>
                      </c:pt>
                      <c:pt idx="8">
                        <c:v>158</c:v>
                      </c:pt>
                      <c:pt idx="9">
                        <c:v>293</c:v>
                      </c:pt>
                      <c:pt idx="10">
                        <c:v>655</c:v>
                      </c:pt>
                      <c:pt idx="11">
                        <c:v>571</c:v>
                      </c:pt>
                      <c:pt idx="12">
                        <c:v>15410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E9-49F7-83DD-BB037B8ADA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E9-49F7-83DD-BB037B8ADA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E9-49F7-83DD-BB037B8ADA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E9-49F7-83DD-BB037B8ADA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E9-49F7-83DD-BB037B8ADA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E9-49F7-83DD-BB037B8ADA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E9-49F7-83DD-BB037B8ADA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E9-49F7-83DD-BB037B8ADA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E9-49F7-83DD-BB037B8ADA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E9-49F7-83DD-BB037B8ADA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E9-49F7-83DD-BB037B8ADA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E9-49F7-83DD-BB037B8ADA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E9-49F7-83DD-BB037B8ADA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E9-49F7-83DD-BB037B8ADABC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-0.11185889997679277</c:v>
                </c:pt>
                <c:pt idx="1">
                  <c:v>-1.4603044014808719E-2</c:v>
                </c:pt>
                <c:pt idx="2">
                  <c:v>0.20640086791429346</c:v>
                </c:pt>
                <c:pt idx="3">
                  <c:v>-0.23061084420041178</c:v>
                </c:pt>
                <c:pt idx="4">
                  <c:v>-0.27028676021964615</c:v>
                </c:pt>
                <c:pt idx="5">
                  <c:v>-0.10833963214915598</c:v>
                </c:pt>
                <c:pt idx="6">
                  <c:v>-1.6657710908113965E-2</c:v>
                </c:pt>
                <c:pt idx="12">
                  <c:v>-9.0122153521339121E-2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E9-49F7-83DD-BB037B8AD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82-4B2F-A748-9C78B39B6709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B2F-A748-9C78B39B6709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82-4B2F-A748-9C78B39B67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82-4B2F-A748-9C78B39B6709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82-4B2F-A748-9C78B39B67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82-4B2F-A748-9C78B39B67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3018</c:v>
                </c:pt>
                <c:pt idx="1">
                  <c:v>3089</c:v>
                </c:pt>
                <c:pt idx="2">
                  <c:v>3351</c:v>
                </c:pt>
                <c:pt idx="3">
                  <c:v>2803</c:v>
                </c:pt>
                <c:pt idx="4">
                  <c:v>3239</c:v>
                </c:pt>
                <c:pt idx="5">
                  <c:v>2876</c:v>
                </c:pt>
                <c:pt idx="6">
                  <c:v>3795</c:v>
                </c:pt>
                <c:pt idx="12">
                  <c:v>22171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82-4B2F-A748-9C78B39B6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82-4B2F-A748-9C78B39B67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82-4B2F-A748-9C78B39B67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82-4B2F-A748-9C78B39B67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82-4B2F-A748-9C78B39B67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82-4B2F-A748-9C78B39B67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82-4B2F-A748-9C78B39B67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82-4B2F-A748-9C78B39B67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82-4B2F-A748-9C78B39B67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82-4B2F-A748-9C78B39B67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82-4B2F-A748-9C78B39B67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82-4B2F-A748-9C78B39B67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82-4B2F-A748-9C78B39B67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82-4B2F-A748-9C78B39B67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82-4B2F-A748-9C78B39B67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82-4B2F-A748-9C78B39B6709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-0.29055007052186177</c:v>
                </c:pt>
                <c:pt idx="1">
                  <c:v>-0.19368311145914907</c:v>
                </c:pt>
                <c:pt idx="2">
                  <c:v>-0.11114058355437662</c:v>
                </c:pt>
                <c:pt idx="3">
                  <c:v>-0.32830098250659001</c:v>
                </c:pt>
                <c:pt idx="4">
                  <c:v>-1.7293689320388328E-2</c:v>
                </c:pt>
                <c:pt idx="5">
                  <c:v>7.3134328358208878E-2</c:v>
                </c:pt>
                <c:pt idx="6">
                  <c:v>-0.11269581482347435</c:v>
                </c:pt>
                <c:pt idx="12">
                  <c:v>-0.156386743274609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82-4B2F-A748-9C78B39B6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93-4DA6-BCE0-645951131AFC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3804</c:v>
                </c:pt>
                <c:pt idx="1">
                  <c:v>4227</c:v>
                </c:pt>
                <c:pt idx="2">
                  <c:v>3538</c:v>
                </c:pt>
                <c:pt idx="3">
                  <c:v>2016</c:v>
                </c:pt>
                <c:pt idx="4">
                  <c:v>333</c:v>
                </c:pt>
                <c:pt idx="5">
                  <c:v>529</c:v>
                </c:pt>
                <c:pt idx="6">
                  <c:v>491</c:v>
                </c:pt>
                <c:pt idx="7">
                  <c:v>378</c:v>
                </c:pt>
                <c:pt idx="8">
                  <c:v>422</c:v>
                </c:pt>
                <c:pt idx="9">
                  <c:v>2081</c:v>
                </c:pt>
                <c:pt idx="10">
                  <c:v>2807</c:v>
                </c:pt>
                <c:pt idx="11">
                  <c:v>2879</c:v>
                </c:pt>
                <c:pt idx="12">
                  <c:v>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93-4DA6-BCE0-645951131AFC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93-4DA6-BCE0-645951131A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3499</c:v>
                </c:pt>
                <c:pt idx="1">
                  <c:v>3701</c:v>
                </c:pt>
                <c:pt idx="2">
                  <c:v>3652</c:v>
                </c:pt>
                <c:pt idx="3">
                  <c:v>1220</c:v>
                </c:pt>
                <c:pt idx="4">
                  <c:v>530</c:v>
                </c:pt>
                <c:pt idx="5">
                  <c:v>371</c:v>
                </c:pt>
                <c:pt idx="6">
                  <c:v>639</c:v>
                </c:pt>
                <c:pt idx="7">
                  <c:v>367</c:v>
                </c:pt>
                <c:pt idx="8">
                  <c:v>439</c:v>
                </c:pt>
                <c:pt idx="9">
                  <c:v>1650</c:v>
                </c:pt>
                <c:pt idx="10">
                  <c:v>3087</c:v>
                </c:pt>
                <c:pt idx="11">
                  <c:v>3064</c:v>
                </c:pt>
                <c:pt idx="12">
                  <c:v>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93-4DA6-BCE0-645951131AFC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93-4DA6-BCE0-645951131A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93-4DA6-BCE0-645951131AF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3174</c:v>
                </c:pt>
                <c:pt idx="1">
                  <c:v>3548</c:v>
                </c:pt>
                <c:pt idx="2">
                  <c:v>3801</c:v>
                </c:pt>
                <c:pt idx="3">
                  <c:v>2096</c:v>
                </c:pt>
                <c:pt idx="4">
                  <c:v>415</c:v>
                </c:pt>
                <c:pt idx="5">
                  <c:v>365</c:v>
                </c:pt>
                <c:pt idx="6">
                  <c:v>620</c:v>
                </c:pt>
                <c:pt idx="12">
                  <c:v>14019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93-4DA6-BCE0-645951131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93-4DA6-BCE0-645951131A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3686</c:v>
                      </c:pt>
                      <c:pt idx="1">
                        <c:v>4220</c:v>
                      </c:pt>
                      <c:pt idx="2">
                        <c:v>1681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8</c:v>
                      </c:pt>
                      <c:pt idx="9">
                        <c:v>34</c:v>
                      </c:pt>
                      <c:pt idx="10">
                        <c:v>37</c:v>
                      </c:pt>
                      <c:pt idx="11">
                        <c:v>39</c:v>
                      </c:pt>
                      <c:pt idx="12">
                        <c:v>9750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93-4DA6-BCE0-645951131A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93-4DA6-BCE0-645951131A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93-4DA6-BCE0-645951131A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93-4DA6-BCE0-645951131A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93-4DA6-BCE0-645951131A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93-4DA6-BCE0-645951131A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93-4DA6-BCE0-645951131A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93-4DA6-BCE0-645951131A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93-4DA6-BCE0-645951131A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93-4DA6-BCE0-645951131A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93-4DA6-BCE0-645951131A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93-4DA6-BCE0-645951131A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93-4DA6-BCE0-645951131A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93-4DA6-BCE0-645951131AFC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-9.2883681051729061E-2</c:v>
                </c:pt>
                <c:pt idx="1">
                  <c:v>-4.1340178330180999E-2</c:v>
                </c:pt>
                <c:pt idx="2">
                  <c:v>4.0799561883899216E-2</c:v>
                </c:pt>
                <c:pt idx="3">
                  <c:v>0.71803278688524586</c:v>
                </c:pt>
                <c:pt idx="4">
                  <c:v>-0.21698113207547165</c:v>
                </c:pt>
                <c:pt idx="5">
                  <c:v>-1.6172506738544423E-2</c:v>
                </c:pt>
                <c:pt idx="6">
                  <c:v>-2.9733959311424085E-2</c:v>
                </c:pt>
                <c:pt idx="12">
                  <c:v>2.9900088157507998E-2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93-4DA6-BCE0-645951131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1C-4A05-91C5-8433EBB9E6EA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4420</c:v>
                </c:pt>
                <c:pt idx="1">
                  <c:v>3815</c:v>
                </c:pt>
                <c:pt idx="2">
                  <c:v>3435</c:v>
                </c:pt>
                <c:pt idx="3">
                  <c:v>2079</c:v>
                </c:pt>
                <c:pt idx="4">
                  <c:v>214</c:v>
                </c:pt>
                <c:pt idx="5">
                  <c:v>259</c:v>
                </c:pt>
                <c:pt idx="6">
                  <c:v>231</c:v>
                </c:pt>
                <c:pt idx="7">
                  <c:v>305</c:v>
                </c:pt>
                <c:pt idx="8">
                  <c:v>349</c:v>
                </c:pt>
                <c:pt idx="9">
                  <c:v>2548</c:v>
                </c:pt>
                <c:pt idx="10">
                  <c:v>4291</c:v>
                </c:pt>
                <c:pt idx="11">
                  <c:v>4580</c:v>
                </c:pt>
                <c:pt idx="12">
                  <c:v>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1C-4A05-91C5-8433EBB9E6EA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1C-4A05-91C5-8433EBB9E6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4823</c:v>
                </c:pt>
                <c:pt idx="1">
                  <c:v>4132</c:v>
                </c:pt>
                <c:pt idx="2">
                  <c:v>4396</c:v>
                </c:pt>
                <c:pt idx="3">
                  <c:v>1201</c:v>
                </c:pt>
                <c:pt idx="4">
                  <c:v>105</c:v>
                </c:pt>
                <c:pt idx="5">
                  <c:v>120</c:v>
                </c:pt>
                <c:pt idx="6">
                  <c:v>114</c:v>
                </c:pt>
                <c:pt idx="7">
                  <c:v>52</c:v>
                </c:pt>
                <c:pt idx="8">
                  <c:v>104</c:v>
                </c:pt>
                <c:pt idx="9">
                  <c:v>2132</c:v>
                </c:pt>
                <c:pt idx="10">
                  <c:v>3388</c:v>
                </c:pt>
                <c:pt idx="11">
                  <c:v>4168</c:v>
                </c:pt>
                <c:pt idx="12">
                  <c:v>24735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1C-4A05-91C5-8433EBB9E6EA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1C-4A05-91C5-8433EBB9E6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1C-4A05-91C5-8433EBB9E6E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3438</c:v>
                </c:pt>
                <c:pt idx="1">
                  <c:v>3336</c:v>
                </c:pt>
                <c:pt idx="2">
                  <c:v>3137</c:v>
                </c:pt>
                <c:pt idx="3">
                  <c:v>1353</c:v>
                </c:pt>
                <c:pt idx="4">
                  <c:v>129</c:v>
                </c:pt>
                <c:pt idx="5">
                  <c:v>129</c:v>
                </c:pt>
                <c:pt idx="6">
                  <c:v>111</c:v>
                </c:pt>
                <c:pt idx="12">
                  <c:v>11633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1C-4A05-91C5-8433EBB9E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11C-4A05-91C5-8433EBB9E6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6518</c:v>
                      </c:pt>
                      <c:pt idx="1">
                        <c:v>6567</c:v>
                      </c:pt>
                      <c:pt idx="2">
                        <c:v>2282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</c:v>
                      </c:pt>
                      <c:pt idx="8">
                        <c:v>27</c:v>
                      </c:pt>
                      <c:pt idx="9">
                        <c:v>360</c:v>
                      </c:pt>
                      <c:pt idx="10">
                        <c:v>536</c:v>
                      </c:pt>
                      <c:pt idx="11">
                        <c:v>406</c:v>
                      </c:pt>
                      <c:pt idx="12">
                        <c:v>16737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11C-4A05-91C5-8433EBB9E6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1C-4A05-91C5-8433EBB9E6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1C-4A05-91C5-8433EBB9E6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1C-4A05-91C5-8433EBB9E6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1C-4A05-91C5-8433EBB9E6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1C-4A05-91C5-8433EBB9E6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1C-4A05-91C5-8433EBB9E6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1C-4A05-91C5-8433EBB9E6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1C-4A05-91C5-8433EBB9E6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1C-4A05-91C5-8433EBB9E6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1C-4A05-91C5-8433EBB9E6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1C-4A05-91C5-8433EBB9E6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1C-4A05-91C5-8433EBB9E6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1C-4A05-91C5-8433EBB9E6EA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-0.28716566452415504</c:v>
                </c:pt>
                <c:pt idx="1">
                  <c:v>-0.19264278799612777</c:v>
                </c:pt>
                <c:pt idx="2">
                  <c:v>-0.28639672429481344</c:v>
                </c:pt>
                <c:pt idx="3">
                  <c:v>0.12656119900083262</c:v>
                </c:pt>
                <c:pt idx="4">
                  <c:v>0.22857142857142865</c:v>
                </c:pt>
                <c:pt idx="5">
                  <c:v>7.4999999999999956E-2</c:v>
                </c:pt>
                <c:pt idx="6">
                  <c:v>-2.6315789473684181E-2</c:v>
                </c:pt>
                <c:pt idx="12">
                  <c:v>-0.21878987307769793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1C-4A05-91C5-8433EBB9E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3D-47EE-B758-4125E172F2AE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3D-47EE-B758-4125E172F2AE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3D-47EE-B758-4125E172F2A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3D-47EE-B758-4125E172F2AE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3D-47EE-B758-4125E172F2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3D-47EE-B758-4125E172F2A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108758</c:v>
                </c:pt>
                <c:pt idx="1">
                  <c:v>115019</c:v>
                </c:pt>
                <c:pt idx="2">
                  <c:v>123198</c:v>
                </c:pt>
                <c:pt idx="3">
                  <c:v>115519</c:v>
                </c:pt>
                <c:pt idx="4">
                  <c:v>116586</c:v>
                </c:pt>
                <c:pt idx="5">
                  <c:v>117164</c:v>
                </c:pt>
                <c:pt idx="6">
                  <c:v>127552</c:v>
                </c:pt>
                <c:pt idx="12">
                  <c:v>823796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3D-47EE-B758-4125E172F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3D-47EE-B758-4125E172F2A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102767</c:v>
                      </c:pt>
                      <c:pt idx="1">
                        <c:v>105310</c:v>
                      </c:pt>
                      <c:pt idx="2">
                        <c:v>41200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30803</c:v>
                      </c:pt>
                      <c:pt idx="8">
                        <c:v>18180</c:v>
                      </c:pt>
                      <c:pt idx="9">
                        <c:v>21674</c:v>
                      </c:pt>
                      <c:pt idx="10">
                        <c:v>16498</c:v>
                      </c:pt>
                      <c:pt idx="11">
                        <c:v>17398</c:v>
                      </c:pt>
                      <c:pt idx="12">
                        <c:v>375345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3D-47EE-B758-4125E172F2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3D-47EE-B758-4125E172F2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3D-47EE-B758-4125E172F2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3D-47EE-B758-4125E172F2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3D-47EE-B758-4125E172F2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3D-47EE-B758-4125E172F2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3D-47EE-B758-4125E172F2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3D-47EE-B758-4125E172F2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3D-47EE-B758-4125E172F2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3D-47EE-B758-4125E172F2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3D-47EE-B758-4125E172F2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3D-47EE-B758-4125E172F2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3D-47EE-B758-4125E172F2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3D-47EE-B758-4125E172F2AE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6.4574544101956732E-2</c:v>
                </c:pt>
                <c:pt idx="1">
                  <c:v>2.4704666536001341E-2</c:v>
                </c:pt>
                <c:pt idx="2">
                  <c:v>2.1230386295418846E-3</c:v>
                </c:pt>
                <c:pt idx="3">
                  <c:v>1.7412058973771849E-2</c:v>
                </c:pt>
                <c:pt idx="4">
                  <c:v>5.3913326463090439E-2</c:v>
                </c:pt>
                <c:pt idx="5">
                  <c:v>3.3283358320839618E-2</c:v>
                </c:pt>
                <c:pt idx="6">
                  <c:v>5.2860963449664844E-2</c:v>
                </c:pt>
                <c:pt idx="12">
                  <c:v>3.4859794534486621E-2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3D-47EE-B758-4125E172F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0C-4797-BDFD-F541A2BD059F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63291</c:v>
                </c:pt>
                <c:pt idx="1">
                  <c:v>61780</c:v>
                </c:pt>
                <c:pt idx="2">
                  <c:v>67669</c:v>
                </c:pt>
                <c:pt idx="3">
                  <c:v>68688</c:v>
                </c:pt>
                <c:pt idx="4">
                  <c:v>62382</c:v>
                </c:pt>
                <c:pt idx="5">
                  <c:v>67287</c:v>
                </c:pt>
                <c:pt idx="6">
                  <c:v>70310</c:v>
                </c:pt>
                <c:pt idx="7">
                  <c:v>69694</c:v>
                </c:pt>
                <c:pt idx="8">
                  <c:v>67208</c:v>
                </c:pt>
                <c:pt idx="9">
                  <c:v>73508</c:v>
                </c:pt>
                <c:pt idx="10">
                  <c:v>71022</c:v>
                </c:pt>
                <c:pt idx="11">
                  <c:v>67674</c:v>
                </c:pt>
                <c:pt idx="12">
                  <c:v>810513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0C-4797-BDFD-F541A2BD059F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0C-4797-BDFD-F541A2BD059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62071</c:v>
                </c:pt>
                <c:pt idx="1">
                  <c:v>67703</c:v>
                </c:pt>
                <c:pt idx="2">
                  <c:v>75940</c:v>
                </c:pt>
                <c:pt idx="3">
                  <c:v>67726</c:v>
                </c:pt>
                <c:pt idx="4">
                  <c:v>68445</c:v>
                </c:pt>
                <c:pt idx="5">
                  <c:v>70894</c:v>
                </c:pt>
                <c:pt idx="6">
                  <c:v>76375</c:v>
                </c:pt>
                <c:pt idx="7">
                  <c:v>78502</c:v>
                </c:pt>
                <c:pt idx="8">
                  <c:v>71650</c:v>
                </c:pt>
                <c:pt idx="9">
                  <c:v>79884</c:v>
                </c:pt>
                <c:pt idx="10">
                  <c:v>70390</c:v>
                </c:pt>
                <c:pt idx="11">
                  <c:v>71887</c:v>
                </c:pt>
                <c:pt idx="12">
                  <c:v>861467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0C-4797-BDFD-F541A2BD059F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0C-4797-BDFD-F541A2BD05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E0C-4797-BDFD-F541A2BD059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69478</c:v>
                </c:pt>
                <c:pt idx="1">
                  <c:v>72932</c:v>
                </c:pt>
                <c:pt idx="2">
                  <c:v>74634</c:v>
                </c:pt>
                <c:pt idx="3">
                  <c:v>66362</c:v>
                </c:pt>
                <c:pt idx="4">
                  <c:v>71750</c:v>
                </c:pt>
                <c:pt idx="5">
                  <c:v>72569</c:v>
                </c:pt>
                <c:pt idx="6">
                  <c:v>79031</c:v>
                </c:pt>
                <c:pt idx="12">
                  <c:v>506756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0C-4797-BDFD-F541A2BD0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E0C-4797-BDFD-F541A2BD05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60504</c:v>
                      </c:pt>
                      <c:pt idx="1">
                        <c:v>62555</c:v>
                      </c:pt>
                      <c:pt idx="2">
                        <c:v>24047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14181</c:v>
                      </c:pt>
                      <c:pt idx="8">
                        <c:v>8785</c:v>
                      </c:pt>
                      <c:pt idx="9">
                        <c:v>9727</c:v>
                      </c:pt>
                      <c:pt idx="10">
                        <c:v>7481</c:v>
                      </c:pt>
                      <c:pt idx="11">
                        <c:v>8227</c:v>
                      </c:pt>
                      <c:pt idx="12">
                        <c:v>206279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E0C-4797-BDFD-F541A2BD05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0C-4797-BDFD-F541A2BD05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0C-4797-BDFD-F541A2BD05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0C-4797-BDFD-F541A2BD05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0C-4797-BDFD-F541A2BD05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0C-4797-BDFD-F541A2BD05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0C-4797-BDFD-F541A2BD05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0C-4797-BDFD-F541A2BD05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0C-4797-BDFD-F541A2BD05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0C-4797-BDFD-F541A2BD05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0C-4797-BDFD-F541A2BD05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0C-4797-BDFD-F541A2BD05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0C-4797-BDFD-F541A2BD05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0C-4797-BDFD-F541A2BD059F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0.11933108859209618</c:v>
                </c:pt>
                <c:pt idx="1">
                  <c:v>7.7234391385906154E-2</c:v>
                </c:pt>
                <c:pt idx="2">
                  <c:v>-1.7197787727152969E-2</c:v>
                </c:pt>
                <c:pt idx="3">
                  <c:v>-2.0139975784779884E-2</c:v>
                </c:pt>
                <c:pt idx="4">
                  <c:v>4.82869457228432E-2</c:v>
                </c:pt>
                <c:pt idx="5">
                  <c:v>2.3626823144412779E-2</c:v>
                </c:pt>
                <c:pt idx="6">
                  <c:v>3.4775777414075337E-2</c:v>
                </c:pt>
                <c:pt idx="12">
                  <c:v>3.5984577454135191E-2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0C-4797-BDFD-F541A2BD0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7A-4E4C-9E86-75006EED8C40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48326</c:v>
                </c:pt>
                <c:pt idx="1">
                  <c:v>45827</c:v>
                </c:pt>
                <c:pt idx="2">
                  <c:v>48639</c:v>
                </c:pt>
                <c:pt idx="3">
                  <c:v>50475</c:v>
                </c:pt>
                <c:pt idx="4">
                  <c:v>48589</c:v>
                </c:pt>
                <c:pt idx="5">
                  <c:v>50600</c:v>
                </c:pt>
                <c:pt idx="6">
                  <c:v>53655</c:v>
                </c:pt>
                <c:pt idx="7">
                  <c:v>55335</c:v>
                </c:pt>
                <c:pt idx="8">
                  <c:v>51415</c:v>
                </c:pt>
                <c:pt idx="9">
                  <c:v>55616</c:v>
                </c:pt>
                <c:pt idx="10">
                  <c:v>49722</c:v>
                </c:pt>
                <c:pt idx="11">
                  <c:v>51027</c:v>
                </c:pt>
                <c:pt idx="12">
                  <c:v>609226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7A-4E4C-9E86-75006EED8C40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7A-4E4C-9E86-75006EED8C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49957</c:v>
                </c:pt>
                <c:pt idx="1">
                  <c:v>50552</c:v>
                </c:pt>
                <c:pt idx="2">
                  <c:v>55860</c:v>
                </c:pt>
                <c:pt idx="3">
                  <c:v>50481</c:v>
                </c:pt>
                <c:pt idx="4">
                  <c:v>52392</c:v>
                </c:pt>
                <c:pt idx="5">
                  <c:v>52676</c:v>
                </c:pt>
                <c:pt idx="6">
                  <c:v>57122</c:v>
                </c:pt>
                <c:pt idx="7">
                  <c:v>59369</c:v>
                </c:pt>
                <c:pt idx="8">
                  <c:v>54012</c:v>
                </c:pt>
                <c:pt idx="9">
                  <c:v>61026</c:v>
                </c:pt>
                <c:pt idx="10">
                  <c:v>54172</c:v>
                </c:pt>
                <c:pt idx="11">
                  <c:v>53638</c:v>
                </c:pt>
                <c:pt idx="12">
                  <c:v>651257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7A-4E4C-9E86-75006EED8C40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7A-4E4C-9E86-75006EED8C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D7A-4E4C-9E86-75006EED8C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51937</c:v>
                </c:pt>
                <c:pt idx="1">
                  <c:v>55634</c:v>
                </c:pt>
                <c:pt idx="2">
                  <c:v>58113</c:v>
                </c:pt>
                <c:pt idx="3">
                  <c:v>51490</c:v>
                </c:pt>
                <c:pt idx="4">
                  <c:v>57980</c:v>
                </c:pt>
                <c:pt idx="5">
                  <c:v>57563</c:v>
                </c:pt>
                <c:pt idx="6">
                  <c:v>63231</c:v>
                </c:pt>
                <c:pt idx="12">
                  <c:v>395948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7A-4E4C-9E86-75006EED8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D7A-4E4C-9E86-75006EED8C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44788</c:v>
                      </c:pt>
                      <c:pt idx="1">
                        <c:v>45868</c:v>
                      </c:pt>
                      <c:pt idx="2">
                        <c:v>16834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10075</c:v>
                      </c:pt>
                      <c:pt idx="8">
                        <c:v>6466</c:v>
                      </c:pt>
                      <c:pt idx="9">
                        <c:v>8213</c:v>
                      </c:pt>
                      <c:pt idx="10">
                        <c:v>5716</c:v>
                      </c:pt>
                      <c:pt idx="11">
                        <c:v>6600</c:v>
                      </c:pt>
                      <c:pt idx="12">
                        <c:v>151994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D7A-4E4C-9E86-75006EED8C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7A-4E4C-9E86-75006EED8C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7A-4E4C-9E86-75006EED8C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7A-4E4C-9E86-75006EED8C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7A-4E4C-9E86-75006EED8C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7A-4E4C-9E86-75006EED8C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7A-4E4C-9E86-75006EED8C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7A-4E4C-9E86-75006EED8C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7A-4E4C-9E86-75006EED8C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7A-4E4C-9E86-75006EED8C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7A-4E4C-9E86-75006EED8C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7A-4E4C-9E86-75006EED8C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7A-4E4C-9E86-75006EED8C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7A-4E4C-9E86-75006EED8C40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3.9634085313369427E-2</c:v>
                </c:pt>
                <c:pt idx="1">
                  <c:v>0.10053014717518605</c:v>
                </c:pt>
                <c:pt idx="2">
                  <c:v>4.0332975295381379E-2</c:v>
                </c:pt>
                <c:pt idx="3">
                  <c:v>1.9987718151383671E-2</c:v>
                </c:pt>
                <c:pt idx="4">
                  <c:v>0.10665750496258974</c:v>
                </c:pt>
                <c:pt idx="5">
                  <c:v>9.2774698154757473E-2</c:v>
                </c:pt>
                <c:pt idx="6">
                  <c:v>0.10694653548545219</c:v>
                </c:pt>
                <c:pt idx="12">
                  <c:v>7.2913505311077431E-2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D7A-4E4C-9E86-75006EED8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F4-4CDA-844A-8C12C9F73AD8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14965</c:v>
                </c:pt>
                <c:pt idx="1">
                  <c:v>15953</c:v>
                </c:pt>
                <c:pt idx="2">
                  <c:v>19030</c:v>
                </c:pt>
                <c:pt idx="3">
                  <c:v>18213</c:v>
                </c:pt>
                <c:pt idx="4">
                  <c:v>13793</c:v>
                </c:pt>
                <c:pt idx="5">
                  <c:v>16687</c:v>
                </c:pt>
                <c:pt idx="6">
                  <c:v>16655</c:v>
                </c:pt>
                <c:pt idx="7">
                  <c:v>14359</c:v>
                </c:pt>
                <c:pt idx="8">
                  <c:v>15793</c:v>
                </c:pt>
                <c:pt idx="9">
                  <c:v>17892</c:v>
                </c:pt>
                <c:pt idx="10">
                  <c:v>21300</c:v>
                </c:pt>
                <c:pt idx="11">
                  <c:v>16647</c:v>
                </c:pt>
                <c:pt idx="12">
                  <c:v>201287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4-4CDA-844A-8C12C9F73AD8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F4-4CDA-844A-8C12C9F73AD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12114</c:v>
                </c:pt>
                <c:pt idx="1">
                  <c:v>17151</c:v>
                </c:pt>
                <c:pt idx="2">
                  <c:v>20080</c:v>
                </c:pt>
                <c:pt idx="3">
                  <c:v>17245</c:v>
                </c:pt>
                <c:pt idx="4">
                  <c:v>16053</c:v>
                </c:pt>
                <c:pt idx="5">
                  <c:v>18218</c:v>
                </c:pt>
                <c:pt idx="6">
                  <c:v>19253</c:v>
                </c:pt>
                <c:pt idx="7">
                  <c:v>19133</c:v>
                </c:pt>
                <c:pt idx="8">
                  <c:v>17638</c:v>
                </c:pt>
                <c:pt idx="9">
                  <c:v>18858</c:v>
                </c:pt>
                <c:pt idx="10">
                  <c:v>16218</c:v>
                </c:pt>
                <c:pt idx="11">
                  <c:v>18249</c:v>
                </c:pt>
                <c:pt idx="12">
                  <c:v>210210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F4-4CDA-844A-8C12C9F73AD8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F4-4CDA-844A-8C12C9F73AD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F4-4CDA-844A-8C12C9F73AD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17541</c:v>
                </c:pt>
                <c:pt idx="1">
                  <c:v>17298</c:v>
                </c:pt>
                <c:pt idx="2">
                  <c:v>16521</c:v>
                </c:pt>
                <c:pt idx="3">
                  <c:v>14872</c:v>
                </c:pt>
                <c:pt idx="4">
                  <c:v>13770</c:v>
                </c:pt>
                <c:pt idx="5">
                  <c:v>15006</c:v>
                </c:pt>
                <c:pt idx="6">
                  <c:v>15800</c:v>
                </c:pt>
                <c:pt idx="12">
                  <c:v>110808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F4-4CDA-844A-8C12C9F73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7F4-4CDA-844A-8C12C9F73AD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15716</c:v>
                      </c:pt>
                      <c:pt idx="1">
                        <c:v>16687</c:v>
                      </c:pt>
                      <c:pt idx="2">
                        <c:v>7213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4106</c:v>
                      </c:pt>
                      <c:pt idx="8">
                        <c:v>2319</c:v>
                      </c:pt>
                      <c:pt idx="9">
                        <c:v>1514</c:v>
                      </c:pt>
                      <c:pt idx="10">
                        <c:v>1765</c:v>
                      </c:pt>
                      <c:pt idx="11">
                        <c:v>1627</c:v>
                      </c:pt>
                      <c:pt idx="12">
                        <c:v>54285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7F4-4CDA-844A-8C12C9F73A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F4-4CDA-844A-8C12C9F73AD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F4-4CDA-844A-8C12C9F73AD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F4-4CDA-844A-8C12C9F73AD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F4-4CDA-844A-8C12C9F73AD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F4-4CDA-844A-8C12C9F73AD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F4-4CDA-844A-8C12C9F73AD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F4-4CDA-844A-8C12C9F73AD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F4-4CDA-844A-8C12C9F73AD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F4-4CDA-844A-8C12C9F73AD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F4-4CDA-844A-8C12C9F73AD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F4-4CDA-844A-8C12C9F73AD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F4-4CDA-844A-8C12C9F73AD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F4-4CDA-844A-8C12C9F73AD8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0.4479940564635958</c:v>
                </c:pt>
                <c:pt idx="1">
                  <c:v>8.5709288088158253E-3</c:v>
                </c:pt>
                <c:pt idx="2">
                  <c:v>-0.17724103585657369</c:v>
                </c:pt>
                <c:pt idx="3">
                  <c:v>-0.13760510292838501</c:v>
                </c:pt>
                <c:pt idx="4">
                  <c:v>-0.14221640814800973</c:v>
                </c:pt>
                <c:pt idx="5">
                  <c:v>-0.17630914480184434</c:v>
                </c:pt>
                <c:pt idx="6">
                  <c:v>-0.17934867293408818</c:v>
                </c:pt>
                <c:pt idx="12">
                  <c:v>-7.7476397422448717E-2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F4-4CDA-844A-8C12C9F73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48-483B-A801-D89B0504B11A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38836</c:v>
                </c:pt>
                <c:pt idx="1">
                  <c:v>40393</c:v>
                </c:pt>
                <c:pt idx="2">
                  <c:v>46614</c:v>
                </c:pt>
                <c:pt idx="3">
                  <c:v>44213</c:v>
                </c:pt>
                <c:pt idx="4">
                  <c:v>34250</c:v>
                </c:pt>
                <c:pt idx="5">
                  <c:v>42497</c:v>
                </c:pt>
                <c:pt idx="6">
                  <c:v>42520</c:v>
                </c:pt>
                <c:pt idx="7">
                  <c:v>47103</c:v>
                </c:pt>
                <c:pt idx="8">
                  <c:v>40104</c:v>
                </c:pt>
                <c:pt idx="9">
                  <c:v>46013</c:v>
                </c:pt>
                <c:pt idx="10">
                  <c:v>42977</c:v>
                </c:pt>
                <c:pt idx="11">
                  <c:v>43945</c:v>
                </c:pt>
                <c:pt idx="12">
                  <c:v>509465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8-483B-A801-D89B0504B11A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48-483B-A801-D89B0504B11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40090</c:v>
                </c:pt>
                <c:pt idx="1">
                  <c:v>44543</c:v>
                </c:pt>
                <c:pt idx="2">
                  <c:v>46997</c:v>
                </c:pt>
                <c:pt idx="3">
                  <c:v>45816</c:v>
                </c:pt>
                <c:pt idx="4">
                  <c:v>42177</c:v>
                </c:pt>
                <c:pt idx="5">
                  <c:v>42496</c:v>
                </c:pt>
                <c:pt idx="6">
                  <c:v>44773</c:v>
                </c:pt>
                <c:pt idx="7">
                  <c:v>47679</c:v>
                </c:pt>
                <c:pt idx="8">
                  <c:v>39500</c:v>
                </c:pt>
                <c:pt idx="9">
                  <c:v>45196</c:v>
                </c:pt>
                <c:pt idx="10">
                  <c:v>43526</c:v>
                </c:pt>
                <c:pt idx="11">
                  <c:v>43563</c:v>
                </c:pt>
                <c:pt idx="12">
                  <c:v>526356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48-483B-A801-D89B0504B11A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48-483B-A801-D89B0504B1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48-483B-A801-D89B0504B11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39280</c:v>
                </c:pt>
                <c:pt idx="1">
                  <c:v>42087</c:v>
                </c:pt>
                <c:pt idx="2">
                  <c:v>48564</c:v>
                </c:pt>
                <c:pt idx="3">
                  <c:v>49157</c:v>
                </c:pt>
                <c:pt idx="4">
                  <c:v>44836</c:v>
                </c:pt>
                <c:pt idx="5">
                  <c:v>44595</c:v>
                </c:pt>
                <c:pt idx="6">
                  <c:v>48521</c:v>
                </c:pt>
                <c:pt idx="12">
                  <c:v>317040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48-483B-A801-D89B0504B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B48-483B-A801-D89B0504B11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42755</c:v>
                      </c:pt>
                      <c:pt idx="2">
                        <c:v>17153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16622</c:v>
                      </c:pt>
                      <c:pt idx="8">
                        <c:v>9395</c:v>
                      </c:pt>
                      <c:pt idx="9">
                        <c:v>11947</c:v>
                      </c:pt>
                      <c:pt idx="10">
                        <c:v>9017</c:v>
                      </c:pt>
                      <c:pt idx="11">
                        <c:v>9171</c:v>
                      </c:pt>
                      <c:pt idx="12">
                        <c:v>169066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B48-483B-A801-D89B0504B1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48-483B-A801-D89B0504B1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48-483B-A801-D89B0504B1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48-483B-A801-D89B0504B1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48-483B-A801-D89B0504B1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48-483B-A801-D89B0504B1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48-483B-A801-D89B0504B1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48-483B-A801-D89B0504B1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48-483B-A801-D89B0504B1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48-483B-A801-D89B0504B1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48-483B-A801-D89B0504B1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48-483B-A801-D89B0504B1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48-483B-A801-D89B0504B1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48-483B-A801-D89B0504B11A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-2.0204539785482645E-2</c:v>
                </c:pt>
                <c:pt idx="1">
                  <c:v>-5.5137732079114543E-2</c:v>
                </c:pt>
                <c:pt idx="2">
                  <c:v>3.3342553780028483E-2</c:v>
                </c:pt>
                <c:pt idx="3">
                  <c:v>7.292212327571157E-2</c:v>
                </c:pt>
                <c:pt idx="4">
                  <c:v>6.3043839059202966E-2</c:v>
                </c:pt>
                <c:pt idx="5">
                  <c:v>4.9392884036144613E-2</c:v>
                </c:pt>
                <c:pt idx="6">
                  <c:v>8.3711165211176386E-2</c:v>
                </c:pt>
                <c:pt idx="12">
                  <c:v>3.3067007285950689E-2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48-483B-A801-D89B0504B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1387823</c:v>
                </c:pt>
                <c:pt idx="1">
                  <c:v>1319978</c:v>
                </c:pt>
                <c:pt idx="2">
                  <c:v>1243535</c:v>
                </c:pt>
                <c:pt idx="3">
                  <c:v>492258</c:v>
                </c:pt>
                <c:pt idx="4">
                  <c:v>375345</c:v>
                </c:pt>
                <c:pt idx="5">
                  <c:v>1299411</c:v>
                </c:pt>
                <c:pt idx="6">
                  <c:v>1322486</c:v>
                </c:pt>
                <c:pt idx="7">
                  <c:v>1360793</c:v>
                </c:pt>
                <c:pt idx="8">
                  <c:v>1347211</c:v>
                </c:pt>
                <c:pt idx="9">
                  <c:v>1241852</c:v>
                </c:pt>
                <c:pt idx="10">
                  <c:v>1207652</c:v>
                </c:pt>
                <c:pt idx="11">
                  <c:v>1179248</c:v>
                </c:pt>
                <c:pt idx="12">
                  <c:v>1140909</c:v>
                </c:pt>
                <c:pt idx="13">
                  <c:v>1138202</c:v>
                </c:pt>
                <c:pt idx="14">
                  <c:v>1027823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C-4D7D-BCBE-F7CEDF6EB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5.139858391579244E-2</c:v>
                </c:pt>
                <c:pt idx="1">
                  <c:v>6.1472334916186533E-2</c:v>
                </c:pt>
                <c:pt idx="2">
                  <c:v>1.5261854555944239</c:v>
                </c:pt>
                <c:pt idx="3">
                  <c:v>0.31148143707788845</c:v>
                </c:pt>
                <c:pt idx="4">
                  <c:v>-0.71114220212080703</c:v>
                </c:pt>
                <c:pt idx="5">
                  <c:v>-1.7448199829714683E-2</c:v>
                </c:pt>
                <c:pt idx="6">
                  <c:v>-2.8150497540772146E-2</c:v>
                </c:pt>
                <c:pt idx="7">
                  <c:v>1.008156851450881E-2</c:v>
                </c:pt>
                <c:pt idx="8">
                  <c:v>8.4840222506385565E-2</c:v>
                </c:pt>
                <c:pt idx="9">
                  <c:v>2.8319416520653284E-2</c:v>
                </c:pt>
                <c:pt idx="10">
                  <c:v>2.4086536504619893E-2</c:v>
                </c:pt>
                <c:pt idx="11">
                  <c:v>3.3603907060072213E-2</c:v>
                </c:pt>
                <c:pt idx="12">
                  <c:v>2.3783124612326567E-3</c:v>
                </c:pt>
                <c:pt idx="13">
                  <c:v>0.10739105857720643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C-4D7D-BCBE-F7CEDF6EB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B5-4A7E-A3D8-838986285D09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5690</c:v>
                </c:pt>
                <c:pt idx="1">
                  <c:v>4224</c:v>
                </c:pt>
                <c:pt idx="2">
                  <c:v>6239</c:v>
                </c:pt>
                <c:pt idx="3">
                  <c:v>12713</c:v>
                </c:pt>
                <c:pt idx="4">
                  <c:v>8043</c:v>
                </c:pt>
                <c:pt idx="5">
                  <c:v>12303</c:v>
                </c:pt>
                <c:pt idx="6">
                  <c:v>14490</c:v>
                </c:pt>
                <c:pt idx="7">
                  <c:v>19950</c:v>
                </c:pt>
                <c:pt idx="8">
                  <c:v>10743</c:v>
                </c:pt>
                <c:pt idx="9">
                  <c:v>10093</c:v>
                </c:pt>
                <c:pt idx="10">
                  <c:v>7021</c:v>
                </c:pt>
                <c:pt idx="11">
                  <c:v>7457</c:v>
                </c:pt>
                <c:pt idx="12">
                  <c:v>118966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B5-4A7E-A3D8-838986285D09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B5-4A7E-A3D8-838986285D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4403</c:v>
                </c:pt>
                <c:pt idx="1">
                  <c:v>4931</c:v>
                </c:pt>
                <c:pt idx="2">
                  <c:v>8729</c:v>
                </c:pt>
                <c:pt idx="3">
                  <c:v>8246</c:v>
                </c:pt>
                <c:pt idx="4">
                  <c:v>9596</c:v>
                </c:pt>
                <c:pt idx="5">
                  <c:v>10664</c:v>
                </c:pt>
                <c:pt idx="6">
                  <c:v>14582</c:v>
                </c:pt>
                <c:pt idx="7">
                  <c:v>19201</c:v>
                </c:pt>
                <c:pt idx="8">
                  <c:v>10757</c:v>
                </c:pt>
                <c:pt idx="9">
                  <c:v>9833</c:v>
                </c:pt>
                <c:pt idx="10">
                  <c:v>6177</c:v>
                </c:pt>
                <c:pt idx="11">
                  <c:v>7541</c:v>
                </c:pt>
                <c:pt idx="12">
                  <c:v>114660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B5-4A7E-A3D8-838986285D09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B5-4A7E-A3D8-838986285D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B5-4A7E-A3D8-838986285D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5520</c:v>
                </c:pt>
                <c:pt idx="1">
                  <c:v>5645</c:v>
                </c:pt>
                <c:pt idx="2">
                  <c:v>5678</c:v>
                </c:pt>
                <c:pt idx="3">
                  <c:v>12728</c:v>
                </c:pt>
                <c:pt idx="4">
                  <c:v>9435</c:v>
                </c:pt>
                <c:pt idx="5">
                  <c:v>10671</c:v>
                </c:pt>
                <c:pt idx="6">
                  <c:v>14169</c:v>
                </c:pt>
                <c:pt idx="12">
                  <c:v>63846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B5-4A7E-A3D8-838986285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5B5-4A7E-A3D8-838986285D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5572</c:v>
                      </c:pt>
                      <c:pt idx="1">
                        <c:v>6245</c:v>
                      </c:pt>
                      <c:pt idx="2">
                        <c:v>2136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13164</c:v>
                      </c:pt>
                      <c:pt idx="8">
                        <c:v>7078</c:v>
                      </c:pt>
                      <c:pt idx="9">
                        <c:v>7771</c:v>
                      </c:pt>
                      <c:pt idx="10">
                        <c:v>2621</c:v>
                      </c:pt>
                      <c:pt idx="11">
                        <c:v>2321</c:v>
                      </c:pt>
                      <c:pt idx="12">
                        <c:v>51760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5B5-4A7E-A3D8-838986285D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B5-4A7E-A3D8-838986285D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B5-4A7E-A3D8-838986285D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B5-4A7E-A3D8-838986285D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B5-4A7E-A3D8-838986285D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B5-4A7E-A3D8-838986285D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B5-4A7E-A3D8-838986285D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B5-4A7E-A3D8-838986285D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B5-4A7E-A3D8-838986285D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B5-4A7E-A3D8-838986285D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B5-4A7E-A3D8-838986285D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B5-4A7E-A3D8-838986285D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B5-4A7E-A3D8-838986285D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B5-4A7E-A3D8-838986285D09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0.25369066545537144</c:v>
                </c:pt>
                <c:pt idx="1">
                  <c:v>0.14479821537213544</c:v>
                </c:pt>
                <c:pt idx="2">
                  <c:v>-0.34952457326154196</c:v>
                </c:pt>
                <c:pt idx="3">
                  <c:v>0.54353626000485078</c:v>
                </c:pt>
                <c:pt idx="4">
                  <c:v>-1.6777824093372251E-2</c:v>
                </c:pt>
                <c:pt idx="5">
                  <c:v>6.5641410352590412E-4</c:v>
                </c:pt>
                <c:pt idx="6">
                  <c:v>-2.8322589493896544E-2</c:v>
                </c:pt>
                <c:pt idx="12">
                  <c:v>4.4071233503949259E-2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B5-4A7E-A3D8-838986285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861467</c:v>
                </c:pt>
                <c:pt idx="1">
                  <c:v>810513</c:v>
                </c:pt>
                <c:pt idx="2">
                  <c:v>752557</c:v>
                </c:pt>
                <c:pt idx="3">
                  <c:v>256749</c:v>
                </c:pt>
                <c:pt idx="4">
                  <c:v>206279</c:v>
                </c:pt>
                <c:pt idx="5">
                  <c:v>729995</c:v>
                </c:pt>
                <c:pt idx="6">
                  <c:v>708603</c:v>
                </c:pt>
                <c:pt idx="7">
                  <c:v>722030</c:v>
                </c:pt>
                <c:pt idx="8">
                  <c:v>738826</c:v>
                </c:pt>
                <c:pt idx="9">
                  <c:v>674992</c:v>
                </c:pt>
                <c:pt idx="10">
                  <c:v>642601</c:v>
                </c:pt>
                <c:pt idx="11">
                  <c:v>623830</c:v>
                </c:pt>
                <c:pt idx="12">
                  <c:v>609497</c:v>
                </c:pt>
                <c:pt idx="13">
                  <c:v>614736</c:v>
                </c:pt>
                <c:pt idx="14">
                  <c:v>562934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5-4D69-9CA8-CA286AB92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6.2866357479768986E-2</c:v>
                </c:pt>
                <c:pt idx="1">
                  <c:v>7.7012106724141827E-2</c:v>
                </c:pt>
                <c:pt idx="2">
                  <c:v>1.9311000237586127</c:v>
                </c:pt>
                <c:pt idx="3">
                  <c:v>0.24466862841103554</c:v>
                </c:pt>
                <c:pt idx="4">
                  <c:v>-0.71742409194583523</c:v>
                </c:pt>
                <c:pt idx="5">
                  <c:v>3.0188977466931499E-2</c:v>
                </c:pt>
                <c:pt idx="6">
                  <c:v>-1.8596180214118574E-2</c:v>
                </c:pt>
                <c:pt idx="7">
                  <c:v>-2.2733363471236778E-2</c:v>
                </c:pt>
                <c:pt idx="8">
                  <c:v>9.4570009718633719E-2</c:v>
                </c:pt>
                <c:pt idx="9">
                  <c:v>5.0406084024145592E-2</c:v>
                </c:pt>
                <c:pt idx="10">
                  <c:v>3.0089928345863548E-2</c:v>
                </c:pt>
                <c:pt idx="11">
                  <c:v>2.3516112466509309E-2</c:v>
                </c:pt>
                <c:pt idx="12">
                  <c:v>-8.5223575648734062E-3</c:v>
                </c:pt>
                <c:pt idx="13">
                  <c:v>9.2021444787488305E-2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55-4D69-9CA8-CA286AB92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651257</c:v>
                </c:pt>
                <c:pt idx="1">
                  <c:v>609226</c:v>
                </c:pt>
                <c:pt idx="2">
                  <c:v>573367</c:v>
                </c:pt>
                <c:pt idx="3">
                  <c:v>206077</c:v>
                </c:pt>
                <c:pt idx="4">
                  <c:v>151994</c:v>
                </c:pt>
                <c:pt idx="5">
                  <c:v>552295</c:v>
                </c:pt>
                <c:pt idx="6">
                  <c:v>510204</c:v>
                </c:pt>
                <c:pt idx="7">
                  <c:v>508931</c:v>
                </c:pt>
                <c:pt idx="8">
                  <c:v>529296</c:v>
                </c:pt>
                <c:pt idx="9">
                  <c:v>490647</c:v>
                </c:pt>
                <c:pt idx="10">
                  <c:v>462729</c:v>
                </c:pt>
                <c:pt idx="11">
                  <c:v>441183</c:v>
                </c:pt>
                <c:pt idx="12">
                  <c:v>422920</c:v>
                </c:pt>
                <c:pt idx="13">
                  <c:v>411341</c:v>
                </c:pt>
                <c:pt idx="14">
                  <c:v>386941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90-44D6-A7BC-ECE732E10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6.8990817857412567E-2</c:v>
                </c:pt>
                <c:pt idx="1">
                  <c:v>6.254109497058602E-2</c:v>
                </c:pt>
                <c:pt idx="2">
                  <c:v>1.7822949674150923</c:v>
                </c:pt>
                <c:pt idx="3">
                  <c:v>0.35582325618116495</c:v>
                </c:pt>
                <c:pt idx="4">
                  <c:v>-0.72479562552621335</c:v>
                </c:pt>
                <c:pt idx="5">
                  <c:v>8.2498373199739738E-2</c:v>
                </c:pt>
                <c:pt idx="6">
                  <c:v>2.50132139720316E-3</c:v>
                </c:pt>
                <c:pt idx="7">
                  <c:v>-3.8475635561198263E-2</c:v>
                </c:pt>
                <c:pt idx="8">
                  <c:v>7.8771499672880996E-2</c:v>
                </c:pt>
                <c:pt idx="9">
                  <c:v>6.0333370071899539E-2</c:v>
                </c:pt>
                <c:pt idx="10">
                  <c:v>4.8836877214217145E-2</c:v>
                </c:pt>
                <c:pt idx="11">
                  <c:v>4.3183107916390906E-2</c:v>
                </c:pt>
                <c:pt idx="12">
                  <c:v>2.8149394298161434E-2</c:v>
                </c:pt>
                <c:pt idx="13">
                  <c:v>6.3058709208897445E-2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90-44D6-A7BC-ECE732E10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2B-4A4B-A5B7-8DF3691C8FE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22B-4A4B-A5B7-8DF3691C8FE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22B-4A4B-A5B7-8DF3691C8FE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22B-4A4B-A5B7-8DF3691C8FE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22B-4A4B-A5B7-8DF3691C8FE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22B-4A4B-A5B7-8DF3691C8FE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22B-4A4B-A5B7-8DF3691C8FE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22B-4A4B-A5B7-8DF3691C8F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1387823</c:v>
                </c:pt>
                <c:pt idx="1">
                  <c:v>114660</c:v>
                </c:pt>
                <c:pt idx="2">
                  <c:v>1273163</c:v>
                </c:pt>
                <c:pt idx="3">
                  <c:v>683651</c:v>
                </c:pt>
                <c:pt idx="4">
                  <c:v>44501</c:v>
                </c:pt>
                <c:pt idx="5">
                  <c:v>29098</c:v>
                </c:pt>
                <c:pt idx="6">
                  <c:v>57898</c:v>
                </c:pt>
                <c:pt idx="7">
                  <c:v>44633</c:v>
                </c:pt>
                <c:pt idx="8">
                  <c:v>22219</c:v>
                </c:pt>
                <c:pt idx="9">
                  <c:v>24735</c:v>
                </c:pt>
                <c:pt idx="10">
                  <c:v>366428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22B-4A4B-A5B7-8DF3691C8FEB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5.139858391579244E-2</c:v>
                </c:pt>
                <c:pt idx="1">
                  <c:v>-3.6195215439705497E-2</c:v>
                </c:pt>
                <c:pt idx="2">
                  <c:v>6.007516994001727E-2</c:v>
                </c:pt>
                <c:pt idx="3">
                  <c:v>7.7139899573178239E-2</c:v>
                </c:pt>
                <c:pt idx="4">
                  <c:v>-1.4003057629672355E-2</c:v>
                </c:pt>
                <c:pt idx="5">
                  <c:v>6.9208941795280143E-3</c:v>
                </c:pt>
                <c:pt idx="6">
                  <c:v>4.3620894769097696E-2</c:v>
                </c:pt>
                <c:pt idx="7">
                  <c:v>1.0093466404146101E-2</c:v>
                </c:pt>
                <c:pt idx="8">
                  <c:v>-5.4711763454584172E-2</c:v>
                </c:pt>
                <c:pt idx="9">
                  <c:v>-6.7518660936439767E-2</c:v>
                </c:pt>
                <c:pt idx="10">
                  <c:v>6.9569227715605031E-2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22B-4A4B-A5B7-8DF3691C8FE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22B-4A4B-A5B7-8DF3691C8FE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22B-4A4B-A5B7-8DF3691C8FE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22B-4A4B-A5B7-8DF3691C8FE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22B-4A4B-A5B7-8DF3691C8FE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22B-4A4B-A5B7-8DF3691C8FE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22B-4A4B-A5B7-8DF3691C8FE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22B-4A4B-A5B7-8DF3691C8FEB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8.2618604822084662E-2</c:v>
                </c:pt>
                <c:pt idx="2">
                  <c:v>0.91738139517791539</c:v>
                </c:pt>
                <c:pt idx="3">
                  <c:v>0.49260676613660387</c:v>
                </c:pt>
                <c:pt idx="4">
                  <c:v>3.2065328215485689E-2</c:v>
                </c:pt>
                <c:pt idx="5">
                  <c:v>2.0966650646372053E-2</c:v>
                </c:pt>
                <c:pt idx="6">
                  <c:v>4.1718576504352498E-2</c:v>
                </c:pt>
                <c:pt idx="7">
                  <c:v>3.2160441209001439E-2</c:v>
                </c:pt>
                <c:pt idx="8">
                  <c:v>1.600996668883568E-2</c:v>
                </c:pt>
                <c:pt idx="9">
                  <c:v>1.7822877989484249E-2</c:v>
                </c:pt>
                <c:pt idx="10">
                  <c:v>0.26403078778777983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22B-4A4B-A5B7-8DF3691C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C4-415F-ABF5-0837CE37C859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C4-415F-ABF5-0837CE37C8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3C4-415F-ABF5-0837CE37C8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3C4-415F-ABF5-0837CE37C8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3C4-415F-ABF5-0837CE37C85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3C4-415F-ABF5-0837CE37C85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3C4-415F-ABF5-0837CE37C85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3C4-415F-ABF5-0837CE37C8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121148</c:v>
                </c:pt>
                <c:pt idx="1">
                  <c:v>14582</c:v>
                </c:pt>
                <c:pt idx="2">
                  <c:v>6983</c:v>
                </c:pt>
                <c:pt idx="3">
                  <c:v>7599</c:v>
                </c:pt>
                <c:pt idx="4">
                  <c:v>106566</c:v>
                </c:pt>
                <c:pt idx="5">
                  <c:v>64142</c:v>
                </c:pt>
                <c:pt idx="6">
                  <c:v>2455</c:v>
                </c:pt>
                <c:pt idx="7">
                  <c:v>2235</c:v>
                </c:pt>
                <c:pt idx="8">
                  <c:v>5583</c:v>
                </c:pt>
                <c:pt idx="9">
                  <c:v>4277</c:v>
                </c:pt>
                <c:pt idx="10">
                  <c:v>639</c:v>
                </c:pt>
                <c:pt idx="11">
                  <c:v>114</c:v>
                </c:pt>
                <c:pt idx="12">
                  <c:v>27121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C4-415F-ABF5-0837CE37C859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julio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7.3721527962421263E-2</c:v>
                </c:pt>
                <c:pt idx="1">
                  <c:v>6.3492063492063266E-3</c:v>
                </c:pt>
                <c:pt idx="2">
                  <c:v>1.644832605531299E-2</c:v>
                </c:pt>
                <c:pt idx="3">
                  <c:v>-2.7559055118110409E-3</c:v>
                </c:pt>
                <c:pt idx="4">
                  <c:v>8.3648566198901708E-2</c:v>
                </c:pt>
                <c:pt idx="5">
                  <c:v>8.1871542301983569E-2</c:v>
                </c:pt>
                <c:pt idx="6">
                  <c:v>-3.1176006314127869E-2</c:v>
                </c:pt>
                <c:pt idx="7">
                  <c:v>8.8650754992693592E-2</c:v>
                </c:pt>
                <c:pt idx="8">
                  <c:v>0.20427092320966356</c:v>
                </c:pt>
                <c:pt idx="9">
                  <c:v>6.5520677628301049E-2</c:v>
                </c:pt>
                <c:pt idx="10">
                  <c:v>0.30142566191446019</c:v>
                </c:pt>
                <c:pt idx="11">
                  <c:v>-0.50649350649350655</c:v>
                </c:pt>
                <c:pt idx="12">
                  <c:v>8.0819352010520928E-2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C4-415F-ABF5-0837CE37C85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3C4-415F-ABF5-0837CE37C85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3C4-415F-ABF5-0837CE37C85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3C4-415F-ABF5-0837CE37C85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3C4-415F-ABF5-0837CE37C85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3C4-415F-ABF5-0837CE37C85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3C4-415F-ABF5-0837CE37C85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3C4-415F-ABF5-0837CE37C859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0.12036517317661043</c:v>
                </c:pt>
                <c:pt idx="2">
                  <c:v>5.7640241687852874E-2</c:v>
                </c:pt>
                <c:pt idx="3">
                  <c:v>6.2724931488757546E-2</c:v>
                </c:pt>
                <c:pt idx="4">
                  <c:v>0.87963482682338956</c:v>
                </c:pt>
                <c:pt idx="5">
                  <c:v>0.52945157988575953</c:v>
                </c:pt>
                <c:pt idx="6">
                  <c:v>2.0264469904579523E-2</c:v>
                </c:pt>
                <c:pt idx="7">
                  <c:v>1.8448509261399279E-2</c:v>
                </c:pt>
                <c:pt idx="8">
                  <c:v>4.6084128503978604E-2</c:v>
                </c:pt>
                <c:pt idx="9">
                  <c:v>3.5303925776735891E-2</c:v>
                </c:pt>
                <c:pt idx="10">
                  <c:v>5.2745402317826134E-3</c:v>
                </c:pt>
                <c:pt idx="11">
                  <c:v>9.4099778782976199E-4</c:v>
                </c:pt>
                <c:pt idx="12">
                  <c:v>0.22386667547132433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3C4-415F-ABF5-0837CE37C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1A-49EB-BE08-8C44C5FD502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1A-49EB-BE08-8C44C5FD50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41A-49EB-BE08-8C44C5FD502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41A-49EB-BE08-8C44C5FD502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1A-49EB-BE08-8C44C5FD502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1A-49EB-BE08-8C44C5FD502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41A-49EB-BE08-8C44C5FD502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41A-49EB-BE08-8C44C5FD50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823796</c:v>
                </c:pt>
                <c:pt idx="1">
                  <c:v>63846</c:v>
                </c:pt>
                <c:pt idx="2">
                  <c:v>759950</c:v>
                </c:pt>
                <c:pt idx="3">
                  <c:v>402895</c:v>
                </c:pt>
                <c:pt idx="4">
                  <c:v>27211</c:v>
                </c:pt>
                <c:pt idx="5">
                  <c:v>18167</c:v>
                </c:pt>
                <c:pt idx="6">
                  <c:v>30167</c:v>
                </c:pt>
                <c:pt idx="7">
                  <c:v>22171</c:v>
                </c:pt>
                <c:pt idx="8">
                  <c:v>14019</c:v>
                </c:pt>
                <c:pt idx="9">
                  <c:v>11633</c:v>
                </c:pt>
                <c:pt idx="10">
                  <c:v>233687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1A-49EB-BE08-8C44C5FD5025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3.4859794534486621E-2</c:v>
                </c:pt>
                <c:pt idx="1">
                  <c:v>4.4071233503949259E-2</c:v>
                </c:pt>
                <c:pt idx="2">
                  <c:v>3.4093305846413458E-2</c:v>
                </c:pt>
                <c:pt idx="3">
                  <c:v>2.4331023962372189E-2</c:v>
                </c:pt>
                <c:pt idx="4">
                  <c:v>9.5583202480170604E-2</c:v>
                </c:pt>
                <c:pt idx="5">
                  <c:v>7.3953653345944614E-2</c:v>
                </c:pt>
                <c:pt idx="6">
                  <c:v>-9.0122153521339121E-2</c:v>
                </c:pt>
                <c:pt idx="7">
                  <c:v>-0.156386743274609</c:v>
                </c:pt>
                <c:pt idx="8">
                  <c:v>2.9900088157507998E-2</c:v>
                </c:pt>
                <c:pt idx="9">
                  <c:v>-0.21878987307769793</c:v>
                </c:pt>
                <c:pt idx="10">
                  <c:v>0.10293187589084285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41A-49EB-BE08-8C44C5FD502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41A-49EB-BE08-8C44C5FD502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41A-49EB-BE08-8C44C5FD502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41A-49EB-BE08-8C44C5FD502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41A-49EB-BE08-8C44C5FD502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41A-49EB-BE08-8C44C5FD502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41A-49EB-BE08-8C44C5FD502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41A-49EB-BE08-8C44C5FD5025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7.7502197145895346E-2</c:v>
                </c:pt>
                <c:pt idx="2">
                  <c:v>0.92249780285410465</c:v>
                </c:pt>
                <c:pt idx="3">
                  <c:v>0.4890713234829982</c:v>
                </c:pt>
                <c:pt idx="4">
                  <c:v>3.3031235888496664E-2</c:v>
                </c:pt>
                <c:pt idx="5">
                  <c:v>2.2052789768340707E-2</c:v>
                </c:pt>
                <c:pt idx="6">
                  <c:v>3.6619502886636984E-2</c:v>
                </c:pt>
                <c:pt idx="7">
                  <c:v>2.6913216378812232E-2</c:v>
                </c:pt>
                <c:pt idx="8">
                  <c:v>1.7017562600449627E-2</c:v>
                </c:pt>
                <c:pt idx="9">
                  <c:v>1.4121214475428382E-2</c:v>
                </c:pt>
                <c:pt idx="10">
                  <c:v>0.28367095737294185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41A-49EB-BE08-8C44C5FD5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FD-4D0F-99FF-E4762AC3A67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EFD-4D0F-99FF-E4762AC3A67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EFD-4D0F-99FF-E4762AC3A67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EFD-4D0F-99FF-E4762AC3A67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EFD-4D0F-99FF-E4762AC3A67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EFD-4D0F-99FF-E4762AC3A67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EFD-4D0F-99FF-E4762AC3A67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EFD-4D0F-99FF-E4762AC3A6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506756</c:v>
                </c:pt>
                <c:pt idx="1">
                  <c:v>43695</c:v>
                </c:pt>
                <c:pt idx="2">
                  <c:v>463061</c:v>
                </c:pt>
                <c:pt idx="3">
                  <c:v>238841</c:v>
                </c:pt>
                <c:pt idx="4">
                  <c:v>18812</c:v>
                </c:pt>
                <c:pt idx="5">
                  <c:v>12126</c:v>
                </c:pt>
                <c:pt idx="6">
                  <c:v>16215</c:v>
                </c:pt>
                <c:pt idx="7">
                  <c:v>17268</c:v>
                </c:pt>
                <c:pt idx="8">
                  <c:v>6227</c:v>
                </c:pt>
                <c:pt idx="9">
                  <c:v>4646</c:v>
                </c:pt>
                <c:pt idx="10">
                  <c:v>148926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EFD-4D0F-99FF-E4762AC3A673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3.5984577454135191E-2</c:v>
                </c:pt>
                <c:pt idx="1">
                  <c:v>1.5926528714252486E-2</c:v>
                </c:pt>
                <c:pt idx="2">
                  <c:v>3.7918250609668691E-2</c:v>
                </c:pt>
                <c:pt idx="3">
                  <c:v>2.0038522479276066E-2</c:v>
                </c:pt>
                <c:pt idx="4">
                  <c:v>5.9890698067496695E-2</c:v>
                </c:pt>
                <c:pt idx="5">
                  <c:v>8.1712756467439807E-2</c:v>
                </c:pt>
                <c:pt idx="6">
                  <c:v>-0.10734929810074323</c:v>
                </c:pt>
                <c:pt idx="7">
                  <c:v>-0.17610573023522114</c:v>
                </c:pt>
                <c:pt idx="8">
                  <c:v>0.22074103117035881</c:v>
                </c:pt>
                <c:pt idx="9">
                  <c:v>-0.13272353929438119</c:v>
                </c:pt>
                <c:pt idx="10">
                  <c:v>0.11593507875372788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EFD-4D0F-99FF-E4762AC3A67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EFD-4D0F-99FF-E4762AC3A67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EFD-4D0F-99FF-E4762AC3A67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EFD-4D0F-99FF-E4762AC3A67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EFD-4D0F-99FF-E4762AC3A67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EFD-4D0F-99FF-E4762AC3A67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EFD-4D0F-99FF-E4762AC3A67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EFD-4D0F-99FF-E4762AC3A673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8.6224928762560285E-2</c:v>
                </c:pt>
                <c:pt idx="2">
                  <c:v>0.91377507123743973</c:v>
                </c:pt>
                <c:pt idx="3">
                  <c:v>0.47131361049499165</c:v>
                </c:pt>
                <c:pt idx="4">
                  <c:v>3.7122402102787139E-2</c:v>
                </c:pt>
                <c:pt idx="5">
                  <c:v>2.3928675733489096E-2</c:v>
                </c:pt>
                <c:pt idx="6">
                  <c:v>3.1997647783154025E-2</c:v>
                </c:pt>
                <c:pt idx="7">
                  <c:v>3.4075570886185853E-2</c:v>
                </c:pt>
                <c:pt idx="8">
                  <c:v>1.2287965016694425E-2</c:v>
                </c:pt>
                <c:pt idx="9">
                  <c:v>9.1681203577264007E-3</c:v>
                </c:pt>
                <c:pt idx="10">
                  <c:v>0.2938810788624111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EFD-4D0F-99FF-E4762AC3A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29-4A60-A04D-D5237818E83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A29-4A60-A04D-D5237818E8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A29-4A60-A04D-D5237818E8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A29-4A60-A04D-D5237818E8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A29-4A60-A04D-D5237818E8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A29-4A60-A04D-D5237818E8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A29-4A60-A04D-D5237818E83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A29-4A60-A04D-D5237818E8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317040</c:v>
                </c:pt>
                <c:pt idx="1">
                  <c:v>20151</c:v>
                </c:pt>
                <c:pt idx="2">
                  <c:v>296889</c:v>
                </c:pt>
                <c:pt idx="3">
                  <c:v>164054</c:v>
                </c:pt>
                <c:pt idx="4">
                  <c:v>8399</c:v>
                </c:pt>
                <c:pt idx="5">
                  <c:v>6041</c:v>
                </c:pt>
                <c:pt idx="6">
                  <c:v>13952</c:v>
                </c:pt>
                <c:pt idx="7">
                  <c:v>4903</c:v>
                </c:pt>
                <c:pt idx="8">
                  <c:v>7792</c:v>
                </c:pt>
                <c:pt idx="9">
                  <c:v>6987</c:v>
                </c:pt>
                <c:pt idx="10">
                  <c:v>84761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A29-4A60-A04D-D5237818E830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3.3067007285950689E-2</c:v>
                </c:pt>
                <c:pt idx="1">
                  <c:v>0.11079874317843563</c:v>
                </c:pt>
                <c:pt idx="2">
                  <c:v>2.8183452178520696E-2</c:v>
                </c:pt>
                <c:pt idx="3">
                  <c:v>3.0645323415590342E-2</c:v>
                </c:pt>
                <c:pt idx="4">
                  <c:v>0.1849604966139955</c:v>
                </c:pt>
                <c:pt idx="5">
                  <c:v>5.8710129688047674E-2</c:v>
                </c:pt>
                <c:pt idx="6">
                  <c:v>-6.9246164109406316E-2</c:v>
                </c:pt>
                <c:pt idx="7">
                  <c:v>-7.8729800826756846E-2</c:v>
                </c:pt>
                <c:pt idx="8">
                  <c:v>-8.4478909646340083E-2</c:v>
                </c:pt>
                <c:pt idx="9">
                  <c:v>-0.26714915040906229</c:v>
                </c:pt>
                <c:pt idx="10">
                  <c:v>8.080434560848726E-2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A29-4A60-A04D-D5237818E83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A29-4A60-A04D-D5237818E83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A29-4A60-A04D-D5237818E83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A29-4A60-A04D-D5237818E8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A29-4A60-A04D-D5237818E8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A29-4A60-A04D-D5237818E8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A29-4A60-A04D-D5237818E83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A29-4A60-A04D-D5237818E830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6.3559803179409541E-2</c:v>
                </c:pt>
                <c:pt idx="2">
                  <c:v>0.93644019682059043</c:v>
                </c:pt>
                <c:pt idx="3">
                  <c:v>0.51745521069896538</c:v>
                </c:pt>
                <c:pt idx="4">
                  <c:v>2.6491925309109262E-2</c:v>
                </c:pt>
                <c:pt idx="5">
                  <c:v>1.9054377996467323E-2</c:v>
                </c:pt>
                <c:pt idx="6">
                  <c:v>4.4007065354529397E-2</c:v>
                </c:pt>
                <c:pt idx="7">
                  <c:v>1.5464925561443351E-2</c:v>
                </c:pt>
                <c:pt idx="8">
                  <c:v>2.4577340398687864E-2</c:v>
                </c:pt>
                <c:pt idx="9">
                  <c:v>2.2038228614685844E-2</c:v>
                </c:pt>
                <c:pt idx="10">
                  <c:v>0.26735112288670199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A29-4A60-A04D-D5237818E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B0-40FD-8A77-176AC1E1015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9B0-40FD-8A77-176AC1E1015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9B0-40FD-8A77-176AC1E1015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B0-40FD-8A77-176AC1E1015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9B0-40FD-8A77-176AC1E1015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9B0-40FD-8A77-176AC1E1015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B0-40FD-8A77-176AC1E1015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9B0-40FD-8A77-176AC1E101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151264</c:v>
                </c:pt>
                <c:pt idx="1">
                  <c:v>15683</c:v>
                </c:pt>
                <c:pt idx="2">
                  <c:v>135581</c:v>
                </c:pt>
                <c:pt idx="3">
                  <c:v>79751</c:v>
                </c:pt>
                <c:pt idx="4">
                  <c:v>3747</c:v>
                </c:pt>
                <c:pt idx="5">
                  <c:v>3320</c:v>
                </c:pt>
                <c:pt idx="6">
                  <c:v>6332</c:v>
                </c:pt>
                <c:pt idx="7">
                  <c:v>4454</c:v>
                </c:pt>
                <c:pt idx="8">
                  <c:v>636</c:v>
                </c:pt>
                <c:pt idx="9">
                  <c:v>144</c:v>
                </c:pt>
                <c:pt idx="10">
                  <c:v>37197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B0-40FD-8A77-176AC1E10151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4.8914777061230152E-2</c:v>
                </c:pt>
                <c:pt idx="1">
                  <c:v>-1.975123445215321E-2</c:v>
                </c:pt>
                <c:pt idx="2">
                  <c:v>5.7483367261779383E-2</c:v>
                </c:pt>
                <c:pt idx="3">
                  <c:v>2.3879523950135484E-2</c:v>
                </c:pt>
                <c:pt idx="4">
                  <c:v>0.23622566809633794</c:v>
                </c:pt>
                <c:pt idx="5">
                  <c:v>0.19596541786743527</c:v>
                </c:pt>
                <c:pt idx="6">
                  <c:v>-3.8274605103280734E-2</c:v>
                </c:pt>
                <c:pt idx="7">
                  <c:v>-0.10454362685967034</c:v>
                </c:pt>
                <c:pt idx="8">
                  <c:v>-0.16425755584756896</c:v>
                </c:pt>
                <c:pt idx="9">
                  <c:v>5.8823529411764719E-2</c:v>
                </c:pt>
                <c:pt idx="10">
                  <c:v>0.16030320044918578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9B0-40FD-8A77-176AC1E1015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9B0-40FD-8A77-176AC1E1015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9B0-40FD-8A77-176AC1E1015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9B0-40FD-8A77-176AC1E1015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9B0-40FD-8A77-176AC1E1015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9B0-40FD-8A77-176AC1E1015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9B0-40FD-8A77-176AC1E1015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9B0-40FD-8A77-176AC1E10151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0.10367965940342712</c:v>
                </c:pt>
                <c:pt idx="2">
                  <c:v>0.89632034059657284</c:v>
                </c:pt>
                <c:pt idx="3">
                  <c:v>0.52723053733869263</c:v>
                </c:pt>
                <c:pt idx="4">
                  <c:v>2.4771260841971652E-2</c:v>
                </c:pt>
                <c:pt idx="5">
                  <c:v>2.1948381637402158E-2</c:v>
                </c:pt>
                <c:pt idx="6">
                  <c:v>4.1860588110852547E-2</c:v>
                </c:pt>
                <c:pt idx="7">
                  <c:v>2.9445208377406388E-2</c:v>
                </c:pt>
                <c:pt idx="8">
                  <c:v>4.2045694943939078E-3</c:v>
                </c:pt>
                <c:pt idx="9">
                  <c:v>9.5197799873069603E-4</c:v>
                </c:pt>
                <c:pt idx="10">
                  <c:v>0.24590781679712292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9B0-40FD-8A77-176AC1E10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E3-4957-BE51-E8B0A932EB25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2E3-4957-BE51-E8B0A932EB2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E3-4957-BE51-E8B0A932EB2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2E3-4957-BE51-E8B0A932EB2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2E3-4957-BE51-E8B0A932EB2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2E3-4957-BE51-E8B0A932EB2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2E3-4957-BE51-E8B0A932EB2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2E3-4957-BE51-E8B0A932EB2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983095</c:v>
                </c:pt>
                <c:pt idx="1">
                  <c:v>71105</c:v>
                </c:pt>
                <c:pt idx="2">
                  <c:v>28893</c:v>
                </c:pt>
                <c:pt idx="3">
                  <c:v>42212</c:v>
                </c:pt>
                <c:pt idx="4">
                  <c:v>911990</c:v>
                </c:pt>
                <c:pt idx="5">
                  <c:v>478988</c:v>
                </c:pt>
                <c:pt idx="6">
                  <c:v>32609</c:v>
                </c:pt>
                <c:pt idx="7">
                  <c:v>21822</c:v>
                </c:pt>
                <c:pt idx="8">
                  <c:v>37148</c:v>
                </c:pt>
                <c:pt idx="9">
                  <c:v>27695</c:v>
                </c:pt>
                <c:pt idx="10">
                  <c:v>17681</c:v>
                </c:pt>
                <c:pt idx="11">
                  <c:v>15744</c:v>
                </c:pt>
                <c:pt idx="12">
                  <c:v>280303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E3-4957-BE51-E8B0A932EB25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2.6040970877028835E-2</c:v>
                </c:pt>
                <c:pt idx="1">
                  <c:v>2.8524727698783447E-2</c:v>
                </c:pt>
                <c:pt idx="2">
                  <c:v>-5.9350175804141148E-2</c:v>
                </c:pt>
                <c:pt idx="3">
                  <c:v>9.8784392326313863E-2</c:v>
                </c:pt>
                <c:pt idx="4">
                  <c:v>2.584782415515674E-2</c:v>
                </c:pt>
                <c:pt idx="5">
                  <c:v>1.9537727033752006E-2</c:v>
                </c:pt>
                <c:pt idx="6">
                  <c:v>7.687989168125231E-2</c:v>
                </c:pt>
                <c:pt idx="7">
                  <c:v>4.8529694407072776E-2</c:v>
                </c:pt>
                <c:pt idx="8">
                  <c:v>-8.930891618249126E-2</c:v>
                </c:pt>
                <c:pt idx="9">
                  <c:v>-0.14834404501983456</c:v>
                </c:pt>
                <c:pt idx="10">
                  <c:v>1.0978329235519446E-2</c:v>
                </c:pt>
                <c:pt idx="11">
                  <c:v>-0.20983688833124214</c:v>
                </c:pt>
                <c:pt idx="12">
                  <c:v>8.9041707947238535E-2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2E3-4957-BE51-E8B0A932EB2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2E3-4957-BE51-E8B0A932EB2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2E3-4957-BE51-E8B0A932EB2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2E3-4957-BE51-E8B0A932EB2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2E3-4957-BE51-E8B0A932EB2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2E3-4957-BE51-E8B0A932EB2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2E3-4957-BE51-E8B0A932EB2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2E3-4957-BE51-E8B0A932EB25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7.2327699764519193E-2</c:v>
                </c:pt>
                <c:pt idx="2">
                  <c:v>2.9389835163437919E-2</c:v>
                </c:pt>
                <c:pt idx="3">
                  <c:v>4.2937864601081281E-2</c:v>
                </c:pt>
                <c:pt idx="4">
                  <c:v>0.92767230023548075</c:v>
                </c:pt>
                <c:pt idx="5">
                  <c:v>0.48722453069133703</c:v>
                </c:pt>
                <c:pt idx="6">
                  <c:v>3.316973435934472E-2</c:v>
                </c:pt>
                <c:pt idx="7">
                  <c:v>2.2197244416867139E-2</c:v>
                </c:pt>
                <c:pt idx="8">
                  <c:v>3.7786785610749725E-2</c:v>
                </c:pt>
                <c:pt idx="9">
                  <c:v>2.8171234722992183E-2</c:v>
                </c:pt>
                <c:pt idx="10">
                  <c:v>1.7985037051353125E-2</c:v>
                </c:pt>
                <c:pt idx="11">
                  <c:v>1.6014728993637442E-2</c:v>
                </c:pt>
                <c:pt idx="12">
                  <c:v>0.28512300438919941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2E3-4957-BE51-E8B0A932E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C2-407A-B902-4B4AF61754C8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C2-407A-B902-4B4AF61754C8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C2-407A-B902-4B4AF61754C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C2-407A-B902-4B4AF61754C8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C2-407A-B902-4B4AF61754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C2-407A-B902-4B4AF61754C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876312</c:v>
                </c:pt>
                <c:pt idx="1">
                  <c:v>812017</c:v>
                </c:pt>
                <c:pt idx="2">
                  <c:v>828674</c:v>
                </c:pt>
                <c:pt idx="3">
                  <c:v>754621</c:v>
                </c:pt>
                <c:pt idx="4">
                  <c:v>741128</c:v>
                </c:pt>
                <c:pt idx="5">
                  <c:v>808867</c:v>
                </c:pt>
                <c:pt idx="6">
                  <c:v>931129</c:v>
                </c:pt>
                <c:pt idx="12">
                  <c:v>5752748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C2-407A-B902-4B4AF6175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7C2-407A-B902-4B4AF61754C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7C2-407A-B902-4B4AF61754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C2-407A-B902-4B4AF61754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C2-407A-B902-4B4AF61754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C2-407A-B902-4B4AF61754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C2-407A-B902-4B4AF61754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C2-407A-B902-4B4AF61754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C2-407A-B902-4B4AF61754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C2-407A-B902-4B4AF61754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C2-407A-B902-4B4AF61754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C2-407A-B902-4B4AF61754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C2-407A-B902-4B4AF61754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C2-407A-B902-4B4AF61754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C2-407A-B902-4B4AF61754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C2-407A-B902-4B4AF61754C8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4.701777862741352E-2</c:v>
                </c:pt>
                <c:pt idx="1">
                  <c:v>-1.5451749052149633E-2</c:v>
                </c:pt>
                <c:pt idx="2">
                  <c:v>-4.3839163324364105E-2</c:v>
                </c:pt>
                <c:pt idx="3">
                  <c:v>-4.4535607341145478E-2</c:v>
                </c:pt>
                <c:pt idx="4">
                  <c:v>-7.6309506753237111E-3</c:v>
                </c:pt>
                <c:pt idx="5">
                  <c:v>2.6884942045728666E-2</c:v>
                </c:pt>
                <c:pt idx="6">
                  <c:v>3.968454244585673E-2</c:v>
                </c:pt>
                <c:pt idx="12">
                  <c:v>7.7570908491209067E-4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C2-407A-B902-4B4AF6175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93-4C46-BB25-A28F5E6E375F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4265</c:v>
                </c:pt>
                <c:pt idx="1">
                  <c:v>2830</c:v>
                </c:pt>
                <c:pt idx="2">
                  <c:v>4198</c:v>
                </c:pt>
                <c:pt idx="3">
                  <c:v>7014</c:v>
                </c:pt>
                <c:pt idx="4">
                  <c:v>4156</c:v>
                </c:pt>
                <c:pt idx="5">
                  <c:v>6696</c:v>
                </c:pt>
                <c:pt idx="6">
                  <c:v>7620</c:v>
                </c:pt>
                <c:pt idx="7">
                  <c:v>9492</c:v>
                </c:pt>
                <c:pt idx="8">
                  <c:v>6112</c:v>
                </c:pt>
                <c:pt idx="9">
                  <c:v>5748</c:v>
                </c:pt>
                <c:pt idx="10">
                  <c:v>4279</c:v>
                </c:pt>
                <c:pt idx="11">
                  <c:v>4654</c:v>
                </c:pt>
                <c:pt idx="12">
                  <c:v>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93-4C46-BB25-A28F5E6E375F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93-4C46-BB25-A28F5E6E375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3219</c:v>
                </c:pt>
                <c:pt idx="1">
                  <c:v>3176</c:v>
                </c:pt>
                <c:pt idx="2">
                  <c:v>4814</c:v>
                </c:pt>
                <c:pt idx="3">
                  <c:v>4307</c:v>
                </c:pt>
                <c:pt idx="4">
                  <c:v>5457</c:v>
                </c:pt>
                <c:pt idx="5">
                  <c:v>5557</c:v>
                </c:pt>
                <c:pt idx="6">
                  <c:v>7599</c:v>
                </c:pt>
                <c:pt idx="7">
                  <c:v>9450</c:v>
                </c:pt>
                <c:pt idx="8">
                  <c:v>6082</c:v>
                </c:pt>
                <c:pt idx="9">
                  <c:v>5830</c:v>
                </c:pt>
                <c:pt idx="10">
                  <c:v>4123</c:v>
                </c:pt>
                <c:pt idx="11">
                  <c:v>4801</c:v>
                </c:pt>
                <c:pt idx="12">
                  <c:v>64415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93-4C46-BB25-A28F5E6E375F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93-4C46-BB25-A28F5E6E37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D93-4C46-BB25-A28F5E6E375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3737</c:v>
                </c:pt>
                <c:pt idx="1">
                  <c:v>3570</c:v>
                </c:pt>
                <c:pt idx="2">
                  <c:v>3719</c:v>
                </c:pt>
                <c:pt idx="3">
                  <c:v>6553</c:v>
                </c:pt>
                <c:pt idx="4">
                  <c:v>5729</c:v>
                </c:pt>
                <c:pt idx="5">
                  <c:v>6008</c:v>
                </c:pt>
                <c:pt idx="6">
                  <c:v>7961</c:v>
                </c:pt>
                <c:pt idx="12">
                  <c:v>37277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93-4C46-BB25-A28F5E6E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D93-4C46-BB25-A28F5E6E37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3650</c:v>
                      </c:pt>
                      <c:pt idx="1">
                        <c:v>3952</c:v>
                      </c:pt>
                      <c:pt idx="2">
                        <c:v>1272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6200</c:v>
                      </c:pt>
                      <c:pt idx="8">
                        <c:v>2978</c:v>
                      </c:pt>
                      <c:pt idx="9">
                        <c:v>3362</c:v>
                      </c:pt>
                      <c:pt idx="10">
                        <c:v>1184</c:v>
                      </c:pt>
                      <c:pt idx="11">
                        <c:v>1021</c:v>
                      </c:pt>
                      <c:pt idx="12">
                        <c:v>26848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D93-4C46-BB25-A28F5E6E37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93-4C46-BB25-A28F5E6E37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93-4C46-BB25-A28F5E6E37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93-4C46-BB25-A28F5E6E37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93-4C46-BB25-A28F5E6E37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93-4C46-BB25-A28F5E6E37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93-4C46-BB25-A28F5E6E37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93-4C46-BB25-A28F5E6E37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93-4C46-BB25-A28F5E6E37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93-4C46-BB25-A28F5E6E37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93-4C46-BB25-A28F5E6E37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93-4C46-BB25-A28F5E6E37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93-4C46-BB25-A28F5E6E37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93-4C46-BB25-A28F5E6E375F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0.16091954022988508</c:v>
                </c:pt>
                <c:pt idx="1">
                  <c:v>0.12405541561712852</c:v>
                </c:pt>
                <c:pt idx="2">
                  <c:v>-0.22746157041960946</c:v>
                </c:pt>
                <c:pt idx="3">
                  <c:v>0.52147666589273278</c:v>
                </c:pt>
                <c:pt idx="4">
                  <c:v>4.9844236760124616E-2</c:v>
                </c:pt>
                <c:pt idx="5">
                  <c:v>8.115889868634163E-2</c:v>
                </c:pt>
                <c:pt idx="6">
                  <c:v>4.7637847085142848E-2</c:v>
                </c:pt>
                <c:pt idx="12">
                  <c:v>9.2238272436930391E-2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D93-4C46-BB25-A28F5E6E3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4-4DD7-B39D-2211CE409C83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31748</c:v>
                </c:pt>
                <c:pt idx="1">
                  <c:v>21281</c:v>
                </c:pt>
                <c:pt idx="2">
                  <c:v>24322</c:v>
                </c:pt>
                <c:pt idx="3">
                  <c:v>46080</c:v>
                </c:pt>
                <c:pt idx="4">
                  <c:v>29396</c:v>
                </c:pt>
                <c:pt idx="5">
                  <c:v>44590</c:v>
                </c:pt>
                <c:pt idx="6">
                  <c:v>66167</c:v>
                </c:pt>
                <c:pt idx="7">
                  <c:v>132200</c:v>
                </c:pt>
                <c:pt idx="8">
                  <c:v>54675</c:v>
                </c:pt>
                <c:pt idx="9">
                  <c:v>44421</c:v>
                </c:pt>
                <c:pt idx="10">
                  <c:v>36335</c:v>
                </c:pt>
                <c:pt idx="11">
                  <c:v>45648</c:v>
                </c:pt>
                <c:pt idx="12">
                  <c:v>576863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D4-4DD7-B39D-2211CE409C83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D4-4DD7-B39D-2211CE409C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32373</c:v>
                </c:pt>
                <c:pt idx="1">
                  <c:v>26641</c:v>
                </c:pt>
                <c:pt idx="2">
                  <c:v>38910</c:v>
                </c:pt>
                <c:pt idx="3">
                  <c:v>38278</c:v>
                </c:pt>
                <c:pt idx="4">
                  <c:v>41371</c:v>
                </c:pt>
                <c:pt idx="5">
                  <c:v>47095</c:v>
                </c:pt>
                <c:pt idx="6">
                  <c:v>72329</c:v>
                </c:pt>
                <c:pt idx="7">
                  <c:v>90782</c:v>
                </c:pt>
                <c:pt idx="8">
                  <c:v>51020</c:v>
                </c:pt>
                <c:pt idx="9">
                  <c:v>43620</c:v>
                </c:pt>
                <c:pt idx="10">
                  <c:v>27880</c:v>
                </c:pt>
                <c:pt idx="11">
                  <c:v>41448</c:v>
                </c:pt>
                <c:pt idx="12">
                  <c:v>551747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D4-4DD7-B39D-2211CE409C83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D4-4DD7-B39D-2211CE409C8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D4-4DD7-B39D-2211CE409C8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34050</c:v>
                </c:pt>
                <c:pt idx="1">
                  <c:v>30506</c:v>
                </c:pt>
                <c:pt idx="2">
                  <c:v>29803</c:v>
                </c:pt>
                <c:pt idx="3">
                  <c:v>53611</c:v>
                </c:pt>
                <c:pt idx="4">
                  <c:v>35251</c:v>
                </c:pt>
                <c:pt idx="5">
                  <c:v>48568</c:v>
                </c:pt>
                <c:pt idx="6">
                  <c:v>74860</c:v>
                </c:pt>
                <c:pt idx="12">
                  <c:v>306649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D4-4DD7-B39D-2211CE409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D4-4DD7-B39D-2211CE409C8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37671</c:v>
                      </c:pt>
                      <c:pt idx="1">
                        <c:v>31441</c:v>
                      </c:pt>
                      <c:pt idx="2">
                        <c:v>13981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60743</c:v>
                      </c:pt>
                      <c:pt idx="8">
                        <c:v>30758</c:v>
                      </c:pt>
                      <c:pt idx="9">
                        <c:v>28673</c:v>
                      </c:pt>
                      <c:pt idx="10">
                        <c:v>10757</c:v>
                      </c:pt>
                      <c:pt idx="11">
                        <c:v>8464</c:v>
                      </c:pt>
                      <c:pt idx="12">
                        <c:v>241430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D4-4DD7-B39D-2211CE409C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D4-4DD7-B39D-2211CE409C8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D4-4DD7-B39D-2211CE409C8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D4-4DD7-B39D-2211CE409C8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D4-4DD7-B39D-2211CE409C8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D4-4DD7-B39D-2211CE409C8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D4-4DD7-B39D-2211CE409C8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D4-4DD7-B39D-2211CE409C8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D4-4DD7-B39D-2211CE409C8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D4-4DD7-B39D-2211CE409C8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D4-4DD7-B39D-2211CE409C8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D4-4DD7-B39D-2211CE409C8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D4-4DD7-B39D-2211CE409C8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D4-4DD7-B39D-2211CE409C83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5.1802427949216856E-2</c:v>
                </c:pt>
                <c:pt idx="1">
                  <c:v>0.14507713674411615</c:v>
                </c:pt>
                <c:pt idx="2">
                  <c:v>-0.23405294268825494</c:v>
                </c:pt>
                <c:pt idx="3">
                  <c:v>0.40056951773864879</c:v>
                </c:pt>
                <c:pt idx="4">
                  <c:v>-0.14792970921660098</c:v>
                </c:pt>
                <c:pt idx="5">
                  <c:v>3.1277205648158057E-2</c:v>
                </c:pt>
                <c:pt idx="6">
                  <c:v>3.4992879757773432E-2</c:v>
                </c:pt>
                <c:pt idx="12">
                  <c:v>3.2498644767455565E-2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D4-4DD7-B39D-2211CE409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05-4375-933A-B2E8E050A95B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25146</c:v>
                </c:pt>
                <c:pt idx="1">
                  <c:v>16027</c:v>
                </c:pt>
                <c:pt idx="2">
                  <c:v>18063</c:v>
                </c:pt>
                <c:pt idx="3">
                  <c:v>31153</c:v>
                </c:pt>
                <c:pt idx="4">
                  <c:v>18994</c:v>
                </c:pt>
                <c:pt idx="5">
                  <c:v>26276</c:v>
                </c:pt>
                <c:pt idx="6">
                  <c:v>36382</c:v>
                </c:pt>
                <c:pt idx="7">
                  <c:v>83159</c:v>
                </c:pt>
                <c:pt idx="8">
                  <c:v>27840</c:v>
                </c:pt>
                <c:pt idx="9">
                  <c:v>24146</c:v>
                </c:pt>
                <c:pt idx="10">
                  <c:v>20317</c:v>
                </c:pt>
                <c:pt idx="11">
                  <c:v>31159</c:v>
                </c:pt>
                <c:pt idx="12">
                  <c:v>358662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5-4375-933A-B2E8E050A95B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05-4375-933A-B2E8E050A9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18647</c:v>
                </c:pt>
                <c:pt idx="1">
                  <c:v>16643</c:v>
                </c:pt>
                <c:pt idx="2">
                  <c:v>20604</c:v>
                </c:pt>
                <c:pt idx="3">
                  <c:v>18824</c:v>
                </c:pt>
                <c:pt idx="4">
                  <c:v>22446</c:v>
                </c:pt>
                <c:pt idx="5">
                  <c:v>24937</c:v>
                </c:pt>
                <c:pt idx="6">
                  <c:v>39454</c:v>
                </c:pt>
                <c:pt idx="7">
                  <c:v>50144</c:v>
                </c:pt>
                <c:pt idx="8">
                  <c:v>29348</c:v>
                </c:pt>
                <c:pt idx="9">
                  <c:v>26632</c:v>
                </c:pt>
                <c:pt idx="10">
                  <c:v>20242</c:v>
                </c:pt>
                <c:pt idx="11">
                  <c:v>24796</c:v>
                </c:pt>
                <c:pt idx="12">
                  <c:v>312717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05-4375-933A-B2E8E050A95B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05-4375-933A-B2E8E050A9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05-4375-933A-B2E8E050A9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21537</c:v>
                </c:pt>
                <c:pt idx="1">
                  <c:v>19156</c:v>
                </c:pt>
                <c:pt idx="2">
                  <c:v>18642</c:v>
                </c:pt>
                <c:pt idx="3">
                  <c:v>29526</c:v>
                </c:pt>
                <c:pt idx="4">
                  <c:v>26725</c:v>
                </c:pt>
                <c:pt idx="5">
                  <c:v>29537</c:v>
                </c:pt>
                <c:pt idx="6">
                  <c:v>44372</c:v>
                </c:pt>
                <c:pt idx="12">
                  <c:v>189495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05-4375-933A-B2E8E050A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05-4375-933A-B2E8E050A9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23617</c:v>
                      </c:pt>
                      <c:pt idx="1">
                        <c:v>21412</c:v>
                      </c:pt>
                      <c:pt idx="2">
                        <c:v>7343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38101</c:v>
                      </c:pt>
                      <c:pt idx="8">
                        <c:v>17630</c:v>
                      </c:pt>
                      <c:pt idx="9">
                        <c:v>16572</c:v>
                      </c:pt>
                      <c:pt idx="10">
                        <c:v>5230</c:v>
                      </c:pt>
                      <c:pt idx="11">
                        <c:v>4774</c:v>
                      </c:pt>
                      <c:pt idx="12">
                        <c:v>148896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05-4375-933A-B2E8E050A9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05-4375-933A-B2E8E050A9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05-4375-933A-B2E8E050A9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05-4375-933A-B2E8E050A9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05-4375-933A-B2E8E050A9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05-4375-933A-B2E8E050A9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05-4375-933A-B2E8E050A9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05-4375-933A-B2E8E050A9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05-4375-933A-B2E8E050A9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05-4375-933A-B2E8E050A9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05-4375-933A-B2E8E050A9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05-4375-933A-B2E8E050A9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05-4375-933A-B2E8E050A9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05-4375-933A-B2E8E050A95B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0.15498471604011366</c:v>
                </c:pt>
                <c:pt idx="1">
                  <c:v>0.15099441206513253</c:v>
                </c:pt>
                <c:pt idx="2">
                  <c:v>-9.5224228305183511E-2</c:v>
                </c:pt>
                <c:pt idx="3">
                  <c:v>0.56852953676158102</c:v>
                </c:pt>
                <c:pt idx="4">
                  <c:v>0.1906353025037868</c:v>
                </c:pt>
                <c:pt idx="5">
                  <c:v>0.18446485142559244</c:v>
                </c:pt>
                <c:pt idx="6">
                  <c:v>0.12465149287778177</c:v>
                </c:pt>
                <c:pt idx="12">
                  <c:v>0.17294419857014631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05-4375-933A-B2E8E050A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72-4CE5-A837-B67627C7941B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6602</c:v>
                </c:pt>
                <c:pt idx="1">
                  <c:v>5254</c:v>
                </c:pt>
                <c:pt idx="2">
                  <c:v>6259</c:v>
                </c:pt>
                <c:pt idx="3">
                  <c:v>14927</c:v>
                </c:pt>
                <c:pt idx="4">
                  <c:v>10402</c:v>
                </c:pt>
                <c:pt idx="5">
                  <c:v>18314</c:v>
                </c:pt>
                <c:pt idx="6">
                  <c:v>29785</c:v>
                </c:pt>
                <c:pt idx="7">
                  <c:v>49041</c:v>
                </c:pt>
                <c:pt idx="8">
                  <c:v>26835</c:v>
                </c:pt>
                <c:pt idx="9">
                  <c:v>20275</c:v>
                </c:pt>
                <c:pt idx="10">
                  <c:v>16018</c:v>
                </c:pt>
                <c:pt idx="11">
                  <c:v>14489</c:v>
                </c:pt>
                <c:pt idx="12">
                  <c:v>218201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72-4CE5-A837-B67627C7941B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72-4CE5-A837-B67627C794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13726</c:v>
                </c:pt>
                <c:pt idx="1">
                  <c:v>9998</c:v>
                </c:pt>
                <c:pt idx="2">
                  <c:v>18306</c:v>
                </c:pt>
                <c:pt idx="3">
                  <c:v>19454</c:v>
                </c:pt>
                <c:pt idx="4">
                  <c:v>18925</c:v>
                </c:pt>
                <c:pt idx="5">
                  <c:v>22158</c:v>
                </c:pt>
                <c:pt idx="6">
                  <c:v>32875</c:v>
                </c:pt>
                <c:pt idx="7">
                  <c:v>40638</c:v>
                </c:pt>
                <c:pt idx="8">
                  <c:v>21672</c:v>
                </c:pt>
                <c:pt idx="9">
                  <c:v>16988</c:v>
                </c:pt>
                <c:pt idx="10">
                  <c:v>7638</c:v>
                </c:pt>
                <c:pt idx="11">
                  <c:v>16652</c:v>
                </c:pt>
                <c:pt idx="12">
                  <c:v>239030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72-4CE5-A837-B67627C7941B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72-4CE5-A837-B67627C794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72-4CE5-A837-B67627C7941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12513</c:v>
                </c:pt>
                <c:pt idx="1">
                  <c:v>11350</c:v>
                </c:pt>
                <c:pt idx="2">
                  <c:v>11161</c:v>
                </c:pt>
                <c:pt idx="3">
                  <c:v>24085</c:v>
                </c:pt>
                <c:pt idx="4">
                  <c:v>8526</c:v>
                </c:pt>
                <c:pt idx="5">
                  <c:v>19031</c:v>
                </c:pt>
                <c:pt idx="6">
                  <c:v>30488</c:v>
                </c:pt>
                <c:pt idx="12">
                  <c:v>117154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72-4CE5-A837-B67627C79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272-4CE5-A837-B67627C7941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14054</c:v>
                      </c:pt>
                      <c:pt idx="1">
                        <c:v>10029</c:v>
                      </c:pt>
                      <c:pt idx="2">
                        <c:v>6638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22642</c:v>
                      </c:pt>
                      <c:pt idx="8">
                        <c:v>13128</c:v>
                      </c:pt>
                      <c:pt idx="9">
                        <c:v>12101</c:v>
                      </c:pt>
                      <c:pt idx="10">
                        <c:v>5527</c:v>
                      </c:pt>
                      <c:pt idx="11">
                        <c:v>3690</c:v>
                      </c:pt>
                      <c:pt idx="12">
                        <c:v>92534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272-4CE5-A837-B67627C794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72-4CE5-A837-B67627C794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72-4CE5-A837-B67627C794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72-4CE5-A837-B67627C794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72-4CE5-A837-B67627C794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72-4CE5-A837-B67627C794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72-4CE5-A837-B67627C794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72-4CE5-A837-B67627C794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72-4CE5-A837-B67627C794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72-4CE5-A837-B67627C794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72-4CE5-A837-B67627C794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72-4CE5-A837-B67627C794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72-4CE5-A837-B67627C794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72-4CE5-A837-B67627C7941B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-8.8372431881101554E-2</c:v>
                </c:pt>
                <c:pt idx="1">
                  <c:v>0.13522704540908181</c:v>
                </c:pt>
                <c:pt idx="2">
                  <c:v>-0.39030918824429151</c:v>
                </c:pt>
                <c:pt idx="3">
                  <c:v>0.2380487303382337</c:v>
                </c:pt>
                <c:pt idx="4">
                  <c:v>-0.54948480845442538</c:v>
                </c:pt>
                <c:pt idx="5">
                  <c:v>-0.14112284502211392</c:v>
                </c:pt>
                <c:pt idx="6">
                  <c:v>-7.2608365019011356E-2</c:v>
                </c:pt>
                <c:pt idx="12">
                  <c:v>-0.13502458616972579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72-4CE5-A837-B67627C79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44-48B5-8448-92254AECD62E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778985</c:v>
                </c:pt>
                <c:pt idx="1">
                  <c:v>752563</c:v>
                </c:pt>
                <c:pt idx="2">
                  <c:v>794080</c:v>
                </c:pt>
                <c:pt idx="3">
                  <c:v>699869</c:v>
                </c:pt>
                <c:pt idx="4">
                  <c:v>641625</c:v>
                </c:pt>
                <c:pt idx="5">
                  <c:v>713434</c:v>
                </c:pt>
                <c:pt idx="6">
                  <c:v>805133</c:v>
                </c:pt>
                <c:pt idx="7">
                  <c:v>814997</c:v>
                </c:pt>
                <c:pt idx="8">
                  <c:v>745193</c:v>
                </c:pt>
                <c:pt idx="9">
                  <c:v>818995</c:v>
                </c:pt>
                <c:pt idx="10">
                  <c:v>811442</c:v>
                </c:pt>
                <c:pt idx="11">
                  <c:v>786129</c:v>
                </c:pt>
                <c:pt idx="12">
                  <c:v>9162445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44-48B5-8448-92254AECD62E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44-48B5-8448-92254AECD6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804587</c:v>
                </c:pt>
                <c:pt idx="1">
                  <c:v>798120</c:v>
                </c:pt>
                <c:pt idx="2">
                  <c:v>827758</c:v>
                </c:pt>
                <c:pt idx="3">
                  <c:v>751517</c:v>
                </c:pt>
                <c:pt idx="4">
                  <c:v>705456</c:v>
                </c:pt>
                <c:pt idx="5">
                  <c:v>740595</c:v>
                </c:pt>
                <c:pt idx="6">
                  <c:v>823259</c:v>
                </c:pt>
                <c:pt idx="7">
                  <c:v>845497</c:v>
                </c:pt>
                <c:pt idx="8">
                  <c:v>756660</c:v>
                </c:pt>
                <c:pt idx="9">
                  <c:v>826701</c:v>
                </c:pt>
                <c:pt idx="10">
                  <c:v>789577</c:v>
                </c:pt>
                <c:pt idx="11">
                  <c:v>793507</c:v>
                </c:pt>
                <c:pt idx="12">
                  <c:v>9463234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44-48B5-8448-92254AECD62E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44-48B5-8448-92254AECD6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44-48B5-8448-92254AECD6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842262</c:v>
                </c:pt>
                <c:pt idx="1">
                  <c:v>781511</c:v>
                </c:pt>
                <c:pt idx="2">
                  <c:v>798871</c:v>
                </c:pt>
                <c:pt idx="3">
                  <c:v>701010</c:v>
                </c:pt>
                <c:pt idx="4">
                  <c:v>705877</c:v>
                </c:pt>
                <c:pt idx="5">
                  <c:v>760299</c:v>
                </c:pt>
                <c:pt idx="6">
                  <c:v>856269</c:v>
                </c:pt>
                <c:pt idx="12">
                  <c:v>5446099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44-48B5-8448-92254AEC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44-48B5-8448-92254AECD62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856263</c:v>
                      </c:pt>
                      <c:pt idx="1">
                        <c:v>800741</c:v>
                      </c:pt>
                      <c:pt idx="2">
                        <c:v>367740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130458</c:v>
                      </c:pt>
                      <c:pt idx="8">
                        <c:v>75032</c:v>
                      </c:pt>
                      <c:pt idx="9">
                        <c:v>72966</c:v>
                      </c:pt>
                      <c:pt idx="10">
                        <c:v>100018</c:v>
                      </c:pt>
                      <c:pt idx="11">
                        <c:v>109776</c:v>
                      </c:pt>
                      <c:pt idx="12">
                        <c:v>2617010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44-48B5-8448-92254AECD6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44-48B5-8448-92254AECD6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44-48B5-8448-92254AECD6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44-48B5-8448-92254AECD6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44-48B5-8448-92254AECD6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44-48B5-8448-92254AECD6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44-48B5-8448-92254AECD6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44-48B5-8448-92254AECD6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44-48B5-8448-92254AECD6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44-48B5-8448-92254AECD6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44-48B5-8448-92254AECD6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44-48B5-8448-92254AECD6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44-48B5-8448-92254AECD6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44-48B5-8448-92254AECD62E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4.6825265633175794E-2</c:v>
                </c:pt>
                <c:pt idx="1">
                  <c:v>-2.0810153861574698E-2</c:v>
                </c:pt>
                <c:pt idx="2">
                  <c:v>-3.489788078158107E-2</c:v>
                </c:pt>
                <c:pt idx="3">
                  <c:v>-6.7206729854414449E-2</c:v>
                </c:pt>
                <c:pt idx="4">
                  <c:v>5.967771200472427E-4</c:v>
                </c:pt>
                <c:pt idx="5">
                  <c:v>2.6605634658618982E-2</c:v>
                </c:pt>
                <c:pt idx="6">
                  <c:v>4.0096737478727773E-2</c:v>
                </c:pt>
                <c:pt idx="12">
                  <c:v>-9.5261820500536221E-4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44-48B5-8448-92254AECD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AF-482F-B3F5-1469165B3340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305389</c:v>
                </c:pt>
                <c:pt idx="1">
                  <c:v>294598</c:v>
                </c:pt>
                <c:pt idx="2">
                  <c:v>365880</c:v>
                </c:pt>
                <c:pt idx="3">
                  <c:v>328415</c:v>
                </c:pt>
                <c:pt idx="4">
                  <c:v>380507</c:v>
                </c:pt>
                <c:pt idx="5">
                  <c:v>428359</c:v>
                </c:pt>
                <c:pt idx="6">
                  <c:v>480731</c:v>
                </c:pt>
                <c:pt idx="7">
                  <c:v>456116</c:v>
                </c:pt>
                <c:pt idx="8">
                  <c:v>441166</c:v>
                </c:pt>
                <c:pt idx="9">
                  <c:v>438839</c:v>
                </c:pt>
                <c:pt idx="10">
                  <c:v>355194</c:v>
                </c:pt>
                <c:pt idx="11">
                  <c:v>352959</c:v>
                </c:pt>
                <c:pt idx="12">
                  <c:v>4628153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AF-482F-B3F5-1469165B3340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AF-482F-B3F5-1469165B33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337479</c:v>
                </c:pt>
                <c:pt idx="1">
                  <c:v>317505</c:v>
                </c:pt>
                <c:pt idx="2">
                  <c:v>366554</c:v>
                </c:pt>
                <c:pt idx="3">
                  <c:v>387552</c:v>
                </c:pt>
                <c:pt idx="4">
                  <c:v>422996</c:v>
                </c:pt>
                <c:pt idx="5">
                  <c:v>458450</c:v>
                </c:pt>
                <c:pt idx="6">
                  <c:v>490081</c:v>
                </c:pt>
                <c:pt idx="7">
                  <c:v>482673</c:v>
                </c:pt>
                <c:pt idx="8">
                  <c:v>457809</c:v>
                </c:pt>
                <c:pt idx="9">
                  <c:v>440688</c:v>
                </c:pt>
                <c:pt idx="10">
                  <c:v>349166</c:v>
                </c:pt>
                <c:pt idx="11">
                  <c:v>347949</c:v>
                </c:pt>
                <c:pt idx="12">
                  <c:v>4858902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AF-482F-B3F5-1469165B3340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AF-482F-B3F5-1469165B33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AF-482F-B3F5-1469165B33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359614</c:v>
                </c:pt>
                <c:pt idx="1">
                  <c:v>313821</c:v>
                </c:pt>
                <c:pt idx="2">
                  <c:v>362426</c:v>
                </c:pt>
                <c:pt idx="3">
                  <c:v>350010</c:v>
                </c:pt>
                <c:pt idx="4">
                  <c:v>432268</c:v>
                </c:pt>
                <c:pt idx="5">
                  <c:v>466474</c:v>
                </c:pt>
                <c:pt idx="6">
                  <c:v>494240</c:v>
                </c:pt>
                <c:pt idx="12">
                  <c:v>2778853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AF-482F-B3F5-1469165B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0AF-482F-B3F5-1469165B33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371020</c:v>
                      </c:pt>
                      <c:pt idx="1">
                        <c:v>348572</c:v>
                      </c:pt>
                      <c:pt idx="2">
                        <c:v>182964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39763</c:v>
                      </c:pt>
                      <c:pt idx="8">
                        <c:v>30652</c:v>
                      </c:pt>
                      <c:pt idx="9">
                        <c:v>32753</c:v>
                      </c:pt>
                      <c:pt idx="10">
                        <c:v>58172</c:v>
                      </c:pt>
                      <c:pt idx="11">
                        <c:v>59517</c:v>
                      </c:pt>
                      <c:pt idx="12">
                        <c:v>1173619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0AF-482F-B3F5-1469165B33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AF-482F-B3F5-1469165B33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AF-482F-B3F5-1469165B33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AF-482F-B3F5-1469165B33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AF-482F-B3F5-1469165B33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AF-482F-B3F5-1469165B33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AF-482F-B3F5-1469165B33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AF-482F-B3F5-1469165B33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AF-482F-B3F5-1469165B33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AF-482F-B3F5-1469165B33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AF-482F-B3F5-1469165B33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AF-482F-B3F5-1469165B33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AF-482F-B3F5-1469165B33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AF-482F-B3F5-1469165B3340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6.55892662950881E-2</c:v>
                </c:pt>
                <c:pt idx="1">
                  <c:v>-1.1602966882411248E-2</c:v>
                </c:pt>
                <c:pt idx="2">
                  <c:v>-1.1261642213698408E-2</c:v>
                </c:pt>
                <c:pt idx="3">
                  <c:v>-9.6869581372306168E-2</c:v>
                </c:pt>
                <c:pt idx="4">
                  <c:v>2.1919829029116045E-2</c:v>
                </c:pt>
                <c:pt idx="5">
                  <c:v>1.7502453920820171E-2</c:v>
                </c:pt>
                <c:pt idx="6">
                  <c:v>8.4863522560556515E-3</c:v>
                </c:pt>
                <c:pt idx="12">
                  <c:v>-6.3439157568268012E-4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AF-482F-B3F5-1469165B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0D-44AC-85F2-B22A69029CF1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34751</c:v>
                </c:pt>
                <c:pt idx="1">
                  <c:v>41108</c:v>
                </c:pt>
                <c:pt idx="2">
                  <c:v>34033</c:v>
                </c:pt>
                <c:pt idx="3">
                  <c:v>29401</c:v>
                </c:pt>
                <c:pt idx="4">
                  <c:v>17791</c:v>
                </c:pt>
                <c:pt idx="5">
                  <c:v>23745</c:v>
                </c:pt>
                <c:pt idx="6">
                  <c:v>21000</c:v>
                </c:pt>
                <c:pt idx="7">
                  <c:v>24723</c:v>
                </c:pt>
                <c:pt idx="8">
                  <c:v>27751</c:v>
                </c:pt>
                <c:pt idx="9">
                  <c:v>29023</c:v>
                </c:pt>
                <c:pt idx="10">
                  <c:v>37370</c:v>
                </c:pt>
                <c:pt idx="11">
                  <c:v>37684</c:v>
                </c:pt>
                <c:pt idx="12">
                  <c:v>358380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D-44AC-85F2-B22A69029CF1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0D-44AC-85F2-B22A69029C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33149</c:v>
                </c:pt>
                <c:pt idx="1">
                  <c:v>38403</c:v>
                </c:pt>
                <c:pt idx="2">
                  <c:v>36177</c:v>
                </c:pt>
                <c:pt idx="3">
                  <c:v>30259</c:v>
                </c:pt>
                <c:pt idx="4">
                  <c:v>18366</c:v>
                </c:pt>
                <c:pt idx="5">
                  <c:v>18611</c:v>
                </c:pt>
                <c:pt idx="6">
                  <c:v>21458</c:v>
                </c:pt>
                <c:pt idx="7">
                  <c:v>25592</c:v>
                </c:pt>
                <c:pt idx="8">
                  <c:v>23085</c:v>
                </c:pt>
                <c:pt idx="9">
                  <c:v>30463</c:v>
                </c:pt>
                <c:pt idx="10">
                  <c:v>40648</c:v>
                </c:pt>
                <c:pt idx="11">
                  <c:v>41905</c:v>
                </c:pt>
                <c:pt idx="12">
                  <c:v>358116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0D-44AC-85F2-B22A69029CF1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0D-44AC-85F2-B22A69029C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0D-44AC-85F2-B22A69029CF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33405</c:v>
                </c:pt>
                <c:pt idx="1">
                  <c:v>32430</c:v>
                </c:pt>
                <c:pt idx="2">
                  <c:v>34895</c:v>
                </c:pt>
                <c:pt idx="3">
                  <c:v>32073</c:v>
                </c:pt>
                <c:pt idx="4">
                  <c:v>19038</c:v>
                </c:pt>
                <c:pt idx="5">
                  <c:v>24240</c:v>
                </c:pt>
                <c:pt idx="6">
                  <c:v>24909</c:v>
                </c:pt>
                <c:pt idx="12">
                  <c:v>200990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B0D-44AC-85F2-B22A69029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B0D-44AC-85F2-B22A69029CF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44550</c:v>
                      </c:pt>
                      <c:pt idx="1">
                        <c:v>43433</c:v>
                      </c:pt>
                      <c:pt idx="2">
                        <c:v>17711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9610</c:v>
                      </c:pt>
                      <c:pt idx="8">
                        <c:v>2711</c:v>
                      </c:pt>
                      <c:pt idx="9">
                        <c:v>1419</c:v>
                      </c:pt>
                      <c:pt idx="10">
                        <c:v>6113</c:v>
                      </c:pt>
                      <c:pt idx="11">
                        <c:v>7245</c:v>
                      </c:pt>
                      <c:pt idx="12">
                        <c:v>139836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B0D-44AC-85F2-B22A69029C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0D-44AC-85F2-B22A69029C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0D-44AC-85F2-B22A69029C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0D-44AC-85F2-B22A69029C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0D-44AC-85F2-B22A69029C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0D-44AC-85F2-B22A69029C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0D-44AC-85F2-B22A69029C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0D-44AC-85F2-B22A69029C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0D-44AC-85F2-B22A69029C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0D-44AC-85F2-B22A69029C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0D-44AC-85F2-B22A69029C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0D-44AC-85F2-B22A69029C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0D-44AC-85F2-B22A69029C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0D-44AC-85F2-B22A69029CF1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7.7227065673173279E-3</c:v>
                </c:pt>
                <c:pt idx="1">
                  <c:v>-0.15553472384969924</c:v>
                </c:pt>
                <c:pt idx="2">
                  <c:v>-3.5436879785499031E-2</c:v>
                </c:pt>
                <c:pt idx="3">
                  <c:v>5.994910605109216E-2</c:v>
                </c:pt>
                <c:pt idx="4">
                  <c:v>3.6589349885658207E-2</c:v>
                </c:pt>
                <c:pt idx="5">
                  <c:v>0.30245553704798245</c:v>
                </c:pt>
                <c:pt idx="6">
                  <c:v>0.16082579923571627</c:v>
                </c:pt>
                <c:pt idx="12">
                  <c:v>2.3250841296589497E-2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0D-44AC-85F2-B22A69029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85-404F-B7AA-44495C8648DC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19000</c:v>
                </c:pt>
                <c:pt idx="1">
                  <c:v>20172</c:v>
                </c:pt>
                <c:pt idx="2">
                  <c:v>20521</c:v>
                </c:pt>
                <c:pt idx="3">
                  <c:v>24238</c:v>
                </c:pt>
                <c:pt idx="4">
                  <c:v>19331</c:v>
                </c:pt>
                <c:pt idx="5">
                  <c:v>16213</c:v>
                </c:pt>
                <c:pt idx="6">
                  <c:v>16801</c:v>
                </c:pt>
                <c:pt idx="7">
                  <c:v>28351</c:v>
                </c:pt>
                <c:pt idx="8">
                  <c:v>19988</c:v>
                </c:pt>
                <c:pt idx="9">
                  <c:v>23246</c:v>
                </c:pt>
                <c:pt idx="10">
                  <c:v>20932</c:v>
                </c:pt>
                <c:pt idx="11">
                  <c:v>19000</c:v>
                </c:pt>
                <c:pt idx="12">
                  <c:v>247793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85-404F-B7AA-44495C8648DC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85-404F-B7AA-44495C8648D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18969</c:v>
                </c:pt>
                <c:pt idx="1">
                  <c:v>19532</c:v>
                </c:pt>
                <c:pt idx="2">
                  <c:v>19164</c:v>
                </c:pt>
                <c:pt idx="3">
                  <c:v>23046</c:v>
                </c:pt>
                <c:pt idx="4">
                  <c:v>18795</c:v>
                </c:pt>
                <c:pt idx="5">
                  <c:v>18025</c:v>
                </c:pt>
                <c:pt idx="6">
                  <c:v>21516</c:v>
                </c:pt>
                <c:pt idx="7">
                  <c:v>28603</c:v>
                </c:pt>
                <c:pt idx="8">
                  <c:v>18074</c:v>
                </c:pt>
                <c:pt idx="9">
                  <c:v>21587</c:v>
                </c:pt>
                <c:pt idx="10">
                  <c:v>18655</c:v>
                </c:pt>
                <c:pt idx="11">
                  <c:v>19682</c:v>
                </c:pt>
                <c:pt idx="12">
                  <c:v>245648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85-404F-B7AA-44495C8648DC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85-404F-B7AA-44495C8648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85-404F-B7AA-44495C8648D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20765</c:v>
                </c:pt>
                <c:pt idx="1">
                  <c:v>23537</c:v>
                </c:pt>
                <c:pt idx="2">
                  <c:v>20641</c:v>
                </c:pt>
                <c:pt idx="3">
                  <c:v>18693</c:v>
                </c:pt>
                <c:pt idx="4">
                  <c:v>17212</c:v>
                </c:pt>
                <c:pt idx="5">
                  <c:v>15950</c:v>
                </c:pt>
                <c:pt idx="6">
                  <c:v>22605</c:v>
                </c:pt>
                <c:pt idx="12">
                  <c:v>139403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85-404F-B7AA-44495C86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185-404F-B7AA-44495C8648D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18130</c:v>
                      </c:pt>
                      <c:pt idx="1">
                        <c:v>19669</c:v>
                      </c:pt>
                      <c:pt idx="2">
                        <c:v>5819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7582</c:v>
                      </c:pt>
                      <c:pt idx="8">
                        <c:v>2424</c:v>
                      </c:pt>
                      <c:pt idx="9">
                        <c:v>7424</c:v>
                      </c:pt>
                      <c:pt idx="10">
                        <c:v>1425</c:v>
                      </c:pt>
                      <c:pt idx="11">
                        <c:v>3667</c:v>
                      </c:pt>
                      <c:pt idx="12">
                        <c:v>67848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185-404F-B7AA-44495C8648D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85-404F-B7AA-44495C8648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85-404F-B7AA-44495C8648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85-404F-B7AA-44495C8648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85-404F-B7AA-44495C8648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85-404F-B7AA-44495C8648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85-404F-B7AA-44495C8648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85-404F-B7AA-44495C8648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85-404F-B7AA-44495C8648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85-404F-B7AA-44495C8648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85-404F-B7AA-44495C8648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85-404F-B7AA-44495C8648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85-404F-B7AA-44495C8648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85-404F-B7AA-44495C8648DC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9.4680794981285343E-2</c:v>
                </c:pt>
                <c:pt idx="1">
                  <c:v>0.20504812615195567</c:v>
                </c:pt>
                <c:pt idx="2">
                  <c:v>7.7071592569400993E-2</c:v>
                </c:pt>
                <c:pt idx="3">
                  <c:v>-0.18888310335850034</c:v>
                </c:pt>
                <c:pt idx="4">
                  <c:v>-8.4224527799946824E-2</c:v>
                </c:pt>
                <c:pt idx="5">
                  <c:v>-0.11511789181692089</c:v>
                </c:pt>
                <c:pt idx="6">
                  <c:v>5.0613496932515378E-2</c:v>
                </c:pt>
                <c:pt idx="12">
                  <c:v>2.5602853711335083E-3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85-404F-B7AA-44495C86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90-414D-B7A1-73281103C2AC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34084</c:v>
                </c:pt>
                <c:pt idx="1">
                  <c:v>28094</c:v>
                </c:pt>
                <c:pt idx="2">
                  <c:v>24451</c:v>
                </c:pt>
                <c:pt idx="3">
                  <c:v>29765</c:v>
                </c:pt>
                <c:pt idx="4">
                  <c:v>28163</c:v>
                </c:pt>
                <c:pt idx="5">
                  <c:v>26526</c:v>
                </c:pt>
                <c:pt idx="6">
                  <c:v>33464</c:v>
                </c:pt>
                <c:pt idx="7">
                  <c:v>31558</c:v>
                </c:pt>
                <c:pt idx="8">
                  <c:v>33205</c:v>
                </c:pt>
                <c:pt idx="9">
                  <c:v>34381</c:v>
                </c:pt>
                <c:pt idx="10">
                  <c:v>31295</c:v>
                </c:pt>
                <c:pt idx="11">
                  <c:v>39946</c:v>
                </c:pt>
                <c:pt idx="12">
                  <c:v>374932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90-414D-B7A1-73281103C2AC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90-414D-B7A1-73281103C2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36621</c:v>
                </c:pt>
                <c:pt idx="1">
                  <c:v>31556</c:v>
                </c:pt>
                <c:pt idx="2">
                  <c:v>29418</c:v>
                </c:pt>
                <c:pt idx="3">
                  <c:v>34774</c:v>
                </c:pt>
                <c:pt idx="4">
                  <c:v>25349</c:v>
                </c:pt>
                <c:pt idx="5">
                  <c:v>22751</c:v>
                </c:pt>
                <c:pt idx="6">
                  <c:v>32743</c:v>
                </c:pt>
                <c:pt idx="7">
                  <c:v>29115</c:v>
                </c:pt>
                <c:pt idx="8">
                  <c:v>26955</c:v>
                </c:pt>
                <c:pt idx="9">
                  <c:v>32149</c:v>
                </c:pt>
                <c:pt idx="10">
                  <c:v>30599</c:v>
                </c:pt>
                <c:pt idx="11">
                  <c:v>40752</c:v>
                </c:pt>
                <c:pt idx="12">
                  <c:v>372782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90-414D-B7A1-73281103C2AC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90-414D-B7A1-73281103C2A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90-414D-B7A1-73281103C2A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29962</c:v>
                </c:pt>
                <c:pt idx="1">
                  <c:v>26211</c:v>
                </c:pt>
                <c:pt idx="2">
                  <c:v>28764</c:v>
                </c:pt>
                <c:pt idx="3">
                  <c:v>20575</c:v>
                </c:pt>
                <c:pt idx="4">
                  <c:v>25287</c:v>
                </c:pt>
                <c:pt idx="5">
                  <c:v>24911</c:v>
                </c:pt>
                <c:pt idx="6">
                  <c:v>30172</c:v>
                </c:pt>
                <c:pt idx="12">
                  <c:v>185882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90-414D-B7A1-73281103C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B90-414D-B7A1-73281103C2A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37400</c:v>
                      </c:pt>
                      <c:pt idx="1">
                        <c:v>29154</c:v>
                      </c:pt>
                      <c:pt idx="2">
                        <c:v>14426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11092</c:v>
                      </c:pt>
                      <c:pt idx="8">
                        <c:v>17306</c:v>
                      </c:pt>
                      <c:pt idx="9">
                        <c:v>8123</c:v>
                      </c:pt>
                      <c:pt idx="10">
                        <c:v>3107</c:v>
                      </c:pt>
                      <c:pt idx="11">
                        <c:v>4175</c:v>
                      </c:pt>
                      <c:pt idx="12">
                        <c:v>131712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B90-414D-B7A1-73281103C2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90-414D-B7A1-73281103C2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90-414D-B7A1-73281103C2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90-414D-B7A1-73281103C2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90-414D-B7A1-73281103C2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90-414D-B7A1-73281103C2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90-414D-B7A1-73281103C2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90-414D-B7A1-73281103C2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90-414D-B7A1-73281103C2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90-414D-B7A1-73281103C2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90-414D-B7A1-73281103C2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90-414D-B7A1-73281103C2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90-414D-B7A1-73281103C2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90-414D-B7A1-73281103C2AC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-0.18183555883236391</c:v>
                </c:pt>
                <c:pt idx="1">
                  <c:v>-0.16938141716313859</c:v>
                </c:pt>
                <c:pt idx="2">
                  <c:v>-2.2231286967162922E-2</c:v>
                </c:pt>
                <c:pt idx="3">
                  <c:v>-0.4083223097716685</c:v>
                </c:pt>
                <c:pt idx="4">
                  <c:v>-2.445855852301837E-3</c:v>
                </c:pt>
                <c:pt idx="5">
                  <c:v>9.4940881719484782E-2</c:v>
                </c:pt>
                <c:pt idx="6">
                  <c:v>-7.8520599822862858E-2</c:v>
                </c:pt>
                <c:pt idx="12">
                  <c:v>-0.12818227867099408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90-414D-B7A1-73281103C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97-4064-A55B-4F3F2F918808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37744</c:v>
                </c:pt>
                <c:pt idx="1">
                  <c:v>38159</c:v>
                </c:pt>
                <c:pt idx="2">
                  <c:v>34053</c:v>
                </c:pt>
                <c:pt idx="3">
                  <c:v>39077</c:v>
                </c:pt>
                <c:pt idx="4">
                  <c:v>38759</c:v>
                </c:pt>
                <c:pt idx="5">
                  <c:v>38151</c:v>
                </c:pt>
                <c:pt idx="6">
                  <c:v>46479</c:v>
                </c:pt>
                <c:pt idx="7">
                  <c:v>60423</c:v>
                </c:pt>
                <c:pt idx="8">
                  <c:v>45100</c:v>
                </c:pt>
                <c:pt idx="9">
                  <c:v>47048</c:v>
                </c:pt>
                <c:pt idx="10">
                  <c:v>36228</c:v>
                </c:pt>
                <c:pt idx="11">
                  <c:v>39875</c:v>
                </c:pt>
                <c:pt idx="12">
                  <c:v>501096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97-4064-A55B-4F3F2F918808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97-4064-A55B-4F3F2F9188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41040</c:v>
                </c:pt>
                <c:pt idx="1">
                  <c:v>40584</c:v>
                </c:pt>
                <c:pt idx="2">
                  <c:v>33027</c:v>
                </c:pt>
                <c:pt idx="3">
                  <c:v>40882</c:v>
                </c:pt>
                <c:pt idx="4">
                  <c:v>41406</c:v>
                </c:pt>
                <c:pt idx="5">
                  <c:v>35459</c:v>
                </c:pt>
                <c:pt idx="6">
                  <c:v>44935</c:v>
                </c:pt>
                <c:pt idx="7">
                  <c:v>53292</c:v>
                </c:pt>
                <c:pt idx="8">
                  <c:v>42045</c:v>
                </c:pt>
                <c:pt idx="9">
                  <c:v>49338</c:v>
                </c:pt>
                <c:pt idx="10">
                  <c:v>38626</c:v>
                </c:pt>
                <c:pt idx="11">
                  <c:v>39037</c:v>
                </c:pt>
                <c:pt idx="12">
                  <c:v>499671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97-4064-A55B-4F3F2F918808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97-4064-A55B-4F3F2F9188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97-4064-A55B-4F3F2F9188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35525</c:v>
                </c:pt>
                <c:pt idx="1">
                  <c:v>39705</c:v>
                </c:pt>
                <c:pt idx="2">
                  <c:v>35886</c:v>
                </c:pt>
                <c:pt idx="3">
                  <c:v>34317</c:v>
                </c:pt>
                <c:pt idx="4">
                  <c:v>32381</c:v>
                </c:pt>
                <c:pt idx="5">
                  <c:v>31460</c:v>
                </c:pt>
                <c:pt idx="6">
                  <c:v>44416</c:v>
                </c:pt>
                <c:pt idx="12">
                  <c:v>253690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97-4064-A55B-4F3F2F918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97-4064-A55B-4F3F2F91880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36543</c:v>
                      </c:pt>
                      <c:pt idx="1">
                        <c:v>36529</c:v>
                      </c:pt>
                      <c:pt idx="2">
                        <c:v>14903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14171</c:v>
                      </c:pt>
                      <c:pt idx="8">
                        <c:v>592</c:v>
                      </c:pt>
                      <c:pt idx="9">
                        <c:v>1075</c:v>
                      </c:pt>
                      <c:pt idx="10">
                        <c:v>3587</c:v>
                      </c:pt>
                      <c:pt idx="11">
                        <c:v>4288</c:v>
                      </c:pt>
                      <c:pt idx="12">
                        <c:v>124287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97-4064-A55B-4F3F2F9188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97-4064-A55B-4F3F2F9188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97-4064-A55B-4F3F2F9188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97-4064-A55B-4F3F2F9188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97-4064-A55B-4F3F2F9188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97-4064-A55B-4F3F2F9188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97-4064-A55B-4F3F2F9188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97-4064-A55B-4F3F2F9188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97-4064-A55B-4F3F2F9188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97-4064-A55B-4F3F2F9188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97-4064-A55B-4F3F2F9188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97-4064-A55B-4F3F2F9188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97-4064-A55B-4F3F2F9188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97-4064-A55B-4F3F2F918808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-0.13438109161793377</c:v>
                </c:pt>
                <c:pt idx="1">
                  <c:v>-2.1658781785925507E-2</c:v>
                </c:pt>
                <c:pt idx="2">
                  <c:v>8.6565537287673688E-2</c:v>
                </c:pt>
                <c:pt idx="3">
                  <c:v>-0.16058412015067758</c:v>
                </c:pt>
                <c:pt idx="4">
                  <c:v>-0.21796358015746509</c:v>
                </c:pt>
                <c:pt idx="5">
                  <c:v>-0.11277813813136295</c:v>
                </c:pt>
                <c:pt idx="6">
                  <c:v>-1.15500166907756E-2</c:v>
                </c:pt>
                <c:pt idx="12">
                  <c:v>-8.5251304388586968E-2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97-4064-A55B-4F3F2F918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49-49D6-AF70-EFF91BEEE791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28081</c:v>
                </c:pt>
                <c:pt idx="1">
                  <c:v>34359</c:v>
                </c:pt>
                <c:pt idx="2">
                  <c:v>32644</c:v>
                </c:pt>
                <c:pt idx="3">
                  <c:v>16479</c:v>
                </c:pt>
                <c:pt idx="4">
                  <c:v>3226</c:v>
                </c:pt>
                <c:pt idx="5">
                  <c:v>4389</c:v>
                </c:pt>
                <c:pt idx="6">
                  <c:v>3899</c:v>
                </c:pt>
                <c:pt idx="7">
                  <c:v>3011</c:v>
                </c:pt>
                <c:pt idx="8">
                  <c:v>3511</c:v>
                </c:pt>
                <c:pt idx="9">
                  <c:v>13071</c:v>
                </c:pt>
                <c:pt idx="10">
                  <c:v>23720</c:v>
                </c:pt>
                <c:pt idx="11">
                  <c:v>21949</c:v>
                </c:pt>
                <c:pt idx="12">
                  <c:v>188339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49-49D6-AF70-EFF91BEEE791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49-49D6-AF70-EFF91BEEE7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29190</c:v>
                </c:pt>
                <c:pt idx="1">
                  <c:v>31973</c:v>
                </c:pt>
                <c:pt idx="2">
                  <c:v>30472</c:v>
                </c:pt>
                <c:pt idx="3">
                  <c:v>12896</c:v>
                </c:pt>
                <c:pt idx="4">
                  <c:v>4569</c:v>
                </c:pt>
                <c:pt idx="5">
                  <c:v>3883</c:v>
                </c:pt>
                <c:pt idx="6">
                  <c:v>4602</c:v>
                </c:pt>
                <c:pt idx="7">
                  <c:v>3794</c:v>
                </c:pt>
                <c:pt idx="8">
                  <c:v>4211</c:v>
                </c:pt>
                <c:pt idx="9">
                  <c:v>11574</c:v>
                </c:pt>
                <c:pt idx="10">
                  <c:v>24371</c:v>
                </c:pt>
                <c:pt idx="11">
                  <c:v>25573</c:v>
                </c:pt>
                <c:pt idx="12">
                  <c:v>187108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49-49D6-AF70-EFF91BEEE791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49-49D6-AF70-EFF91BEEE7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49-49D6-AF70-EFF91BEEE79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32181</c:v>
                </c:pt>
                <c:pt idx="1">
                  <c:v>30102</c:v>
                </c:pt>
                <c:pt idx="2">
                  <c:v>31474</c:v>
                </c:pt>
                <c:pt idx="3">
                  <c:v>18959</c:v>
                </c:pt>
                <c:pt idx="4">
                  <c:v>4021</c:v>
                </c:pt>
                <c:pt idx="5">
                  <c:v>3158</c:v>
                </c:pt>
                <c:pt idx="6">
                  <c:v>4708</c:v>
                </c:pt>
                <c:pt idx="12">
                  <c:v>124603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49-49D6-AF70-EFF91BEEE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49-49D6-AF70-EFF91BEEE79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33066</c:v>
                      </c:pt>
                      <c:pt idx="1">
                        <c:v>34156</c:v>
                      </c:pt>
                      <c:pt idx="2">
                        <c:v>18520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98</c:v>
                      </c:pt>
                      <c:pt idx="8">
                        <c:v>22</c:v>
                      </c:pt>
                      <c:pt idx="9">
                        <c:v>144</c:v>
                      </c:pt>
                      <c:pt idx="10">
                        <c:v>219</c:v>
                      </c:pt>
                      <c:pt idx="11">
                        <c:v>305</c:v>
                      </c:pt>
                      <c:pt idx="12">
                        <c:v>86739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49-49D6-AF70-EFF91BEEE7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49-49D6-AF70-EFF91BEEE7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49-49D6-AF70-EFF91BEEE7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49-49D6-AF70-EFF91BEEE7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49-49D6-AF70-EFF91BEEE7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49-49D6-AF70-EFF91BEEE7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49-49D6-AF70-EFF91BEEE7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49-49D6-AF70-EFF91BEEE7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49-49D6-AF70-EFF91BEEE7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49-49D6-AF70-EFF91BEEE7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49-49D6-AF70-EFF91BEEE7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49-49D6-AF70-EFF91BEEE7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49-49D6-AF70-EFF91BEEE7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49-49D6-AF70-EFF91BEEE791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0.10246659815005144</c:v>
                </c:pt>
                <c:pt idx="1">
                  <c:v>-5.8518124667688354E-2</c:v>
                </c:pt>
                <c:pt idx="2">
                  <c:v>3.2882646363874946E-2</c:v>
                </c:pt>
                <c:pt idx="3">
                  <c:v>0.47014578163771703</c:v>
                </c:pt>
                <c:pt idx="4">
                  <c:v>-0.11993871744364193</c:v>
                </c:pt>
                <c:pt idx="5">
                  <c:v>-0.18671130569147565</c:v>
                </c:pt>
                <c:pt idx="6">
                  <c:v>2.303346371142978E-2</c:v>
                </c:pt>
                <c:pt idx="12">
                  <c:v>5.9684483565080493E-2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49-49D6-AF70-EFF91BEEE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A9-42E1-823F-0F0427DC4040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1425</c:v>
                </c:pt>
                <c:pt idx="1">
                  <c:v>1394</c:v>
                </c:pt>
                <c:pt idx="2">
                  <c:v>2041</c:v>
                </c:pt>
                <c:pt idx="3">
                  <c:v>5699</c:v>
                </c:pt>
                <c:pt idx="4">
                  <c:v>3887</c:v>
                </c:pt>
                <c:pt idx="5">
                  <c:v>5607</c:v>
                </c:pt>
                <c:pt idx="6">
                  <c:v>6870</c:v>
                </c:pt>
                <c:pt idx="7">
                  <c:v>10458</c:v>
                </c:pt>
                <c:pt idx="8">
                  <c:v>4631</c:v>
                </c:pt>
                <c:pt idx="9">
                  <c:v>4345</c:v>
                </c:pt>
                <c:pt idx="10">
                  <c:v>2742</c:v>
                </c:pt>
                <c:pt idx="11">
                  <c:v>2803</c:v>
                </c:pt>
                <c:pt idx="12">
                  <c:v>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A9-42E1-823F-0F0427DC4040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A9-42E1-823F-0F0427DC40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1184</c:v>
                </c:pt>
                <c:pt idx="1">
                  <c:v>1755</c:v>
                </c:pt>
                <c:pt idx="2">
                  <c:v>3915</c:v>
                </c:pt>
                <c:pt idx="3">
                  <c:v>3939</c:v>
                </c:pt>
                <c:pt idx="4">
                  <c:v>4139</c:v>
                </c:pt>
                <c:pt idx="5">
                  <c:v>5107</c:v>
                </c:pt>
                <c:pt idx="6">
                  <c:v>6983</c:v>
                </c:pt>
                <c:pt idx="7">
                  <c:v>9751</c:v>
                </c:pt>
                <c:pt idx="8">
                  <c:v>4675</c:v>
                </c:pt>
                <c:pt idx="9">
                  <c:v>4003</c:v>
                </c:pt>
                <c:pt idx="10">
                  <c:v>2054</c:v>
                </c:pt>
                <c:pt idx="11">
                  <c:v>2740</c:v>
                </c:pt>
                <c:pt idx="12">
                  <c:v>50245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A9-42E1-823F-0F0427DC4040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A9-42E1-823F-0F0427DC40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A9-42E1-823F-0F0427DC40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1783</c:v>
                </c:pt>
                <c:pt idx="1">
                  <c:v>2075</c:v>
                </c:pt>
                <c:pt idx="2">
                  <c:v>1959</c:v>
                </c:pt>
                <c:pt idx="3">
                  <c:v>6175</c:v>
                </c:pt>
                <c:pt idx="4">
                  <c:v>3706</c:v>
                </c:pt>
                <c:pt idx="5">
                  <c:v>4663</c:v>
                </c:pt>
                <c:pt idx="6">
                  <c:v>6208</c:v>
                </c:pt>
                <c:pt idx="12">
                  <c:v>26569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A9-42E1-823F-0F0427DC4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0A9-42E1-823F-0F0427DC40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1922</c:v>
                      </c:pt>
                      <c:pt idx="1">
                        <c:v>2293</c:v>
                      </c:pt>
                      <c:pt idx="2">
                        <c:v>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6964</c:v>
                      </c:pt>
                      <c:pt idx="8">
                        <c:v>4100</c:v>
                      </c:pt>
                      <c:pt idx="9">
                        <c:v>4409</c:v>
                      </c:pt>
                      <c:pt idx="10">
                        <c:v>1437</c:v>
                      </c:pt>
                      <c:pt idx="11">
                        <c:v>1300</c:v>
                      </c:pt>
                      <c:pt idx="12">
                        <c:v>24912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0A9-42E1-823F-0F0427DC40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A9-42E1-823F-0F0427DC40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A9-42E1-823F-0F0427DC40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A9-42E1-823F-0F0427DC40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A9-42E1-823F-0F0427DC40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A9-42E1-823F-0F0427DC40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A9-42E1-823F-0F0427DC40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A9-42E1-823F-0F0427DC40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A9-42E1-823F-0F0427DC40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A9-42E1-823F-0F0427DC40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A9-42E1-823F-0F0427DC40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A9-42E1-823F-0F0427DC40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A9-42E1-823F-0F0427DC40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A9-42E1-823F-0F0427DC404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0.50591216216216206</c:v>
                </c:pt>
                <c:pt idx="1">
                  <c:v>0.18233618233618243</c:v>
                </c:pt>
                <c:pt idx="2">
                  <c:v>-0.49961685823754787</c:v>
                </c:pt>
                <c:pt idx="3">
                  <c:v>0.56765676567656764</c:v>
                </c:pt>
                <c:pt idx="4">
                  <c:v>-0.10461464121768538</c:v>
                </c:pt>
                <c:pt idx="5">
                  <c:v>-8.6939494811043683E-2</c:v>
                </c:pt>
                <c:pt idx="6">
                  <c:v>-0.11098381784333378</c:v>
                </c:pt>
                <c:pt idx="12">
                  <c:v>-1.676411812597145E-2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A9-42E1-823F-0F0427DC4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AE-42C7-B2B4-52EBF19285E7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36246</c:v>
                </c:pt>
                <c:pt idx="1">
                  <c:v>33395</c:v>
                </c:pt>
                <c:pt idx="2">
                  <c:v>32444</c:v>
                </c:pt>
                <c:pt idx="3">
                  <c:v>16826</c:v>
                </c:pt>
                <c:pt idx="4">
                  <c:v>2087</c:v>
                </c:pt>
                <c:pt idx="5">
                  <c:v>2269</c:v>
                </c:pt>
                <c:pt idx="6">
                  <c:v>2935</c:v>
                </c:pt>
                <c:pt idx="7">
                  <c:v>2710</c:v>
                </c:pt>
                <c:pt idx="8">
                  <c:v>2697</c:v>
                </c:pt>
                <c:pt idx="9">
                  <c:v>13940</c:v>
                </c:pt>
                <c:pt idx="10">
                  <c:v>40654</c:v>
                </c:pt>
                <c:pt idx="11">
                  <c:v>38319</c:v>
                </c:pt>
                <c:pt idx="12">
                  <c:v>224522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AE-42C7-B2B4-52EBF19285E7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AE-42C7-B2B4-52EBF19285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42817</c:v>
                </c:pt>
                <c:pt idx="1">
                  <c:v>37402</c:v>
                </c:pt>
                <c:pt idx="2">
                  <c:v>37795</c:v>
                </c:pt>
                <c:pt idx="3">
                  <c:v>16401</c:v>
                </c:pt>
                <c:pt idx="4">
                  <c:v>973</c:v>
                </c:pt>
                <c:pt idx="5">
                  <c:v>1043</c:v>
                </c:pt>
                <c:pt idx="6">
                  <c:v>781</c:v>
                </c:pt>
                <c:pt idx="7">
                  <c:v>381</c:v>
                </c:pt>
                <c:pt idx="8">
                  <c:v>805</c:v>
                </c:pt>
                <c:pt idx="9">
                  <c:v>12474</c:v>
                </c:pt>
                <c:pt idx="10">
                  <c:v>32066</c:v>
                </c:pt>
                <c:pt idx="11">
                  <c:v>34431</c:v>
                </c:pt>
                <c:pt idx="12">
                  <c:v>217369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AE-42C7-B2B4-52EBF19285E7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AE-42C7-B2B4-52EBF19285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AE-42C7-B2B4-52EBF19285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40225</c:v>
                </c:pt>
                <c:pt idx="1">
                  <c:v>32015</c:v>
                </c:pt>
                <c:pt idx="2">
                  <c:v>28398</c:v>
                </c:pt>
                <c:pt idx="3">
                  <c:v>14573</c:v>
                </c:pt>
                <c:pt idx="4">
                  <c:v>912</c:v>
                </c:pt>
                <c:pt idx="5">
                  <c:v>962</c:v>
                </c:pt>
                <c:pt idx="6">
                  <c:v>970</c:v>
                </c:pt>
                <c:pt idx="12">
                  <c:v>118055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AE-42C7-B2B4-52EBF192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AE-42C7-B2B4-52EBF19285E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62996</c:v>
                      </c:pt>
                      <c:pt idx="1">
                        <c:v>54402</c:v>
                      </c:pt>
                      <c:pt idx="2">
                        <c:v>21399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121</c:v>
                      </c:pt>
                      <c:pt idx="8">
                        <c:v>200</c:v>
                      </c:pt>
                      <c:pt idx="9">
                        <c:v>2086</c:v>
                      </c:pt>
                      <c:pt idx="10">
                        <c:v>4827</c:v>
                      </c:pt>
                      <c:pt idx="11">
                        <c:v>3934</c:v>
                      </c:pt>
                      <c:pt idx="12">
                        <c:v>150036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AE-42C7-B2B4-52EBF19285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AE-42C7-B2B4-52EBF19285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AE-42C7-B2B4-52EBF19285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AE-42C7-B2B4-52EBF19285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AE-42C7-B2B4-52EBF19285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AE-42C7-B2B4-52EBF19285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AE-42C7-B2B4-52EBF19285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AE-42C7-B2B4-52EBF19285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AE-42C7-B2B4-52EBF19285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AE-42C7-B2B4-52EBF19285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AE-42C7-B2B4-52EBF19285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AE-42C7-B2B4-52EBF19285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AE-42C7-B2B4-52EBF19285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AE-42C7-B2B4-52EBF19285E7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-6.0536702711539769E-2</c:v>
                </c:pt>
                <c:pt idx="1">
                  <c:v>-0.14402973103042616</c:v>
                </c:pt>
                <c:pt idx="2">
                  <c:v>-0.2486307712660405</c:v>
                </c:pt>
                <c:pt idx="3">
                  <c:v>-0.11145661849887201</c:v>
                </c:pt>
                <c:pt idx="4">
                  <c:v>-6.2692702980472803E-2</c:v>
                </c:pt>
                <c:pt idx="5">
                  <c:v>-7.766059443911788E-2</c:v>
                </c:pt>
                <c:pt idx="6">
                  <c:v>0.24199743918053773</c:v>
                </c:pt>
                <c:pt idx="12">
                  <c:v>-0.13961606856543163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AE-42C7-B2B4-52EBF1928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D1-4129-A6D5-355E41B15020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D1-4129-A6D5-355E41B15020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D1-4129-A6D5-355E41B1502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D1-4129-A6D5-355E41B15020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D1-4129-A6D5-355E41B150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D1-4129-A6D5-355E41B1502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876312</c:v>
                </c:pt>
                <c:pt idx="1">
                  <c:v>812017</c:v>
                </c:pt>
                <c:pt idx="2">
                  <c:v>828674</c:v>
                </c:pt>
                <c:pt idx="3">
                  <c:v>754621</c:v>
                </c:pt>
                <c:pt idx="4">
                  <c:v>741128</c:v>
                </c:pt>
                <c:pt idx="5">
                  <c:v>808867</c:v>
                </c:pt>
                <c:pt idx="6">
                  <c:v>931129</c:v>
                </c:pt>
                <c:pt idx="12">
                  <c:v>5752748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D1-4129-A6D5-355E41B15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D1-4129-A6D5-355E41B150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893934</c:v>
                      </c:pt>
                      <c:pt idx="1">
                        <c:v>832182</c:v>
                      </c:pt>
                      <c:pt idx="2">
                        <c:v>381721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191201</c:v>
                      </c:pt>
                      <c:pt idx="8">
                        <c:v>105790</c:v>
                      </c:pt>
                      <c:pt idx="9">
                        <c:v>101639</c:v>
                      </c:pt>
                      <c:pt idx="10">
                        <c:v>110775</c:v>
                      </c:pt>
                      <c:pt idx="11">
                        <c:v>118240</c:v>
                      </c:pt>
                      <c:pt idx="12">
                        <c:v>2858440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D1-4129-A6D5-355E41B150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D1-4129-A6D5-355E41B150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D1-4129-A6D5-355E41B150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D1-4129-A6D5-355E41B150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D1-4129-A6D5-355E41B150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D1-4129-A6D5-355E41B150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D1-4129-A6D5-355E41B150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D1-4129-A6D5-355E41B150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D1-4129-A6D5-355E41B150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D1-4129-A6D5-355E41B150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D1-4129-A6D5-355E41B150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D1-4129-A6D5-355E41B150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D1-4129-A6D5-355E41B150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D1-4129-A6D5-355E41B15020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4.701777862741352E-2</c:v>
                </c:pt>
                <c:pt idx="1">
                  <c:v>-1.5451749052149633E-2</c:v>
                </c:pt>
                <c:pt idx="2">
                  <c:v>-4.3839163324364105E-2</c:v>
                </c:pt>
                <c:pt idx="3">
                  <c:v>-4.4535607341145478E-2</c:v>
                </c:pt>
                <c:pt idx="4">
                  <c:v>-7.6309506753237111E-3</c:v>
                </c:pt>
                <c:pt idx="5">
                  <c:v>2.6884942045728666E-2</c:v>
                </c:pt>
                <c:pt idx="6">
                  <c:v>3.968454244585673E-2</c:v>
                </c:pt>
                <c:pt idx="12">
                  <c:v>7.7570908491209067E-4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D1-4129-A6D5-355E41B15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9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52-483B-ABFE-0DF51414D380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488351</c:v>
                </c:pt>
                <c:pt idx="1">
                  <c:v>443471</c:v>
                </c:pt>
                <c:pt idx="2">
                  <c:v>469427</c:v>
                </c:pt>
                <c:pt idx="3">
                  <c:v>444527</c:v>
                </c:pt>
                <c:pt idx="4">
                  <c:v>422412</c:v>
                </c:pt>
                <c:pt idx="5">
                  <c:v>454213</c:v>
                </c:pt>
                <c:pt idx="6">
                  <c:v>510638</c:v>
                </c:pt>
                <c:pt idx="7">
                  <c:v>569851</c:v>
                </c:pt>
                <c:pt idx="8">
                  <c:v>491257</c:v>
                </c:pt>
                <c:pt idx="9">
                  <c:v>505474</c:v>
                </c:pt>
                <c:pt idx="10">
                  <c:v>495470</c:v>
                </c:pt>
                <c:pt idx="11">
                  <c:v>480103</c:v>
                </c:pt>
                <c:pt idx="12">
                  <c:v>5775194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52-483B-ABFE-0DF51414D380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52-483B-ABFE-0DF51414D38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464379</c:v>
                </c:pt>
                <c:pt idx="1">
                  <c:v>463066</c:v>
                </c:pt>
                <c:pt idx="2">
                  <c:v>495607</c:v>
                </c:pt>
                <c:pt idx="3">
                  <c:v>447408</c:v>
                </c:pt>
                <c:pt idx="4">
                  <c:v>435777</c:v>
                </c:pt>
                <c:pt idx="5">
                  <c:v>465333</c:v>
                </c:pt>
                <c:pt idx="6">
                  <c:v>531003</c:v>
                </c:pt>
                <c:pt idx="7">
                  <c:v>553021</c:v>
                </c:pt>
                <c:pt idx="8">
                  <c:v>500247</c:v>
                </c:pt>
                <c:pt idx="9">
                  <c:v>527606</c:v>
                </c:pt>
                <c:pt idx="10">
                  <c:v>484662</c:v>
                </c:pt>
                <c:pt idx="11">
                  <c:v>488662</c:v>
                </c:pt>
                <c:pt idx="12">
                  <c:v>5856771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52-483B-ABFE-0DF51414D380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52-483B-ABFE-0DF51414D3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52-483B-ABFE-0DF51414D38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516029</c:v>
                </c:pt>
                <c:pt idx="1">
                  <c:v>474785</c:v>
                </c:pt>
                <c:pt idx="2">
                  <c:v>477683</c:v>
                </c:pt>
                <c:pt idx="3">
                  <c:v>414511</c:v>
                </c:pt>
                <c:pt idx="4">
                  <c:v>441733</c:v>
                </c:pt>
                <c:pt idx="5">
                  <c:v>483562</c:v>
                </c:pt>
                <c:pt idx="6">
                  <c:v>543839</c:v>
                </c:pt>
                <c:pt idx="12">
                  <c:v>3352142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52-483B-ABFE-0DF51414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052-483B-ABFE-0DF51414D38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501178</c:v>
                      </c:pt>
                      <c:pt idx="1">
                        <c:v>463416</c:v>
                      </c:pt>
                      <c:pt idx="2">
                        <c:v>215134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96004</c:v>
                      </c:pt>
                      <c:pt idx="8">
                        <c:v>60570</c:v>
                      </c:pt>
                      <c:pt idx="9">
                        <c:v>51321</c:v>
                      </c:pt>
                      <c:pt idx="10">
                        <c:v>52157</c:v>
                      </c:pt>
                      <c:pt idx="11">
                        <c:v>56375</c:v>
                      </c:pt>
                      <c:pt idx="12">
                        <c:v>1557028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052-483B-ABFE-0DF51414D3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52-483B-ABFE-0DF51414D3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52-483B-ABFE-0DF51414D3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52-483B-ABFE-0DF51414D3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2-483B-ABFE-0DF51414D3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2-483B-ABFE-0DF51414D3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2-483B-ABFE-0DF51414D3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2-483B-ABFE-0DF51414D3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2-483B-ABFE-0DF51414D3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2-483B-ABFE-0DF51414D3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2-483B-ABFE-0DF51414D3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2-483B-ABFE-0DF51414D3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2-483B-ABFE-0DF51414D3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2-483B-ABFE-0DF51414D380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0.11122380641674146</c:v>
                </c:pt>
                <c:pt idx="1">
                  <c:v>2.5307407583368136E-2</c:v>
                </c:pt>
                <c:pt idx="2">
                  <c:v>-3.6165752299705201E-2</c:v>
                </c:pt>
                <c:pt idx="3">
                  <c:v>-7.3527965525873484E-2</c:v>
                </c:pt>
                <c:pt idx="4">
                  <c:v>1.3667540967054359E-2</c:v>
                </c:pt>
                <c:pt idx="5">
                  <c:v>3.9174096829582172E-2</c:v>
                </c:pt>
                <c:pt idx="6">
                  <c:v>2.4173121432458977E-2</c:v>
                </c:pt>
                <c:pt idx="12">
                  <c:v>1.5009206458116209E-2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52-483B-ABFE-0DF51414D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06-42F5-AAB7-D19308E35FA3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371455</c:v>
                </c:pt>
                <c:pt idx="1">
                  <c:v>333022</c:v>
                </c:pt>
                <c:pt idx="2">
                  <c:v>346043</c:v>
                </c:pt>
                <c:pt idx="3">
                  <c:v>331335</c:v>
                </c:pt>
                <c:pt idx="4">
                  <c:v>340704</c:v>
                </c:pt>
                <c:pt idx="5">
                  <c:v>354121</c:v>
                </c:pt>
                <c:pt idx="6">
                  <c:v>398818</c:v>
                </c:pt>
                <c:pt idx="7">
                  <c:v>415100</c:v>
                </c:pt>
                <c:pt idx="8">
                  <c:v>384126</c:v>
                </c:pt>
                <c:pt idx="9">
                  <c:v>392254</c:v>
                </c:pt>
                <c:pt idx="10">
                  <c:v>361460</c:v>
                </c:pt>
                <c:pt idx="11">
                  <c:v>362997</c:v>
                </c:pt>
                <c:pt idx="12">
                  <c:v>4391435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06-42F5-AAB7-D19308E35FA3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06-42F5-AAB7-D19308E35FA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375590</c:v>
                </c:pt>
                <c:pt idx="1">
                  <c:v>353865</c:v>
                </c:pt>
                <c:pt idx="2">
                  <c:v>376224</c:v>
                </c:pt>
                <c:pt idx="3">
                  <c:v>344040</c:v>
                </c:pt>
                <c:pt idx="4">
                  <c:v>344685</c:v>
                </c:pt>
                <c:pt idx="5">
                  <c:v>354898</c:v>
                </c:pt>
                <c:pt idx="6">
                  <c:v>405625</c:v>
                </c:pt>
                <c:pt idx="7">
                  <c:v>423978</c:v>
                </c:pt>
                <c:pt idx="8">
                  <c:v>385672</c:v>
                </c:pt>
                <c:pt idx="9">
                  <c:v>410112</c:v>
                </c:pt>
                <c:pt idx="10">
                  <c:v>367251</c:v>
                </c:pt>
                <c:pt idx="11">
                  <c:v>369112</c:v>
                </c:pt>
                <c:pt idx="12">
                  <c:v>4511052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06-42F5-AAB7-D19308E35FA3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06-42F5-AAB7-D19308E35F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06-42F5-AAB7-D19308E35FA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392816</c:v>
                </c:pt>
                <c:pt idx="1">
                  <c:v>362809</c:v>
                </c:pt>
                <c:pt idx="2">
                  <c:v>376628</c:v>
                </c:pt>
                <c:pt idx="3">
                  <c:v>325436</c:v>
                </c:pt>
                <c:pt idx="4">
                  <c:v>365014</c:v>
                </c:pt>
                <c:pt idx="5">
                  <c:v>391870</c:v>
                </c:pt>
                <c:pt idx="6">
                  <c:v>442778</c:v>
                </c:pt>
                <c:pt idx="12">
                  <c:v>2657351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06-42F5-AAB7-D19308E35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506-42F5-AAB7-D19308E35F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370908</c:v>
                      </c:pt>
                      <c:pt idx="1">
                        <c:v>336790</c:v>
                      </c:pt>
                      <c:pt idx="2">
                        <c:v>153036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69690</c:v>
                      </c:pt>
                      <c:pt idx="8">
                        <c:v>47226</c:v>
                      </c:pt>
                      <c:pt idx="9">
                        <c:v>43327</c:v>
                      </c:pt>
                      <c:pt idx="10">
                        <c:v>39419</c:v>
                      </c:pt>
                      <c:pt idx="11">
                        <c:v>43129</c:v>
                      </c:pt>
                      <c:pt idx="12">
                        <c:v>1144929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506-42F5-AAB7-D19308E35F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06-42F5-AAB7-D19308E35F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06-42F5-AAB7-D19308E35F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06-42F5-AAB7-D19308E35F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06-42F5-AAB7-D19308E35F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06-42F5-AAB7-D19308E35F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06-42F5-AAB7-D19308E35F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06-42F5-AAB7-D19308E35F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06-42F5-AAB7-D19308E35F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06-42F5-AAB7-D19308E35F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06-42F5-AAB7-D19308E35F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06-42F5-AAB7-D19308E35F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06-42F5-AAB7-D19308E35F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06-42F5-AAB7-D19308E35FA3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4.5863840890332463E-2</c:v>
                </c:pt>
                <c:pt idx="1">
                  <c:v>2.5275175561301655E-2</c:v>
                </c:pt>
                <c:pt idx="2">
                  <c:v>1.0738283575741914E-3</c:v>
                </c:pt>
                <c:pt idx="3">
                  <c:v>-5.4075107545634271E-2</c:v>
                </c:pt>
                <c:pt idx="4">
                  <c:v>5.897848760462443E-2</c:v>
                </c:pt>
                <c:pt idx="5">
                  <c:v>0.10417641125055654</c:v>
                </c:pt>
                <c:pt idx="6">
                  <c:v>9.1594453004622434E-2</c:v>
                </c:pt>
                <c:pt idx="12">
                  <c:v>4.0088816627637414E-2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506-42F5-AAB7-D19308E35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3A-4BCB-9FD0-1297B369F806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116896</c:v>
                </c:pt>
                <c:pt idx="1">
                  <c:v>110449</c:v>
                </c:pt>
                <c:pt idx="2">
                  <c:v>123384</c:v>
                </c:pt>
                <c:pt idx="3">
                  <c:v>113192</c:v>
                </c:pt>
                <c:pt idx="4">
                  <c:v>81708</c:v>
                </c:pt>
                <c:pt idx="5">
                  <c:v>100092</c:v>
                </c:pt>
                <c:pt idx="6">
                  <c:v>111820</c:v>
                </c:pt>
                <c:pt idx="7">
                  <c:v>154751</c:v>
                </c:pt>
                <c:pt idx="8">
                  <c:v>107131</c:v>
                </c:pt>
                <c:pt idx="9">
                  <c:v>113220</c:v>
                </c:pt>
                <c:pt idx="10">
                  <c:v>134010</c:v>
                </c:pt>
                <c:pt idx="11">
                  <c:v>117106</c:v>
                </c:pt>
                <c:pt idx="12">
                  <c:v>1383759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3A-4BCB-9FD0-1297B369F806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3A-4BCB-9FD0-1297B369F80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88789</c:v>
                </c:pt>
                <c:pt idx="1">
                  <c:v>109201</c:v>
                </c:pt>
                <c:pt idx="2">
                  <c:v>119383</c:v>
                </c:pt>
                <c:pt idx="3">
                  <c:v>103368</c:v>
                </c:pt>
                <c:pt idx="4">
                  <c:v>91092</c:v>
                </c:pt>
                <c:pt idx="5">
                  <c:v>110435</c:v>
                </c:pt>
                <c:pt idx="6">
                  <c:v>125378</c:v>
                </c:pt>
                <c:pt idx="7">
                  <c:v>129043</c:v>
                </c:pt>
                <c:pt idx="8">
                  <c:v>114575</c:v>
                </c:pt>
                <c:pt idx="9">
                  <c:v>117494</c:v>
                </c:pt>
                <c:pt idx="10">
                  <c:v>117411</c:v>
                </c:pt>
                <c:pt idx="11">
                  <c:v>119550</c:v>
                </c:pt>
                <c:pt idx="12">
                  <c:v>1345719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3A-4BCB-9FD0-1297B369F806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3A-4BCB-9FD0-1297B369F80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73A-4BCB-9FD0-1297B369F80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123213</c:v>
                </c:pt>
                <c:pt idx="1">
                  <c:v>111976</c:v>
                </c:pt>
                <c:pt idx="2">
                  <c:v>101055</c:v>
                </c:pt>
                <c:pt idx="3">
                  <c:v>89075</c:v>
                </c:pt>
                <c:pt idx="4">
                  <c:v>76719</c:v>
                </c:pt>
                <c:pt idx="5">
                  <c:v>91692</c:v>
                </c:pt>
                <c:pt idx="6">
                  <c:v>101061</c:v>
                </c:pt>
                <c:pt idx="12">
                  <c:v>694791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3A-4BCB-9FD0-1297B369F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73A-4BCB-9FD0-1297B369F80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130270</c:v>
                      </c:pt>
                      <c:pt idx="1">
                        <c:v>126626</c:v>
                      </c:pt>
                      <c:pt idx="2">
                        <c:v>62098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26314</c:v>
                      </c:pt>
                      <c:pt idx="8">
                        <c:v>13344</c:v>
                      </c:pt>
                      <c:pt idx="9">
                        <c:v>7994</c:v>
                      </c:pt>
                      <c:pt idx="10">
                        <c:v>12738</c:v>
                      </c:pt>
                      <c:pt idx="11">
                        <c:v>13246</c:v>
                      </c:pt>
                      <c:pt idx="12">
                        <c:v>412099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73A-4BCB-9FD0-1297B369F80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3A-4BCB-9FD0-1297B369F8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3A-4BCB-9FD0-1297B369F8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3A-4BCB-9FD0-1297B369F8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3A-4BCB-9FD0-1297B369F8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3A-4BCB-9FD0-1297B369F8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3A-4BCB-9FD0-1297B369F8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3A-4BCB-9FD0-1297B369F8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3A-4BCB-9FD0-1297B369F8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3A-4BCB-9FD0-1297B369F8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3A-4BCB-9FD0-1297B369F8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3A-4BCB-9FD0-1297B369F8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3A-4BCB-9FD0-1297B369F8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3A-4BCB-9FD0-1297B369F806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0.38770568426269025</c:v>
                </c:pt>
                <c:pt idx="1">
                  <c:v>2.54118552027911E-2</c:v>
                </c:pt>
                <c:pt idx="2">
                  <c:v>-0.1535226958612198</c:v>
                </c:pt>
                <c:pt idx="3">
                  <c:v>-0.13827296648866183</c:v>
                </c:pt>
                <c:pt idx="4">
                  <c:v>-0.1577855355025688</c:v>
                </c:pt>
                <c:pt idx="5">
                  <c:v>-0.16971974464617201</c:v>
                </c:pt>
                <c:pt idx="6">
                  <c:v>-0.19394949672191297</c:v>
                </c:pt>
                <c:pt idx="12">
                  <c:v>-7.0695222070338071E-2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3A-4BCB-9FD0-1297B369F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54-4580-942E-5FD7780E9F69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322382</c:v>
                </c:pt>
                <c:pt idx="1">
                  <c:v>330373</c:v>
                </c:pt>
                <c:pt idx="2">
                  <c:v>348975</c:v>
                </c:pt>
                <c:pt idx="3">
                  <c:v>301422</c:v>
                </c:pt>
                <c:pt idx="4">
                  <c:v>248609</c:v>
                </c:pt>
                <c:pt idx="5">
                  <c:v>303811</c:v>
                </c:pt>
                <c:pt idx="6">
                  <c:v>360662</c:v>
                </c:pt>
                <c:pt idx="7">
                  <c:v>377346</c:v>
                </c:pt>
                <c:pt idx="8">
                  <c:v>308611</c:v>
                </c:pt>
                <c:pt idx="9">
                  <c:v>357942</c:v>
                </c:pt>
                <c:pt idx="10">
                  <c:v>352307</c:v>
                </c:pt>
                <c:pt idx="11">
                  <c:v>351674</c:v>
                </c:pt>
                <c:pt idx="12">
                  <c:v>3964114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54-4580-942E-5FD7780E9F69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54-4580-942E-5FD7780E9F6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372581</c:v>
                </c:pt>
                <c:pt idx="1">
                  <c:v>361695</c:v>
                </c:pt>
                <c:pt idx="2">
                  <c:v>371061</c:v>
                </c:pt>
                <c:pt idx="3">
                  <c:v>342387</c:v>
                </c:pt>
                <c:pt idx="4">
                  <c:v>311050</c:v>
                </c:pt>
                <c:pt idx="5">
                  <c:v>322357</c:v>
                </c:pt>
                <c:pt idx="6">
                  <c:v>364585</c:v>
                </c:pt>
                <c:pt idx="7">
                  <c:v>383258</c:v>
                </c:pt>
                <c:pt idx="8">
                  <c:v>307433</c:v>
                </c:pt>
                <c:pt idx="9">
                  <c:v>342715</c:v>
                </c:pt>
                <c:pt idx="10">
                  <c:v>332795</c:v>
                </c:pt>
                <c:pt idx="11">
                  <c:v>346293</c:v>
                </c:pt>
                <c:pt idx="12">
                  <c:v>4158210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54-4580-942E-5FD7780E9F69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54-4580-942E-5FD7780E9F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54-4580-942E-5FD7780E9F6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360283</c:v>
                </c:pt>
                <c:pt idx="1">
                  <c:v>337232</c:v>
                </c:pt>
                <c:pt idx="2">
                  <c:v>350991</c:v>
                </c:pt>
                <c:pt idx="3">
                  <c:v>340110</c:v>
                </c:pt>
                <c:pt idx="4">
                  <c:v>299395</c:v>
                </c:pt>
                <c:pt idx="5">
                  <c:v>325305</c:v>
                </c:pt>
                <c:pt idx="6">
                  <c:v>387290</c:v>
                </c:pt>
                <c:pt idx="12">
                  <c:v>2400606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54-4580-942E-5FD7780E9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54-4580-942E-5FD7780E9F6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392756</c:v>
                      </c:pt>
                      <c:pt idx="1">
                        <c:v>368766</c:v>
                      </c:pt>
                      <c:pt idx="2">
                        <c:v>166587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95197</c:v>
                      </c:pt>
                      <c:pt idx="8">
                        <c:v>45220</c:v>
                      </c:pt>
                      <c:pt idx="9">
                        <c:v>50318</c:v>
                      </c:pt>
                      <c:pt idx="10">
                        <c:v>58618</c:v>
                      </c:pt>
                      <c:pt idx="11">
                        <c:v>61865</c:v>
                      </c:pt>
                      <c:pt idx="12">
                        <c:v>1301412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54-4580-942E-5FD7780E9F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54-4580-942E-5FD7780E9F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54-4580-942E-5FD7780E9F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54-4580-942E-5FD7780E9F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54-4580-942E-5FD7780E9F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54-4580-942E-5FD7780E9F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54-4580-942E-5FD7780E9F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54-4580-942E-5FD7780E9F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54-4580-942E-5FD7780E9F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54-4580-942E-5FD7780E9F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54-4580-942E-5FD7780E9F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54-4580-942E-5FD7780E9F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54-4580-942E-5FD7780E9F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54-4580-942E-5FD7780E9F69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-3.3007587611821321E-2</c:v>
                </c:pt>
                <c:pt idx="1">
                  <c:v>-6.7634332794205054E-2</c:v>
                </c:pt>
                <c:pt idx="2">
                  <c:v>-5.4088141841907356E-2</c:v>
                </c:pt>
                <c:pt idx="3">
                  <c:v>-6.6503693189285951E-3</c:v>
                </c:pt>
                <c:pt idx="4">
                  <c:v>-3.7469860151101098E-2</c:v>
                </c:pt>
                <c:pt idx="5">
                  <c:v>9.1451403257878372E-3</c:v>
                </c:pt>
                <c:pt idx="6">
                  <c:v>6.2276286736974829E-2</c:v>
                </c:pt>
                <c:pt idx="12">
                  <c:v>-1.8444496417409084E-2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54-4580-942E-5FD7780E9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F2-4024-A13C-F8FF84D3FFB6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F2-4024-A13C-F8FF84D3FFB6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F2-4024-A13C-F8FF84D3FF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F2-4024-A13C-F8FF84D3FFB6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F2-4024-A13C-F8FF84D3FF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F2-4024-A13C-F8FF84D3FF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8.0574486474558196</c:v>
                </c:pt>
                <c:pt idx="1">
                  <c:v>7.0598509811422456</c:v>
                </c:pt>
                <c:pt idx="2">
                  <c:v>6.7263591941427618</c:v>
                </c:pt>
                <c:pt idx="3">
                  <c:v>6.5324405509050463</c:v>
                </c:pt>
                <c:pt idx="4">
                  <c:v>6.3569210711406177</c:v>
                </c:pt>
                <c:pt idx="5">
                  <c:v>6.9037161585469944</c:v>
                </c:pt>
                <c:pt idx="6">
                  <c:v>7.2999952960361263</c:v>
                </c:pt>
                <c:pt idx="12">
                  <c:v>6.9832191464877225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F2-4024-A13C-F8FF84D3F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F2-4024-A13C-F8FF84D3FFB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F2-4024-A13C-F8FF84D3FF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F2-4024-A13C-F8FF84D3FF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F2-4024-A13C-F8FF84D3FF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F2-4024-A13C-F8FF84D3FF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F2-4024-A13C-F8FF84D3FF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F2-4024-A13C-F8FF84D3FF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F2-4024-A13C-F8FF84D3FF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F2-4024-A13C-F8FF84D3FF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F2-4024-A13C-F8FF84D3FF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F2-4024-A13C-F8FF84D3FF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F2-4024-A13C-F8FF84D3FF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F2-4024-A13C-F8FF84D3FF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F2-4024-A13C-F8FF84D3FF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F2-4024-A13C-F8FF84D3FFB6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-0.13511015678454541</c:v>
                </c:pt>
                <c:pt idx="1">
                  <c:v>-0.28794760410800802</c:v>
                </c:pt>
                <c:pt idx="2">
                  <c:v>-0.32333292458471607</c:v>
                </c:pt>
                <c:pt idx="3">
                  <c:v>-0.42353168844250799</c:v>
                </c:pt>
                <c:pt idx="4">
                  <c:v>-0.39424054228166749</c:v>
                </c:pt>
                <c:pt idx="5">
                  <c:v>-4.3016357547899453E-2</c:v>
                </c:pt>
                <c:pt idx="6">
                  <c:v>-9.2516342620723613E-2</c:v>
                </c:pt>
                <c:pt idx="12">
                  <c:v>-0.23783214954290877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F2-4024-A13C-F8FF84D3F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FE-43F3-A445-316FC88313F7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5.5796133567662567</c:v>
                </c:pt>
                <c:pt idx="1">
                  <c:v>5.0381155303030303</c:v>
                </c:pt>
                <c:pt idx="2">
                  <c:v>3.8983811508254527</c:v>
                </c:pt>
                <c:pt idx="3">
                  <c:v>3.6246361991662077</c:v>
                </c:pt>
                <c:pt idx="4">
                  <c:v>3.6548551535496707</c:v>
                </c:pt>
                <c:pt idx="5">
                  <c:v>3.624319271722344</c:v>
                </c:pt>
                <c:pt idx="6">
                  <c:v>4.5663906142167008</c:v>
                </c:pt>
                <c:pt idx="7">
                  <c:v>6.6265664160401005</c:v>
                </c:pt>
                <c:pt idx="8">
                  <c:v>5.0893605138229541</c:v>
                </c:pt>
                <c:pt idx="9">
                  <c:v>4.4011691271178046</c:v>
                </c:pt>
                <c:pt idx="10">
                  <c:v>5.175188719555619</c:v>
                </c:pt>
                <c:pt idx="11">
                  <c:v>6.1214965803942603</c:v>
                </c:pt>
                <c:pt idx="12">
                  <c:v>4.848973656338786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FE-43F3-A445-316FC88313F7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FE-43F3-A445-316FC88313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7.3524869407222351</c:v>
                </c:pt>
                <c:pt idx="1">
                  <c:v>5.4027580612451835</c:v>
                </c:pt>
                <c:pt idx="2">
                  <c:v>4.4575552755183869</c:v>
                </c:pt>
                <c:pt idx="3">
                  <c:v>4.6420082464225079</c:v>
                </c:pt>
                <c:pt idx="4">
                  <c:v>4.3112755314714466</c:v>
                </c:pt>
                <c:pt idx="5">
                  <c:v>4.4162603150787696</c:v>
                </c:pt>
                <c:pt idx="6">
                  <c:v>4.9601563571526537</c:v>
                </c:pt>
                <c:pt idx="7">
                  <c:v>4.7279829175563775</c:v>
                </c:pt>
                <c:pt idx="8">
                  <c:v>4.7429580738124013</c:v>
                </c:pt>
                <c:pt idx="9">
                  <c:v>4.4360825790704768</c:v>
                </c:pt>
                <c:pt idx="10">
                  <c:v>4.5135178889428529</c:v>
                </c:pt>
                <c:pt idx="11">
                  <c:v>5.4963532687972414</c:v>
                </c:pt>
                <c:pt idx="12">
                  <c:v>4.8120268620268618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FE-43F3-A445-316FC88313F7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FE-43F3-A445-316FC88313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FE-43F3-A445-316FC88313F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6.1684782608695654</c:v>
                </c:pt>
                <c:pt idx="1">
                  <c:v>5.4040744021257749</c:v>
                </c:pt>
                <c:pt idx="2">
                  <c:v>5.2488552307150407</c:v>
                </c:pt>
                <c:pt idx="3">
                  <c:v>4.2120521684475172</c:v>
                </c:pt>
                <c:pt idx="4">
                  <c:v>3.7361950185479595</c:v>
                </c:pt>
                <c:pt idx="5">
                  <c:v>4.5514009933464532</c:v>
                </c:pt>
                <c:pt idx="6">
                  <c:v>5.2833650928082436</c:v>
                </c:pt>
                <c:pt idx="12">
                  <c:v>4.8029477179463083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FE-43F3-A445-316FC8831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AFE-43F3-A445-316FC88313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6.760768126346016</c:v>
                      </c:pt>
                      <c:pt idx="1">
                        <c:v>5.0345876701361085</c:v>
                      </c:pt>
                      <c:pt idx="2">
                        <c:v>6.5454119850187267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4.6143269522941353</c:v>
                      </c:pt>
                      <c:pt idx="8">
                        <c:v>4.3455778468493929</c:v>
                      </c:pt>
                      <c:pt idx="9">
                        <c:v>3.6897439197014541</c:v>
                      </c:pt>
                      <c:pt idx="10">
                        <c:v>4.1041587180465475</c:v>
                      </c:pt>
                      <c:pt idx="11">
                        <c:v>3.6467040068935805</c:v>
                      </c:pt>
                      <c:pt idx="12">
                        <c:v>4.6644126738794434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AFE-43F3-A445-316FC88313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FE-43F3-A445-316FC88313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FE-43F3-A445-316FC88313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FE-43F3-A445-316FC88313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FE-43F3-A445-316FC88313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FE-43F3-A445-316FC88313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FE-43F3-A445-316FC88313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FE-43F3-A445-316FC88313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FE-43F3-A445-316FC88313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FE-43F3-A445-316FC88313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FE-43F3-A445-316FC88313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FE-43F3-A445-316FC88313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FE-43F3-A445-316FC88313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FE-43F3-A445-316FC88313F7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-1.1840086798526697</c:v>
                </c:pt>
                <c:pt idx="1">
                  <c:v>1.3163408805914045E-3</c:v>
                </c:pt>
                <c:pt idx="2">
                  <c:v>0.79129995519665375</c:v>
                </c:pt>
                <c:pt idx="3">
                  <c:v>-0.42995607797499069</c:v>
                </c:pt>
                <c:pt idx="4">
                  <c:v>-0.57508051292348705</c:v>
                </c:pt>
                <c:pt idx="5">
                  <c:v>0.13514067826768361</c:v>
                </c:pt>
                <c:pt idx="6">
                  <c:v>0.32320873565558994</c:v>
                </c:pt>
                <c:pt idx="12">
                  <c:v>-5.383303788761129E-2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AFE-43F3-A445-316FC8831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51-4A94-9D61-6B052FAE9ECB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5.8958968347010554</c:v>
                </c:pt>
                <c:pt idx="1">
                  <c:v>5.6632508833922257</c:v>
                </c:pt>
                <c:pt idx="2">
                  <c:v>4.3027632205812294</c:v>
                </c:pt>
                <c:pt idx="3">
                  <c:v>4.441545480467636</c:v>
                </c:pt>
                <c:pt idx="4">
                  <c:v>4.5702598652550526</c:v>
                </c:pt>
                <c:pt idx="5">
                  <c:v>3.9241338112305852</c:v>
                </c:pt>
                <c:pt idx="6">
                  <c:v>4.7745406824146981</c:v>
                </c:pt>
                <c:pt idx="7">
                  <c:v>8.7609565950273911</c:v>
                </c:pt>
                <c:pt idx="8">
                  <c:v>4.5549738219895284</c:v>
                </c:pt>
                <c:pt idx="9">
                  <c:v>4.2007654836464861</c:v>
                </c:pt>
                <c:pt idx="10">
                  <c:v>4.7480719794344477</c:v>
                </c:pt>
                <c:pt idx="11">
                  <c:v>6.695100988397078</c:v>
                </c:pt>
                <c:pt idx="12">
                  <c:v>5.3480555886913992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1-4A94-9D61-6B052FAE9ECB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51-4A94-9D61-6B052FAE9E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5.7927927927927927</c:v>
                </c:pt>
                <c:pt idx="1">
                  <c:v>5.2402392947103271</c:v>
                </c:pt>
                <c:pt idx="2">
                  <c:v>4.2800166181969255</c:v>
                </c:pt>
                <c:pt idx="3">
                  <c:v>4.3705595542140703</c:v>
                </c:pt>
                <c:pt idx="4">
                  <c:v>4.1132490379329303</c:v>
                </c:pt>
                <c:pt idx="5">
                  <c:v>4.4874932517545441</c:v>
                </c:pt>
                <c:pt idx="6">
                  <c:v>5.1919989472298989</c:v>
                </c:pt>
                <c:pt idx="7">
                  <c:v>5.306243386243386</c:v>
                </c:pt>
                <c:pt idx="8">
                  <c:v>4.8253863860572181</c:v>
                </c:pt>
                <c:pt idx="9">
                  <c:v>4.5680960548885077</c:v>
                </c:pt>
                <c:pt idx="10">
                  <c:v>4.9095318942517583</c:v>
                </c:pt>
                <c:pt idx="11">
                  <c:v>5.164757342220371</c:v>
                </c:pt>
                <c:pt idx="12">
                  <c:v>4.8547232787394243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51-4A94-9D61-6B052FAE9ECB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51-4A94-9D61-6B052FAE9EC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D51-4A94-9D61-6B052FAE9EC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5.7631790206047633</c:v>
                </c:pt>
                <c:pt idx="1">
                  <c:v>5.3658263305322125</c:v>
                </c:pt>
                <c:pt idx="2">
                  <c:v>5.0126378058617904</c:v>
                </c:pt>
                <c:pt idx="3">
                  <c:v>4.5057225698153518</c:v>
                </c:pt>
                <c:pt idx="4">
                  <c:v>4.6648629778320823</c:v>
                </c:pt>
                <c:pt idx="5">
                  <c:v>4.916278295605859</c:v>
                </c:pt>
                <c:pt idx="6">
                  <c:v>5.57367164929029</c:v>
                </c:pt>
                <c:pt idx="12">
                  <c:v>5.0834294605252568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51-4A94-9D61-6B052FAE9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D51-4A94-9D61-6B052FAE9EC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6.4704109589041092</c:v>
                      </c:pt>
                      <c:pt idx="1">
                        <c:v>5.418016194331984</c:v>
                      </c:pt>
                      <c:pt idx="2">
                        <c:v>5.7727987421383649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6.1453225806451615</c:v>
                      </c:pt>
                      <c:pt idx="8">
                        <c:v>5.920080591000672</c:v>
                      </c:pt>
                      <c:pt idx="9">
                        <c:v>4.9292088042831645</c:v>
                      </c:pt>
                      <c:pt idx="10">
                        <c:v>4.4172297297297298</c:v>
                      </c:pt>
                      <c:pt idx="11">
                        <c:v>4.6758080313418215</c:v>
                      </c:pt>
                      <c:pt idx="12">
                        <c:v>5.5458879618593562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D51-4A94-9D61-6B052FAE9EC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51-4A94-9D61-6B052FAE9EC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51-4A94-9D61-6B052FAE9EC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51-4A94-9D61-6B052FAE9EC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51-4A94-9D61-6B052FAE9EC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51-4A94-9D61-6B052FAE9EC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51-4A94-9D61-6B052FAE9EC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51-4A94-9D61-6B052FAE9EC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51-4A94-9D61-6B052FAE9EC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51-4A94-9D61-6B052FAE9EC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51-4A94-9D61-6B052FAE9EC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51-4A94-9D61-6B052FAE9EC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51-4A94-9D61-6B052FAE9EC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51-4A94-9D61-6B052FAE9ECB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-2.9613772188029408E-2</c:v>
                </c:pt>
                <c:pt idx="1">
                  <c:v>0.12558703582188535</c:v>
                </c:pt>
                <c:pt idx="2">
                  <c:v>0.73262118766486495</c:v>
                </c:pt>
                <c:pt idx="3">
                  <c:v>0.13516301560128152</c:v>
                </c:pt>
                <c:pt idx="4">
                  <c:v>0.55161393989915197</c:v>
                </c:pt>
                <c:pt idx="5">
                  <c:v>0.428785043851315</c:v>
                </c:pt>
                <c:pt idx="6">
                  <c:v>0.38167270206039117</c:v>
                </c:pt>
                <c:pt idx="12">
                  <c:v>0.34977186727611365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51-4A94-9D61-6B052FAE9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B9-40E9-A6CC-B94958C06C29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4.6329824561403505</c:v>
                </c:pt>
                <c:pt idx="1">
                  <c:v>3.7690100430416069</c:v>
                </c:pt>
                <c:pt idx="2">
                  <c:v>3.0666340029397352</c:v>
                </c:pt>
                <c:pt idx="3">
                  <c:v>2.6192314441130025</c:v>
                </c:pt>
                <c:pt idx="4">
                  <c:v>2.6760998199125288</c:v>
                </c:pt>
                <c:pt idx="5">
                  <c:v>3.266274299982165</c:v>
                </c:pt>
                <c:pt idx="6">
                  <c:v>4.3355167394468701</c:v>
                </c:pt>
                <c:pt idx="7">
                  <c:v>4.6893287435456106</c:v>
                </c:pt>
                <c:pt idx="8">
                  <c:v>5.7946447851435972</c:v>
                </c:pt>
                <c:pt idx="9">
                  <c:v>4.6662830840046032</c:v>
                </c:pt>
                <c:pt idx="10">
                  <c:v>5.841721371261853</c:v>
                </c:pt>
                <c:pt idx="11">
                  <c:v>5.1691045308597934</c:v>
                </c:pt>
                <c:pt idx="12">
                  <c:v>4.2040961812646911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B9-40E9-A6CC-B94958C06C29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B9-40E9-A6CC-B94958C06C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11.592905405405405</c:v>
                </c:pt>
                <c:pt idx="1">
                  <c:v>5.6968660968660965</c:v>
                </c:pt>
                <c:pt idx="2">
                  <c:v>4.6758620689655173</c:v>
                </c:pt>
                <c:pt idx="3">
                  <c:v>4.938816958618939</c:v>
                </c:pt>
                <c:pt idx="4">
                  <c:v>4.5723604735443342</c:v>
                </c:pt>
                <c:pt idx="5">
                  <c:v>4.3387507342862737</c:v>
                </c:pt>
                <c:pt idx="6">
                  <c:v>4.7078619504510959</c:v>
                </c:pt>
                <c:pt idx="7">
                  <c:v>4.167572556660855</c:v>
                </c:pt>
                <c:pt idx="8">
                  <c:v>4.6357219251336899</c:v>
                </c:pt>
                <c:pt idx="9">
                  <c:v>4.2438171371471398</c:v>
                </c:pt>
                <c:pt idx="10">
                  <c:v>3.7185978578383643</c:v>
                </c:pt>
                <c:pt idx="11">
                  <c:v>6.0773722627737223</c:v>
                </c:pt>
                <c:pt idx="12">
                  <c:v>4.7572892825156732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B9-40E9-A6CC-B94958C06C29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B9-40E9-A6CC-B94958C06C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B9-40E9-A6CC-B94958C06C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7.0179472798653952</c:v>
                </c:pt>
                <c:pt idx="1">
                  <c:v>5.4698795180722888</c:v>
                </c:pt>
                <c:pt idx="2">
                  <c:v>5.6972945380296069</c:v>
                </c:pt>
                <c:pt idx="3">
                  <c:v>3.9004048582995949</c:v>
                </c:pt>
                <c:pt idx="4">
                  <c:v>2.3005936319481921</c:v>
                </c:pt>
                <c:pt idx="5">
                  <c:v>4.081278147115591</c:v>
                </c:pt>
                <c:pt idx="6">
                  <c:v>4.911082474226804</c:v>
                </c:pt>
                <c:pt idx="12">
                  <c:v>4.4094245172945916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B9-40E9-A6CC-B94958C0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B9-40E9-A6CC-B94958C06C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7.3121748178980228</c:v>
                      </c:pt>
                      <c:pt idx="1">
                        <c:v>4.373746184038378</c:v>
                      </c:pt>
                      <c:pt idx="2">
                        <c:v>7.6828703703703702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3.2512923607122342</c:v>
                      </c:pt>
                      <c:pt idx="8">
                        <c:v>3.2019512195121953</c:v>
                      </c:pt>
                      <c:pt idx="9">
                        <c:v>2.7446132909956908</c:v>
                      </c:pt>
                      <c:pt idx="10">
                        <c:v>3.8462073764787754</c:v>
                      </c:pt>
                      <c:pt idx="11">
                        <c:v>2.8384615384615386</c:v>
                      </c:pt>
                      <c:pt idx="12">
                        <c:v>3.7144348105330764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B9-40E9-A6CC-B94958C06C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B9-40E9-A6CC-B94958C06C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B9-40E9-A6CC-B94958C06C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B9-40E9-A6CC-B94958C06C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B9-40E9-A6CC-B94958C06C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B9-40E9-A6CC-B94958C06C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B9-40E9-A6CC-B94958C06C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B9-40E9-A6CC-B94958C06C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B9-40E9-A6CC-B94958C06C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B9-40E9-A6CC-B94958C06C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B9-40E9-A6CC-B94958C06C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B9-40E9-A6CC-B94958C06C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B9-40E9-A6CC-B94958C06C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B9-40E9-A6CC-B94958C06C29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-4.57495812554001</c:v>
                </c:pt>
                <c:pt idx="1">
                  <c:v>-0.22698657879380768</c:v>
                </c:pt>
                <c:pt idx="2">
                  <c:v>1.0214324690640897</c:v>
                </c:pt>
                <c:pt idx="3">
                  <c:v>-1.0384121003193441</c:v>
                </c:pt>
                <c:pt idx="4">
                  <c:v>-2.2717668415961421</c:v>
                </c:pt>
                <c:pt idx="5">
                  <c:v>-0.25747258717068267</c:v>
                </c:pt>
                <c:pt idx="6">
                  <c:v>0.2032205237757081</c:v>
                </c:pt>
                <c:pt idx="12">
                  <c:v>-0.60286176795446433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B9-40E9-A6CC-B94958C0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3C-4740-BE1E-78C503F3E135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96437</c:v>
                </c:pt>
                <c:pt idx="1">
                  <c:v>97949</c:v>
                </c:pt>
                <c:pt idx="2">
                  <c:v>108044</c:v>
                </c:pt>
                <c:pt idx="3">
                  <c:v>100188</c:v>
                </c:pt>
                <c:pt idx="4">
                  <c:v>88589</c:v>
                </c:pt>
                <c:pt idx="5">
                  <c:v>97481</c:v>
                </c:pt>
                <c:pt idx="6">
                  <c:v>98340</c:v>
                </c:pt>
                <c:pt idx="7">
                  <c:v>96847</c:v>
                </c:pt>
                <c:pt idx="8">
                  <c:v>96569</c:v>
                </c:pt>
                <c:pt idx="9">
                  <c:v>109428</c:v>
                </c:pt>
                <c:pt idx="10">
                  <c:v>106978</c:v>
                </c:pt>
                <c:pt idx="11">
                  <c:v>104162</c:v>
                </c:pt>
                <c:pt idx="12">
                  <c:v>1201012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3C-4740-BE1E-78C503F3E135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3C-4740-BE1E-78C503F3E1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97758</c:v>
                </c:pt>
                <c:pt idx="1">
                  <c:v>107315</c:v>
                </c:pt>
                <c:pt idx="2">
                  <c:v>114208</c:v>
                </c:pt>
                <c:pt idx="3">
                  <c:v>105296</c:v>
                </c:pt>
                <c:pt idx="4">
                  <c:v>101026</c:v>
                </c:pt>
                <c:pt idx="5">
                  <c:v>102726</c:v>
                </c:pt>
                <c:pt idx="6">
                  <c:v>106566</c:v>
                </c:pt>
                <c:pt idx="7">
                  <c:v>106980</c:v>
                </c:pt>
                <c:pt idx="8">
                  <c:v>100393</c:v>
                </c:pt>
                <c:pt idx="9">
                  <c:v>115247</c:v>
                </c:pt>
                <c:pt idx="10">
                  <c:v>107739</c:v>
                </c:pt>
                <c:pt idx="11">
                  <c:v>107909</c:v>
                </c:pt>
                <c:pt idx="12">
                  <c:v>1273163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3C-4740-BE1E-78C503F3E135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3C-4740-BE1E-78C503F3E1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3C-4740-BE1E-78C503F3E1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103238</c:v>
                </c:pt>
                <c:pt idx="1">
                  <c:v>109374</c:v>
                </c:pt>
                <c:pt idx="2">
                  <c:v>117520</c:v>
                </c:pt>
                <c:pt idx="3">
                  <c:v>102791</c:v>
                </c:pt>
                <c:pt idx="4">
                  <c:v>107151</c:v>
                </c:pt>
                <c:pt idx="5">
                  <c:v>106493</c:v>
                </c:pt>
                <c:pt idx="6">
                  <c:v>113383</c:v>
                </c:pt>
                <c:pt idx="12">
                  <c:v>759950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3C-4740-BE1E-78C503F3E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23C-4740-BE1E-78C503F3E1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97195</c:v>
                      </c:pt>
                      <c:pt idx="1">
                        <c:v>99065</c:v>
                      </c:pt>
                      <c:pt idx="2">
                        <c:v>39064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17639</c:v>
                      </c:pt>
                      <c:pt idx="8">
                        <c:v>11102</c:v>
                      </c:pt>
                      <c:pt idx="9">
                        <c:v>13903</c:v>
                      </c:pt>
                      <c:pt idx="10">
                        <c:v>13877</c:v>
                      </c:pt>
                      <c:pt idx="11">
                        <c:v>15077</c:v>
                      </c:pt>
                      <c:pt idx="12">
                        <c:v>323585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23C-4740-BE1E-78C503F3E1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3C-4740-BE1E-78C503F3E1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3C-4740-BE1E-78C503F3E1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3C-4740-BE1E-78C503F3E1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3C-4740-BE1E-78C503F3E1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3C-4740-BE1E-78C503F3E1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3C-4740-BE1E-78C503F3E1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3C-4740-BE1E-78C503F3E1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3C-4740-BE1E-78C503F3E1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3C-4740-BE1E-78C503F3E1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3C-4740-BE1E-78C503F3E1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3C-4740-BE1E-78C503F3E1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3C-4740-BE1E-78C503F3E1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3C-4740-BE1E-78C503F3E135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5.6056793305918617E-2</c:v>
                </c:pt>
                <c:pt idx="1">
                  <c:v>1.9186507012067366E-2</c:v>
                </c:pt>
                <c:pt idx="2">
                  <c:v>2.899971980947047E-2</c:v>
                </c:pt>
                <c:pt idx="3">
                  <c:v>-2.3790077495821293E-2</c:v>
                </c:pt>
                <c:pt idx="4">
                  <c:v>6.0627957159543167E-2</c:v>
                </c:pt>
                <c:pt idx="5">
                  <c:v>3.6670365827541129E-2</c:v>
                </c:pt>
                <c:pt idx="6">
                  <c:v>6.3969746448210518E-2</c:v>
                </c:pt>
                <c:pt idx="12">
                  <c:v>3.4093305846413458E-2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3C-4740-BE1E-78C503F3E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57-40D2-9C1E-39666A839716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8.0776569159140159</c:v>
                </c:pt>
                <c:pt idx="1">
                  <c:v>7.6832126923194721</c:v>
                </c:pt>
                <c:pt idx="2">
                  <c:v>7.3495983117988963</c:v>
                </c:pt>
                <c:pt idx="3">
                  <c:v>6.9855571525532003</c:v>
                </c:pt>
                <c:pt idx="4">
                  <c:v>7.2427163643341723</c:v>
                </c:pt>
                <c:pt idx="5">
                  <c:v>7.3186980026877029</c:v>
                </c:pt>
                <c:pt idx="6">
                  <c:v>8.1872381533455361</c:v>
                </c:pt>
                <c:pt idx="7">
                  <c:v>8.4153045525416381</c:v>
                </c:pt>
                <c:pt idx="8">
                  <c:v>7.7166896208928328</c:v>
                </c:pt>
                <c:pt idx="9">
                  <c:v>7.4843275943999705</c:v>
                </c:pt>
                <c:pt idx="10">
                  <c:v>7.585129652825815</c:v>
                </c:pt>
                <c:pt idx="11">
                  <c:v>7.5471765135078055</c:v>
                </c:pt>
                <c:pt idx="12">
                  <c:v>7.6289370963820513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57-40D2-9C1E-39666A839716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57-40D2-9C1E-39666A8397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8.2303954663556951</c:v>
                </c:pt>
                <c:pt idx="1">
                  <c:v>7.4371709453478081</c:v>
                </c:pt>
                <c:pt idx="2">
                  <c:v>7.247811011487812</c:v>
                </c:pt>
                <c:pt idx="3">
                  <c:v>7.1371846983741074</c:v>
                </c:pt>
                <c:pt idx="4">
                  <c:v>6.9829152891334907</c:v>
                </c:pt>
                <c:pt idx="5">
                  <c:v>7.2094211786694702</c:v>
                </c:pt>
                <c:pt idx="6">
                  <c:v>7.7253439183229169</c:v>
                </c:pt>
                <c:pt idx="7">
                  <c:v>7.9033183772667792</c:v>
                </c:pt>
                <c:pt idx="8">
                  <c:v>7.5369796698973035</c:v>
                </c:pt>
                <c:pt idx="9">
                  <c:v>7.1732973526425852</c:v>
                </c:pt>
                <c:pt idx="10">
                  <c:v>7.3286089531181835</c:v>
                </c:pt>
                <c:pt idx="11">
                  <c:v>7.3534830273656508</c:v>
                </c:pt>
                <c:pt idx="12">
                  <c:v>7.432853452385908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57-40D2-9C1E-39666A839716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57-40D2-9C1E-39666A8397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57-40D2-9C1E-39666A8397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8.1584494081636603</c:v>
                </c:pt>
                <c:pt idx="1">
                  <c:v>7.1453087571086362</c:v>
                </c:pt>
                <c:pt idx="2">
                  <c:v>6.7977450646698436</c:v>
                </c:pt>
                <c:pt idx="3">
                  <c:v>6.8197604848673521</c:v>
                </c:pt>
                <c:pt idx="4">
                  <c:v>6.5876846692984667</c:v>
                </c:pt>
                <c:pt idx="5">
                  <c:v>7.1394270045918509</c:v>
                </c:pt>
                <c:pt idx="6">
                  <c:v>7.5520051506839652</c:v>
                </c:pt>
                <c:pt idx="12">
                  <c:v>7.1663912099480225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57-40D2-9C1E-39666A839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57-40D2-9C1E-39666A8397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8.8097432995524461</c:v>
                      </c:pt>
                      <c:pt idx="1">
                        <c:v>8.0829859183364459</c:v>
                      </c:pt>
                      <c:pt idx="2">
                        <c:v>9.413782510751588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7.3959975055275242</c:v>
                      </c:pt>
                      <c:pt idx="8">
                        <c:v>6.7584219059628898</c:v>
                      </c:pt>
                      <c:pt idx="9">
                        <c:v>5.2482198086743868</c:v>
                      </c:pt>
                      <c:pt idx="10">
                        <c:v>7.2074655905455067</c:v>
                      </c:pt>
                      <c:pt idx="11">
                        <c:v>7.2810240764077738</c:v>
                      </c:pt>
                      <c:pt idx="12">
                        <c:v>8.0875504117928827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57-40D2-9C1E-39666A8397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57-40D2-9C1E-39666A8397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57-40D2-9C1E-39666A8397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57-40D2-9C1E-39666A8397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57-40D2-9C1E-39666A8397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57-40D2-9C1E-39666A8397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57-40D2-9C1E-39666A8397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57-40D2-9C1E-39666A8397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57-40D2-9C1E-39666A8397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57-40D2-9C1E-39666A8397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57-40D2-9C1E-39666A8397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57-40D2-9C1E-39666A8397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57-40D2-9C1E-39666A8397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57-40D2-9C1E-39666A839716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-7.1946058192034812E-2</c:v>
                </c:pt>
                <c:pt idx="1">
                  <c:v>-0.29186218823917187</c:v>
                </c:pt>
                <c:pt idx="2">
                  <c:v>-0.45006594681796841</c:v>
                </c:pt>
                <c:pt idx="3">
                  <c:v>-0.31742421350675531</c:v>
                </c:pt>
                <c:pt idx="4">
                  <c:v>-0.39523061983502394</c:v>
                </c:pt>
                <c:pt idx="5">
                  <c:v>-6.999417407761932E-2</c:v>
                </c:pt>
                <c:pt idx="6">
                  <c:v>-0.17333876763895173</c:v>
                </c:pt>
                <c:pt idx="12">
                  <c:v>-0.25139228293191263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57-40D2-9C1E-39666A839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9A-4544-BC82-17A0F7DB8AD1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7.8572825275941032</c:v>
                </c:pt>
                <c:pt idx="1">
                  <c:v>7.1998924652344991</c:v>
                </c:pt>
                <c:pt idx="2">
                  <c:v>6.6670311047941837</c:v>
                </c:pt>
                <c:pt idx="3">
                  <c:v>6.7026205151230664</c:v>
                </c:pt>
                <c:pt idx="4">
                  <c:v>6.8880018826255389</c:v>
                </c:pt>
                <c:pt idx="5">
                  <c:v>7.0327701981644752</c:v>
                </c:pt>
                <c:pt idx="6">
                  <c:v>8.108403049520982</c:v>
                </c:pt>
                <c:pt idx="7">
                  <c:v>8.2147539802607881</c:v>
                </c:pt>
                <c:pt idx="8">
                  <c:v>7.2474372453673279</c:v>
                </c:pt>
                <c:pt idx="9">
                  <c:v>7.4310219287105239</c:v>
                </c:pt>
                <c:pt idx="10">
                  <c:v>6.9971041900596891</c:v>
                </c:pt>
                <c:pt idx="11">
                  <c:v>7.1482471596087249</c:v>
                </c:pt>
                <c:pt idx="12">
                  <c:v>7.2919783012521053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9A-4544-BC82-17A0F7DB8AD1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9A-4544-BC82-17A0F7DB8AD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8.0684486097496837</c:v>
                </c:pt>
                <c:pt idx="1">
                  <c:v>6.8962858384013899</c:v>
                </c:pt>
                <c:pt idx="2">
                  <c:v>6.5950701691255844</c:v>
                </c:pt>
                <c:pt idx="3">
                  <c:v>6.7122518964979738</c:v>
                </c:pt>
                <c:pt idx="4">
                  <c:v>6.8473654390934842</c:v>
                </c:pt>
                <c:pt idx="5">
                  <c:v>6.9228213762590034</c:v>
                </c:pt>
                <c:pt idx="6">
                  <c:v>7.6405631255651523</c:v>
                </c:pt>
                <c:pt idx="7">
                  <c:v>7.6770740552233105</c:v>
                </c:pt>
                <c:pt idx="8">
                  <c:v>7.2730435611476505</c:v>
                </c:pt>
                <c:pt idx="9">
                  <c:v>7.0879788979316114</c:v>
                </c:pt>
                <c:pt idx="10">
                  <c:v>6.6929785888171134</c:v>
                </c:pt>
                <c:pt idx="11">
                  <c:v>6.9360909000299014</c:v>
                </c:pt>
                <c:pt idx="12">
                  <c:v>7.1072842722383207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9A-4544-BC82-17A0F7DB8AD1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9A-4544-BC82-17A0F7DB8A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9A-4544-BC82-17A0F7DB8AD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7.8521769509585573</c:v>
                </c:pt>
                <c:pt idx="1">
                  <c:v>6.6720739874561499</c:v>
                </c:pt>
                <c:pt idx="2">
                  <c:v>6.3184449093444908</c:v>
                </c:pt>
                <c:pt idx="3">
                  <c:v>6.6233323871700254</c:v>
                </c:pt>
                <c:pt idx="4">
                  <c:v>6.4545549566230163</c:v>
                </c:pt>
                <c:pt idx="5">
                  <c:v>7.0121159280861045</c:v>
                </c:pt>
                <c:pt idx="6">
                  <c:v>7.4476356951267295</c:v>
                </c:pt>
                <c:pt idx="12">
                  <c:v>6.8972139142952882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9A-4544-BC82-17A0F7DB8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D9A-4544-BC82-17A0F7DB8A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8.7500589594830434</c:v>
                      </c:pt>
                      <c:pt idx="1">
                        <c:v>7.8022204315516159</c:v>
                      </c:pt>
                      <c:pt idx="2">
                        <c:v>9.2818587662337659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7.2573462310640631</c:v>
                      </c:pt>
                      <c:pt idx="8">
                        <c:v>6.9742889647326507</c:v>
                      </c:pt>
                      <c:pt idx="9">
                        <c:v>5.0265500306936772</c:v>
                      </c:pt>
                      <c:pt idx="10">
                        <c:v>7.6071662089708383</c:v>
                      </c:pt>
                      <c:pt idx="11">
                        <c:v>7.4396250000000004</c:v>
                      </c:pt>
                      <c:pt idx="12">
                        <c:v>8.0109965119692017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D9A-4544-BC82-17A0F7DB8A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9A-4544-BC82-17A0F7DB8A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9A-4544-BC82-17A0F7DB8A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9A-4544-BC82-17A0F7DB8A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9A-4544-BC82-17A0F7DB8A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9A-4544-BC82-17A0F7DB8A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9A-4544-BC82-17A0F7DB8A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9A-4544-BC82-17A0F7DB8A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9A-4544-BC82-17A0F7DB8A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9A-4544-BC82-17A0F7DB8A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9A-4544-BC82-17A0F7DB8A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9A-4544-BC82-17A0F7DB8A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9A-4544-BC82-17A0F7DB8A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9A-4544-BC82-17A0F7DB8AD1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-0.21627165879112642</c:v>
                </c:pt>
                <c:pt idx="1">
                  <c:v>-0.22421185094523999</c:v>
                </c:pt>
                <c:pt idx="2">
                  <c:v>-0.27662525978109365</c:v>
                </c:pt>
                <c:pt idx="3">
                  <c:v>-8.8919509327948454E-2</c:v>
                </c:pt>
                <c:pt idx="4">
                  <c:v>-0.3928104824704679</c:v>
                </c:pt>
                <c:pt idx="5">
                  <c:v>8.929455182710111E-2</c:v>
                </c:pt>
                <c:pt idx="6">
                  <c:v>-0.19292743043842275</c:v>
                </c:pt>
                <c:pt idx="12">
                  <c:v>-0.17230111780284929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D9A-4544-BC82-17A0F7DB8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01-46D2-AA80-93E6500B8520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8.3375719769673697</c:v>
                </c:pt>
                <c:pt idx="1">
                  <c:v>8.6180293501048215</c:v>
                </c:pt>
                <c:pt idx="2">
                  <c:v>6.9426764585883314</c:v>
                </c:pt>
                <c:pt idx="3">
                  <c:v>7.6405925155925152</c:v>
                </c:pt>
                <c:pt idx="4">
                  <c:v>8.4921241050119338</c:v>
                </c:pt>
                <c:pt idx="5">
                  <c:v>7.9044607190412783</c:v>
                </c:pt>
                <c:pt idx="6">
                  <c:v>8.2872928176795586</c:v>
                </c:pt>
                <c:pt idx="7">
                  <c:v>7.833650190114068</c:v>
                </c:pt>
                <c:pt idx="8">
                  <c:v>9.021781534460338</c:v>
                </c:pt>
                <c:pt idx="9">
                  <c:v>7.6678996036988112</c:v>
                </c:pt>
                <c:pt idx="10">
                  <c:v>7.7531120331950207</c:v>
                </c:pt>
                <c:pt idx="11">
                  <c:v>7.5746733668341708</c:v>
                </c:pt>
                <c:pt idx="12">
                  <c:v>7.9405313185474045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01-46D2-AA80-93E6500B8520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1-46D2-AA80-93E6500B852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8.2255583126550871</c:v>
                </c:pt>
                <c:pt idx="1">
                  <c:v>7.8953536184210522</c:v>
                </c:pt>
                <c:pt idx="2">
                  <c:v>7.061682607846965</c:v>
                </c:pt>
                <c:pt idx="3">
                  <c:v>8.7732676138011012</c:v>
                </c:pt>
                <c:pt idx="4">
                  <c:v>6.7299377061194576</c:v>
                </c:pt>
                <c:pt idx="5">
                  <c:v>8.5098308184727944</c:v>
                </c:pt>
                <c:pt idx="6">
                  <c:v>8.7405295315682281</c:v>
                </c:pt>
                <c:pt idx="7">
                  <c:v>8.2956239870340358</c:v>
                </c:pt>
                <c:pt idx="8">
                  <c:v>8.4622434017595314</c:v>
                </c:pt>
                <c:pt idx="9">
                  <c:v>7.5347514222112295</c:v>
                </c:pt>
                <c:pt idx="10">
                  <c:v>8.7660125080871261</c:v>
                </c:pt>
                <c:pt idx="11">
                  <c:v>8.1038483852252945</c:v>
                </c:pt>
                <c:pt idx="12">
                  <c:v>8.0473697220287193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01-46D2-AA80-93E6500B8520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01-46D2-AA80-93E6500B85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001-46D2-AA80-93E6500B852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7.8507638072855466</c:v>
                </c:pt>
                <c:pt idx="1">
                  <c:v>7.3172382671480145</c:v>
                </c:pt>
                <c:pt idx="2">
                  <c:v>7.015480498592682</c:v>
                </c:pt>
                <c:pt idx="3">
                  <c:v>6.9936764064544263</c:v>
                </c:pt>
                <c:pt idx="4">
                  <c:v>7.045891931902295</c:v>
                </c:pt>
                <c:pt idx="5">
                  <c:v>7.7001270648030493</c:v>
                </c:pt>
                <c:pt idx="6">
                  <c:v>7.9990366088631983</c:v>
                </c:pt>
                <c:pt idx="12">
                  <c:v>7.3863511080077906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01-46D2-AA80-93E6500B8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001-46D2-AA80-93E6500B85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9.5090715048025611</c:v>
                      </c:pt>
                      <c:pt idx="1">
                        <c:v>9.3424392342439226</c:v>
                      </c:pt>
                      <c:pt idx="2">
                        <c:v>7.4761502743773747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8.481906443071491</c:v>
                      </c:pt>
                      <c:pt idx="8">
                        <c:v>11.390756302521009</c:v>
                      </c:pt>
                      <c:pt idx="9">
                        <c:v>4.0893371757925072</c:v>
                      </c:pt>
                      <c:pt idx="10">
                        <c:v>7.0916473317865432</c:v>
                      </c:pt>
                      <c:pt idx="11">
                        <c:v>8.4836065573770494</c:v>
                      </c:pt>
                      <c:pt idx="12">
                        <c:v>8.6537533263196984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001-46D2-AA80-93E6500B8520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A001-46D2-AA80-93E6500B8520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7.9859154929577461</c:v>
                      </c:pt>
                      <c:pt idx="1">
                        <c:v>7.6964968152866238</c:v>
                      </c:pt>
                      <c:pt idx="2">
                        <c:v>7.957861469581248</c:v>
                      </c:pt>
                      <c:pt idx="3">
                        <c:v>7.6099382080329558</c:v>
                      </c:pt>
                      <c:pt idx="4">
                        <c:v>8.9834313201496521</c:v>
                      </c:pt>
                      <c:pt idx="5">
                        <c:v>8.091552226383687</c:v>
                      </c:pt>
                      <c:pt idx="6">
                        <c:v>8.8038082284937094</c:v>
                      </c:pt>
                      <c:pt idx="7">
                        <c:v>9.3174354964816271</c:v>
                      </c:pt>
                      <c:pt idx="8">
                        <c:v>7.8615384615384611</c:v>
                      </c:pt>
                      <c:pt idx="9">
                        <c:v>6.9212454212454215</c:v>
                      </c:pt>
                      <c:pt idx="10">
                        <c:v>7.9767991407089154</c:v>
                      </c:pt>
                      <c:pt idx="11">
                        <c:v>7.4764606977721728</c:v>
                      </c:pt>
                      <c:pt idx="12">
                        <c:v>7.9646805896805901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A001-46D2-AA80-93E6500B85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01-46D2-AA80-93E6500B85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01-46D2-AA80-93E6500B85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01-46D2-AA80-93E6500B85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01-46D2-AA80-93E6500B85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01-46D2-AA80-93E6500B85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01-46D2-AA80-93E6500B85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01-46D2-AA80-93E6500B85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01-46D2-AA80-93E6500B85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01-46D2-AA80-93E6500B85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01-46D2-AA80-93E6500B85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01-46D2-AA80-93E6500B85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01-46D2-AA80-93E6500B85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01-46D2-AA80-93E6500B8520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-0.37479450536954051</c:v>
                </c:pt>
                <c:pt idx="1">
                  <c:v>-0.5781153512730377</c:v>
                </c:pt>
                <c:pt idx="2">
                  <c:v>-4.620210925428303E-2</c:v>
                </c:pt>
                <c:pt idx="3">
                  <c:v>-1.7795912073466749</c:v>
                </c:pt>
                <c:pt idx="4">
                  <c:v>0.31595422578283738</c:v>
                </c:pt>
                <c:pt idx="5">
                  <c:v>-0.80970375366974512</c:v>
                </c:pt>
                <c:pt idx="6">
                  <c:v>-0.74149292270502976</c:v>
                </c:pt>
                <c:pt idx="12">
                  <c:v>-0.52213220318116171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001-46D2-AA80-93E6500B8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5A-471A-9261-9698B1841361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8.6011770031688553</c:v>
                </c:pt>
                <c:pt idx="1">
                  <c:v>7.0878425860857339</c:v>
                </c:pt>
                <c:pt idx="2">
                  <c:v>8.7546928327645048</c:v>
                </c:pt>
                <c:pt idx="3">
                  <c:v>7.087134502923977</c:v>
                </c:pt>
                <c:pt idx="4">
                  <c:v>8.4859525899912196</c:v>
                </c:pt>
                <c:pt idx="5">
                  <c:v>9.0575418994413415</c:v>
                </c:pt>
                <c:pt idx="6">
                  <c:v>8.1836337067705802</c:v>
                </c:pt>
                <c:pt idx="7">
                  <c:v>9.676109215017064</c:v>
                </c:pt>
                <c:pt idx="8">
                  <c:v>10.120506329113924</c:v>
                </c:pt>
                <c:pt idx="9">
                  <c:v>8.2170378225521379</c:v>
                </c:pt>
                <c:pt idx="10">
                  <c:v>9.6416397973284198</c:v>
                </c:pt>
                <c:pt idx="11">
                  <c:v>9.2547491475888943</c:v>
                </c:pt>
                <c:pt idx="12">
                  <c:v>8.5747456571389016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5A-471A-9261-9698B1841361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5A-471A-9261-9698B18413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8.8268962308050263</c:v>
                </c:pt>
                <c:pt idx="1">
                  <c:v>6.7028140013726834</c:v>
                </c:pt>
                <c:pt idx="2">
                  <c:v>8.3068920676202858</c:v>
                </c:pt>
                <c:pt idx="3">
                  <c:v>7.6285998013902683</c:v>
                </c:pt>
                <c:pt idx="4">
                  <c:v>8.477672530446549</c:v>
                </c:pt>
                <c:pt idx="5">
                  <c:v>8.6951278340569225</c:v>
                </c:pt>
                <c:pt idx="6">
                  <c:v>9.6268456375838927</c:v>
                </c:pt>
                <c:pt idx="7">
                  <c:v>8.7766185946609383</c:v>
                </c:pt>
                <c:pt idx="8">
                  <c:v>9.769729729729729</c:v>
                </c:pt>
                <c:pt idx="9">
                  <c:v>7.9131231671554252</c:v>
                </c:pt>
                <c:pt idx="10">
                  <c:v>8.7458977965307074</c:v>
                </c:pt>
                <c:pt idx="11">
                  <c:v>8.897830018083182</c:v>
                </c:pt>
                <c:pt idx="12">
                  <c:v>8.4420922400164962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5A-471A-9261-9698B1841361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5A-471A-9261-9698B18413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5A-471A-9261-9698B18413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8.8061916878710775</c:v>
                </c:pt>
                <c:pt idx="1">
                  <c:v>7.1715417428397314</c:v>
                </c:pt>
                <c:pt idx="2">
                  <c:v>7.7336080929186961</c:v>
                </c:pt>
                <c:pt idx="3">
                  <c:v>7.1565849923430322</c:v>
                </c:pt>
                <c:pt idx="4">
                  <c:v>7.1006600660066006</c:v>
                </c:pt>
                <c:pt idx="5">
                  <c:v>7.7918905715681488</c:v>
                </c:pt>
                <c:pt idx="6">
                  <c:v>8.1459459459459467</c:v>
                </c:pt>
                <c:pt idx="12">
                  <c:v>7.6734188363516269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5A-471A-9261-9698B1841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F5A-471A-9261-9698B18413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7.7611301369863011</c:v>
                      </c:pt>
                      <c:pt idx="1">
                        <c:v>7.2339095255608683</c:v>
                      </c:pt>
                      <c:pt idx="2">
                        <c:v>7.821236559139785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7.9475890985324948</c:v>
                      </c:pt>
                      <c:pt idx="8">
                        <c:v>6.5869565217391308</c:v>
                      </c:pt>
                      <c:pt idx="9">
                        <c:v>5.5279225614296355</c:v>
                      </c:pt>
                      <c:pt idx="10">
                        <c:v>6.1956521739130439</c:v>
                      </c:pt>
                      <c:pt idx="11">
                        <c:v>5.0719225449515903</c:v>
                      </c:pt>
                      <c:pt idx="12">
                        <c:v>6.9931972789115644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F5A-471A-9261-9698B18413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5A-471A-9261-9698B18413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5A-471A-9261-9698B18413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5A-471A-9261-9698B18413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5A-471A-9261-9698B18413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5A-471A-9261-9698B18413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5A-471A-9261-9698B18413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5A-471A-9261-9698B18413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5A-471A-9261-9698B18413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5A-471A-9261-9698B18413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5A-471A-9261-9698B18413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5A-471A-9261-9698B18413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5A-471A-9261-9698B18413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5A-471A-9261-9698B1841361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-2.0704542933948744E-2</c:v>
                </c:pt>
                <c:pt idx="1">
                  <c:v>0.4687277414670481</c:v>
                </c:pt>
                <c:pt idx="2">
                  <c:v>-0.57328397470158965</c:v>
                </c:pt>
                <c:pt idx="3">
                  <c:v>-0.47201480904723603</c:v>
                </c:pt>
                <c:pt idx="4">
                  <c:v>-1.3770124644399484</c:v>
                </c:pt>
                <c:pt idx="5">
                  <c:v>-0.90323726248877367</c:v>
                </c:pt>
                <c:pt idx="6">
                  <c:v>-1.480899691637946</c:v>
                </c:pt>
                <c:pt idx="12">
                  <c:v>-0.54643219226033768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5A-471A-9261-9698B1841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C3-40FF-B071-49FD0759D9E0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C3-40FF-B071-49FD0759D9E0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C3-40FF-B071-49FD0759D9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C3-40FF-B071-49FD0759D9E0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C3-40FF-B071-49FD0759D9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C3-40FF-B071-49FD0759D9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9.9277667329357193</c:v>
                </c:pt>
                <c:pt idx="1">
                  <c:v>8.4852703140174821</c:v>
                </c:pt>
                <c:pt idx="2">
                  <c:v>8.5837063563115485</c:v>
                </c:pt>
                <c:pt idx="3">
                  <c:v>7.3403496254013554</c:v>
                </c:pt>
                <c:pt idx="4">
                  <c:v>7.8070392096326025</c:v>
                </c:pt>
                <c:pt idx="5">
                  <c:v>8.6616828929068141</c:v>
                </c:pt>
                <c:pt idx="6">
                  <c:v>7.9504611330698287</c:v>
                </c:pt>
                <c:pt idx="12">
                  <c:v>8.3840151549321185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C3-40FF-B071-49FD0759D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C3-40FF-B071-49FD0759D9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C3-40FF-B071-49FD0759D9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C3-40FF-B071-49FD0759D9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C3-40FF-B071-49FD0759D9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C3-40FF-B071-49FD0759D9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C3-40FF-B071-49FD0759D9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C3-40FF-B071-49FD0759D9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C3-40FF-B071-49FD0759D9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C3-40FF-B071-49FD0759D9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C3-40FF-B071-49FD0759D9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C3-40FF-B071-49FD0759D9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C3-40FF-B071-49FD0759D9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C3-40FF-B071-49FD0759D9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C3-40FF-B071-49FD0759D9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C3-40FF-B071-49FD0759D9E0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1.3191630657989073</c:v>
                </c:pt>
                <c:pt idx="1">
                  <c:v>0.24825647950952145</c:v>
                </c:pt>
                <c:pt idx="2">
                  <c:v>0.78052333243886984</c:v>
                </c:pt>
                <c:pt idx="3">
                  <c:v>-0.99274407217832383</c:v>
                </c:pt>
                <c:pt idx="4">
                  <c:v>0.11620183099182579</c:v>
                </c:pt>
                <c:pt idx="5">
                  <c:v>0.17250378842920178</c:v>
                </c:pt>
                <c:pt idx="6">
                  <c:v>0.29486141364032203</c:v>
                </c:pt>
                <c:pt idx="12">
                  <c:v>0.27123405832240088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C3-40FF-B071-49FD0759D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B7-4262-8B98-FFF3A3309B2D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8.8914016489988228</c:v>
                </c:pt>
                <c:pt idx="1">
                  <c:v>8.468486462494452</c:v>
                </c:pt>
                <c:pt idx="2">
                  <c:v>9.3040983606557379</c:v>
                </c:pt>
                <c:pt idx="3">
                  <c:v>7.1687763713080166</c:v>
                </c:pt>
                <c:pt idx="4">
                  <c:v>10.775368362524326</c:v>
                </c:pt>
                <c:pt idx="5">
                  <c:v>9.573651191969887</c:v>
                </c:pt>
                <c:pt idx="6">
                  <c:v>10.025668679896462</c:v>
                </c:pt>
                <c:pt idx="7">
                  <c:v>9.6800704902274912</c:v>
                </c:pt>
                <c:pt idx="8">
                  <c:v>8.8518155053974485</c:v>
                </c:pt>
                <c:pt idx="9">
                  <c:v>9.1355339805825242</c:v>
                </c:pt>
                <c:pt idx="10">
                  <c:v>8.6134094151212555</c:v>
                </c:pt>
                <c:pt idx="11">
                  <c:v>8.475026567481402</c:v>
                </c:pt>
                <c:pt idx="12">
                  <c:v>9.0323371426511407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B7-4262-8B98-FFF3A3309B2D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B7-4262-8B98-FFF3A3309B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9.5242515664887453</c:v>
                </c:pt>
                <c:pt idx="1">
                  <c:v>8.3471822295351714</c:v>
                </c:pt>
                <c:pt idx="2">
                  <c:v>8.9576891781936538</c:v>
                </c:pt>
                <c:pt idx="3">
                  <c:v>7.0147563486616331</c:v>
                </c:pt>
                <c:pt idx="4">
                  <c:v>8.4209884075655896</c:v>
                </c:pt>
                <c:pt idx="5">
                  <c:v>8.9339884101788858</c:v>
                </c:pt>
                <c:pt idx="6">
                  <c:v>8.0485402113559026</c:v>
                </c:pt>
                <c:pt idx="7">
                  <c:v>9.3494736842105262</c:v>
                </c:pt>
                <c:pt idx="8">
                  <c:v>9.4313593539703895</c:v>
                </c:pt>
                <c:pt idx="9">
                  <c:v>8.3060606060606066</c:v>
                </c:pt>
                <c:pt idx="10">
                  <c:v>9.2076281287246715</c:v>
                </c:pt>
                <c:pt idx="11">
                  <c:v>8.7723595505617986</c:v>
                </c:pt>
                <c:pt idx="12">
                  <c:v>8.6301944799474946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B7-4262-8B98-FFF3A3309B2D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B7-4262-8B98-FFF3A3309B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B7-4262-8B98-FFF3A3309B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9.2827279853671278</c:v>
                </c:pt>
                <c:pt idx="1">
                  <c:v>8.2874139010644967</c:v>
                </c:pt>
                <c:pt idx="2">
                  <c:v>8.0678956834532372</c:v>
                </c:pt>
                <c:pt idx="3">
                  <c:v>7.6532114183764497</c:v>
                </c:pt>
                <c:pt idx="4">
                  <c:v>9.0248049052396873</c:v>
                </c:pt>
                <c:pt idx="5">
                  <c:v>8.8895168126589432</c:v>
                </c:pt>
                <c:pt idx="6">
                  <c:v>8.090346083788706</c:v>
                </c:pt>
                <c:pt idx="12">
                  <c:v>8.409520336791859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B7-4262-8B98-FFF3A3309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7B7-4262-8B98-FFF3A3309B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8.1642091152815013</c:v>
                      </c:pt>
                      <c:pt idx="1">
                        <c:v>8.5129340480074571</c:v>
                      </c:pt>
                      <c:pt idx="2">
                        <c:v>8.8708333333333336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9.4789297658862868</c:v>
                      </c:pt>
                      <c:pt idx="8">
                        <c:v>3.7468354430379747</c:v>
                      </c:pt>
                      <c:pt idx="9">
                        <c:v>3.6689419795221845</c:v>
                      </c:pt>
                      <c:pt idx="10">
                        <c:v>5.4763358778625957</c:v>
                      </c:pt>
                      <c:pt idx="11">
                        <c:v>7.5096322241681257</c:v>
                      </c:pt>
                      <c:pt idx="12">
                        <c:v>8.0653471771576903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7B7-4262-8B98-FFF3A3309B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B7-4262-8B98-FFF3A3309B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B7-4262-8B98-FFF3A3309B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B7-4262-8B98-FFF3A3309B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7B7-4262-8B98-FFF3A3309B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B7-4262-8B98-FFF3A3309B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B7-4262-8B98-FFF3A3309B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B7-4262-8B98-FFF3A3309B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B7-4262-8B98-FFF3A3309B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B7-4262-8B98-FFF3A3309B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B7-4262-8B98-FFF3A3309B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B7-4262-8B98-FFF3A3309B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B7-4262-8B98-FFF3A3309B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B7-4262-8B98-FFF3A3309B2D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-0.24152358112161743</c:v>
                </c:pt>
                <c:pt idx="1">
                  <c:v>-5.9768328470674703E-2</c:v>
                </c:pt>
                <c:pt idx="2">
                  <c:v>-0.88979349474041669</c:v>
                </c:pt>
                <c:pt idx="3">
                  <c:v>0.63845506971481658</c:v>
                </c:pt>
                <c:pt idx="4">
                  <c:v>0.60381649767409762</c:v>
                </c:pt>
                <c:pt idx="5">
                  <c:v>-4.4471597519942563E-2</c:v>
                </c:pt>
                <c:pt idx="6">
                  <c:v>4.1805872432803426E-2</c:v>
                </c:pt>
                <c:pt idx="12">
                  <c:v>4.4778970482100888E-2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B7-4262-8B98-FFF3A3309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D2-4267-A522-234D5A9CEEC3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D2-4267-A522-234D5A9CEEC3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D2-4267-A522-234D5A9CEEC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D2-4267-A522-234D5A9CEEC3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D2-4267-A522-234D5A9CEE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D2-4267-A522-234D5A9CEEC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9.9277667329357193</c:v>
                </c:pt>
                <c:pt idx="1">
                  <c:v>8.4852703140174821</c:v>
                </c:pt>
                <c:pt idx="2">
                  <c:v>8.5837063563115485</c:v>
                </c:pt>
                <c:pt idx="3">
                  <c:v>7.3403496254013554</c:v>
                </c:pt>
                <c:pt idx="4">
                  <c:v>7.8070392096326025</c:v>
                </c:pt>
                <c:pt idx="5">
                  <c:v>8.6616828929068141</c:v>
                </c:pt>
                <c:pt idx="6">
                  <c:v>7.9504611330698287</c:v>
                </c:pt>
                <c:pt idx="12">
                  <c:v>8.3840151549321185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D2-4267-A522-234D5A9CE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D2-4267-A522-234D5A9CEEC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8.7057728119180631</c:v>
                      </c:pt>
                      <c:pt idx="1">
                        <c:v>8.6076173604960147</c:v>
                      </c:pt>
                      <c:pt idx="2">
                        <c:v>10.733630952380953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7.4293369055592766</c:v>
                      </c:pt>
                      <c:pt idx="8">
                        <c:v>7.8025247971145175</c:v>
                      </c:pt>
                      <c:pt idx="9">
                        <c:v>9.5790094339622645</c:v>
                      </c:pt>
                      <c:pt idx="10">
                        <c:v>7.1098398169336381</c:v>
                      </c:pt>
                      <c:pt idx="11">
                        <c:v>7.5361010830324906</c:v>
                      </c:pt>
                      <c:pt idx="12">
                        <c:v>8.4789494013132476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D2-4267-A522-234D5A9CEE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D2-4267-A522-234D5A9CEE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D2-4267-A522-234D5A9CEE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D2-4267-A522-234D5A9CEE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D2-4267-A522-234D5A9CEE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D2-4267-A522-234D5A9CEE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D2-4267-A522-234D5A9CEE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D2-4267-A522-234D5A9CEE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D2-4267-A522-234D5A9CEE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D2-4267-A522-234D5A9CEE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D2-4267-A522-234D5A9CEE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D2-4267-A522-234D5A9CEE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D2-4267-A522-234D5A9CEE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D2-4267-A522-234D5A9CEEC3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1.3191630657989073</c:v>
                </c:pt>
                <c:pt idx="1">
                  <c:v>0.24825647950952145</c:v>
                </c:pt>
                <c:pt idx="2">
                  <c:v>0.78052333243886984</c:v>
                </c:pt>
                <c:pt idx="3">
                  <c:v>-0.99274407217832383</c:v>
                </c:pt>
                <c:pt idx="4">
                  <c:v>0.11620183099182579</c:v>
                </c:pt>
                <c:pt idx="5">
                  <c:v>0.17250378842920178</c:v>
                </c:pt>
                <c:pt idx="6">
                  <c:v>0.29486141364032203</c:v>
                </c:pt>
                <c:pt idx="12">
                  <c:v>0.27123405832240088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D2-4267-A522-234D5A9CE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63-4992-BD9D-7DB265416B84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7.381966351209253</c:v>
                </c:pt>
                <c:pt idx="1">
                  <c:v>8.1284599006387506</c:v>
                </c:pt>
                <c:pt idx="2">
                  <c:v>9.2266817410966642</c:v>
                </c:pt>
                <c:pt idx="3">
                  <c:v>8.1741071428571423</c:v>
                </c:pt>
                <c:pt idx="4">
                  <c:v>9.6876876876876885</c:v>
                </c:pt>
                <c:pt idx="5">
                  <c:v>8.2967863894139882</c:v>
                </c:pt>
                <c:pt idx="6">
                  <c:v>7.9409368635437882</c:v>
                </c:pt>
                <c:pt idx="7">
                  <c:v>7.965608465608466</c:v>
                </c:pt>
                <c:pt idx="8">
                  <c:v>8.3199052132701414</c:v>
                </c:pt>
                <c:pt idx="9">
                  <c:v>6.281114848630466</c:v>
                </c:pt>
                <c:pt idx="10">
                  <c:v>8.4503028143925896</c:v>
                </c:pt>
                <c:pt idx="11">
                  <c:v>7.6238277179576244</c:v>
                </c:pt>
                <c:pt idx="12">
                  <c:v>8.0127206977238892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63-4992-BD9D-7DB265416B84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63-4992-BD9D-7DB265416B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8.3423835381537579</c:v>
                </c:pt>
                <c:pt idx="1">
                  <c:v>8.6390164820318827</c:v>
                </c:pt>
                <c:pt idx="2">
                  <c:v>8.3439211391018624</c:v>
                </c:pt>
                <c:pt idx="3">
                  <c:v>10.570491803278689</c:v>
                </c:pt>
                <c:pt idx="4">
                  <c:v>8.620754716981132</c:v>
                </c:pt>
                <c:pt idx="5">
                  <c:v>10.466307277628033</c:v>
                </c:pt>
                <c:pt idx="6">
                  <c:v>7.2018779342723001</c:v>
                </c:pt>
                <c:pt idx="7">
                  <c:v>10.337874659400544</c:v>
                </c:pt>
                <c:pt idx="8">
                  <c:v>9.5922551252847388</c:v>
                </c:pt>
                <c:pt idx="9">
                  <c:v>7.0145454545454546</c:v>
                </c:pt>
                <c:pt idx="10">
                  <c:v>7.8947197926789761</c:v>
                </c:pt>
                <c:pt idx="11">
                  <c:v>8.3462793733681462</c:v>
                </c:pt>
                <c:pt idx="12">
                  <c:v>8.4210810567532288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63-4992-BD9D-7DB265416B84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63-4992-BD9D-7DB265416B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63-4992-BD9D-7DB265416B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10.138941398865784</c:v>
                </c:pt>
                <c:pt idx="1">
                  <c:v>8.4842164599774517</c:v>
                </c:pt>
                <c:pt idx="2">
                  <c:v>8.2804525124967121</c:v>
                </c:pt>
                <c:pt idx="3">
                  <c:v>9.0453244274809155</c:v>
                </c:pt>
                <c:pt idx="4">
                  <c:v>9.6891566265060245</c:v>
                </c:pt>
                <c:pt idx="5">
                  <c:v>8.6520547945205486</c:v>
                </c:pt>
                <c:pt idx="6">
                  <c:v>7.5935483870967744</c:v>
                </c:pt>
                <c:pt idx="12">
                  <c:v>8.888151793993865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63-4992-BD9D-7DB265416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B63-4992-BD9D-7DB265416B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8.9706999457406411</c:v>
                      </c:pt>
                      <c:pt idx="1">
                        <c:v>8.0938388625592417</c:v>
                      </c:pt>
                      <c:pt idx="2">
                        <c:v>11.017251635930993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10.888888888888889</c:v>
                      </c:pt>
                      <c:pt idx="8">
                        <c:v>2.75</c:v>
                      </c:pt>
                      <c:pt idx="9">
                        <c:v>4.2352941176470589</c:v>
                      </c:pt>
                      <c:pt idx="10">
                        <c:v>5.9189189189189193</c:v>
                      </c:pt>
                      <c:pt idx="11">
                        <c:v>7.8205128205128203</c:v>
                      </c:pt>
                      <c:pt idx="12">
                        <c:v>8.8963076923076922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B63-4992-BD9D-7DB265416B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63-4992-BD9D-7DB265416B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63-4992-BD9D-7DB265416B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63-4992-BD9D-7DB265416B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63-4992-BD9D-7DB265416B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63-4992-BD9D-7DB265416B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63-4992-BD9D-7DB265416B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63-4992-BD9D-7DB265416B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63-4992-BD9D-7DB265416B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63-4992-BD9D-7DB265416B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63-4992-BD9D-7DB265416B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63-4992-BD9D-7DB265416B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63-4992-BD9D-7DB265416B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63-4992-BD9D-7DB265416B84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1.7965578607120261</c:v>
                </c:pt>
                <c:pt idx="1">
                  <c:v>-0.154800022054431</c:v>
                </c:pt>
                <c:pt idx="2">
                  <c:v>-6.3468626605150291E-2</c:v>
                </c:pt>
                <c:pt idx="3">
                  <c:v>-1.5251673757977731</c:v>
                </c:pt>
                <c:pt idx="4">
                  <c:v>1.0684019095248924</c:v>
                </c:pt>
                <c:pt idx="5">
                  <c:v>-1.8142524831074844</c:v>
                </c:pt>
                <c:pt idx="6">
                  <c:v>0.39167045282447432</c:v>
                </c:pt>
                <c:pt idx="12">
                  <c:v>0.24981797089659707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B63-4992-BD9D-7DB265416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58-4123-8EEC-B84335A7C7FD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8.2004524886877821</c:v>
                </c:pt>
                <c:pt idx="1">
                  <c:v>8.7536041939711673</c:v>
                </c:pt>
                <c:pt idx="2">
                  <c:v>9.4451237263464343</c:v>
                </c:pt>
                <c:pt idx="3">
                  <c:v>8.0933140933140937</c:v>
                </c:pt>
                <c:pt idx="4">
                  <c:v>9.7523364485981308</c:v>
                </c:pt>
                <c:pt idx="5">
                  <c:v>8.7606177606177607</c:v>
                </c:pt>
                <c:pt idx="6">
                  <c:v>12.705627705627705</c:v>
                </c:pt>
                <c:pt idx="7">
                  <c:v>8.8852459016393439</c:v>
                </c:pt>
                <c:pt idx="8">
                  <c:v>7.7277936962750715</c:v>
                </c:pt>
                <c:pt idx="9">
                  <c:v>5.4709576138147566</c:v>
                </c:pt>
                <c:pt idx="10">
                  <c:v>9.4742484269401075</c:v>
                </c:pt>
                <c:pt idx="11">
                  <c:v>8.3665938864628817</c:v>
                </c:pt>
                <c:pt idx="12">
                  <c:v>8.4642237804418308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58-4123-8EEC-B84335A7C7FD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58-4123-8EEC-B84335A7C7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8.8776695003110095</c:v>
                </c:pt>
                <c:pt idx="1">
                  <c:v>9.0517909002904169</c:v>
                </c:pt>
                <c:pt idx="2">
                  <c:v>8.5975887170154692</c:v>
                </c:pt>
                <c:pt idx="3">
                  <c:v>13.656119900083263</c:v>
                </c:pt>
                <c:pt idx="4">
                  <c:v>9.2666666666666675</c:v>
                </c:pt>
                <c:pt idx="5">
                  <c:v>8.6916666666666664</c:v>
                </c:pt>
                <c:pt idx="6">
                  <c:v>6.8508771929824563</c:v>
                </c:pt>
                <c:pt idx="7">
                  <c:v>7.3269230769230766</c:v>
                </c:pt>
                <c:pt idx="8">
                  <c:v>7.740384615384615</c:v>
                </c:pt>
                <c:pt idx="9">
                  <c:v>5.8508442776735459</c:v>
                </c:pt>
                <c:pt idx="10">
                  <c:v>9.4645808736717836</c:v>
                </c:pt>
                <c:pt idx="11">
                  <c:v>8.2607965451055669</c:v>
                </c:pt>
                <c:pt idx="12">
                  <c:v>8.7879118657772395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58-4123-8EEC-B84335A7C7FD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58-4123-8EEC-B84335A7C7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58-4123-8EEC-B84335A7C7F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11.700116346713205</c:v>
                </c:pt>
                <c:pt idx="1">
                  <c:v>9.5968225419664268</c:v>
                </c:pt>
                <c:pt idx="2">
                  <c:v>9.0525980235894163</c:v>
                </c:pt>
                <c:pt idx="3">
                  <c:v>10.770879526977089</c:v>
                </c:pt>
                <c:pt idx="4">
                  <c:v>7.0697674418604652</c:v>
                </c:pt>
                <c:pt idx="5">
                  <c:v>7.4573643410852712</c:v>
                </c:pt>
                <c:pt idx="6">
                  <c:v>8.7387387387387392</c:v>
                </c:pt>
                <c:pt idx="12">
                  <c:v>10.148285051147598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58-4123-8EEC-B84335A7C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E58-4123-8EEC-B84335A7C7F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9.6649278919914092</c:v>
                      </c:pt>
                      <c:pt idx="1">
                        <c:v>8.2841480127912295</c:v>
                      </c:pt>
                      <c:pt idx="2">
                        <c:v>9.3773006134969332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5.5</c:v>
                      </c:pt>
                      <c:pt idx="8">
                        <c:v>7.4074074074074074</c:v>
                      </c:pt>
                      <c:pt idx="9">
                        <c:v>5.7944444444444443</c:v>
                      </c:pt>
                      <c:pt idx="10">
                        <c:v>9.0055970149253728</c:v>
                      </c:pt>
                      <c:pt idx="11">
                        <c:v>9.6896551724137936</c:v>
                      </c:pt>
                      <c:pt idx="12">
                        <c:v>8.9643305251837244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E58-4123-8EEC-B84335A7C7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58-4123-8EEC-B84335A7C7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58-4123-8EEC-B84335A7C7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58-4123-8EEC-B84335A7C7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58-4123-8EEC-B84335A7C7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58-4123-8EEC-B84335A7C7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58-4123-8EEC-B84335A7C7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58-4123-8EEC-B84335A7C7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58-4123-8EEC-B84335A7C7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58-4123-8EEC-B84335A7C7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58-4123-8EEC-B84335A7C7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58-4123-8EEC-B84335A7C7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58-4123-8EEC-B84335A7C7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58-4123-8EEC-B84335A7C7FD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2.8224468464021957</c:v>
                </c:pt>
                <c:pt idx="1">
                  <c:v>0.54503164167600993</c:v>
                </c:pt>
                <c:pt idx="2">
                  <c:v>0.45500930657394711</c:v>
                </c:pt>
                <c:pt idx="3">
                  <c:v>-2.8852403731061749</c:v>
                </c:pt>
                <c:pt idx="4">
                  <c:v>-2.1968992248062023</c:v>
                </c:pt>
                <c:pt idx="5">
                  <c:v>-1.2343023255813952</c:v>
                </c:pt>
                <c:pt idx="6">
                  <c:v>1.8878615457562828</c:v>
                </c:pt>
                <c:pt idx="12">
                  <c:v>0.93386023078630487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58-4123-8EEC-B84335A7C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D4-4B35-BDB3-16A30A39C401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D4-4B35-BDB3-16A30A39C401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D4-4B35-BDB3-16A30A39C4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D4-4B35-BDB3-16A30A39C401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D4-4B35-BDB3-16A30A39C4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D4-4B35-BDB3-16A30A39C4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8.0574486474558196</c:v>
                </c:pt>
                <c:pt idx="1">
                  <c:v>7.0598509811422456</c:v>
                </c:pt>
                <c:pt idx="2">
                  <c:v>6.7263591941427618</c:v>
                </c:pt>
                <c:pt idx="3">
                  <c:v>6.5324405509050463</c:v>
                </c:pt>
                <c:pt idx="4">
                  <c:v>6.3569210711406177</c:v>
                </c:pt>
                <c:pt idx="5">
                  <c:v>6.9037161585469944</c:v>
                </c:pt>
                <c:pt idx="6">
                  <c:v>7.2999952960361263</c:v>
                </c:pt>
                <c:pt idx="12">
                  <c:v>6.9832191464877225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D4-4B35-BDB3-16A30A39C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D4-4B35-BDB3-16A30A39C4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8.698648398805064</c:v>
                      </c:pt>
                      <c:pt idx="1">
                        <c:v>7.9022125154306337</c:v>
                      </c:pt>
                      <c:pt idx="2">
                        <c:v>9.2650728155339799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6.2072200759666263</c:v>
                      </c:pt>
                      <c:pt idx="8">
                        <c:v>5.8190319031903188</c:v>
                      </c:pt>
                      <c:pt idx="9">
                        <c:v>4.6894435729445423</c:v>
                      </c:pt>
                      <c:pt idx="10">
                        <c:v>6.71445023639229</c:v>
                      </c:pt>
                      <c:pt idx="11">
                        <c:v>6.7961834693642951</c:v>
                      </c:pt>
                      <c:pt idx="12">
                        <c:v>7.6155004062928775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D4-4B35-BDB3-16A30A39C4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D4-4B35-BDB3-16A30A39C4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D4-4B35-BDB3-16A30A39C4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D4-4B35-BDB3-16A30A39C4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D4-4B35-BDB3-16A30A39C4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D4-4B35-BDB3-16A30A39C4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D4-4B35-BDB3-16A30A39C4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D4-4B35-BDB3-16A30A39C4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D4-4B35-BDB3-16A30A39C4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D4-4B35-BDB3-16A30A39C4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D4-4B35-BDB3-16A30A39C4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D4-4B35-BDB3-16A30A39C4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D4-4B35-BDB3-16A30A39C4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D4-4B35-BDB3-16A30A39C401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-0.13511015678454541</c:v>
                </c:pt>
                <c:pt idx="1">
                  <c:v>-0.28794760410800802</c:v>
                </c:pt>
                <c:pt idx="2">
                  <c:v>-0.32333292458471607</c:v>
                </c:pt>
                <c:pt idx="3">
                  <c:v>-0.42353168844250799</c:v>
                </c:pt>
                <c:pt idx="4">
                  <c:v>-0.39424054228166749</c:v>
                </c:pt>
                <c:pt idx="5">
                  <c:v>-4.3016357547899453E-2</c:v>
                </c:pt>
                <c:pt idx="6">
                  <c:v>-9.2516342620723613E-2</c:v>
                </c:pt>
                <c:pt idx="12">
                  <c:v>-0.23783214954290877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D4-4B35-BDB3-16A30A39C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C9-4E4B-9318-70695CE3CD02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38867</c:v>
                </c:pt>
                <c:pt idx="1">
                  <c:v>40917</c:v>
                </c:pt>
                <c:pt idx="2">
                  <c:v>54879</c:v>
                </c:pt>
                <c:pt idx="3">
                  <c:v>48998</c:v>
                </c:pt>
                <c:pt idx="4">
                  <c:v>55242</c:v>
                </c:pt>
                <c:pt idx="5">
                  <c:v>60909</c:v>
                </c:pt>
                <c:pt idx="6">
                  <c:v>59288</c:v>
                </c:pt>
                <c:pt idx="7">
                  <c:v>55524</c:v>
                </c:pt>
                <c:pt idx="8">
                  <c:v>60872</c:v>
                </c:pt>
                <c:pt idx="9">
                  <c:v>59055</c:v>
                </c:pt>
                <c:pt idx="10">
                  <c:v>50763</c:v>
                </c:pt>
                <c:pt idx="11">
                  <c:v>49377</c:v>
                </c:pt>
                <c:pt idx="12">
                  <c:v>634691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C9-4E4B-9318-70695CE3CD02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C9-4E4B-9318-70695CE3CD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41827</c:v>
                </c:pt>
                <c:pt idx="1">
                  <c:v>46040</c:v>
                </c:pt>
                <c:pt idx="2">
                  <c:v>55580</c:v>
                </c:pt>
                <c:pt idx="3">
                  <c:v>57738</c:v>
                </c:pt>
                <c:pt idx="4">
                  <c:v>61775</c:v>
                </c:pt>
                <c:pt idx="5">
                  <c:v>66223</c:v>
                </c:pt>
                <c:pt idx="6">
                  <c:v>64142</c:v>
                </c:pt>
                <c:pt idx="7">
                  <c:v>62872</c:v>
                </c:pt>
                <c:pt idx="8">
                  <c:v>62946</c:v>
                </c:pt>
                <c:pt idx="9">
                  <c:v>62174</c:v>
                </c:pt>
                <c:pt idx="10">
                  <c:v>52169</c:v>
                </c:pt>
                <c:pt idx="11">
                  <c:v>50165</c:v>
                </c:pt>
                <c:pt idx="12">
                  <c:v>683651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C9-4E4B-9318-70695CE3CD02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C9-4E4B-9318-70695CE3CD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C9-4E4B-9318-70695CE3CD0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45798</c:v>
                </c:pt>
                <c:pt idx="1">
                  <c:v>47035</c:v>
                </c:pt>
                <c:pt idx="2">
                  <c:v>57360</c:v>
                </c:pt>
                <c:pt idx="3">
                  <c:v>52845</c:v>
                </c:pt>
                <c:pt idx="4">
                  <c:v>66971</c:v>
                </c:pt>
                <c:pt idx="5">
                  <c:v>66524</c:v>
                </c:pt>
                <c:pt idx="6">
                  <c:v>66362</c:v>
                </c:pt>
                <c:pt idx="12">
                  <c:v>402895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C9-4E4B-9318-70695CE3C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C9-4E4B-9318-70695CE3CD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42402</c:v>
                      </c:pt>
                      <c:pt idx="1">
                        <c:v>44676</c:v>
                      </c:pt>
                      <c:pt idx="2">
                        <c:v>19712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5479</c:v>
                      </c:pt>
                      <c:pt idx="8">
                        <c:v>4395</c:v>
                      </c:pt>
                      <c:pt idx="9">
                        <c:v>6516</c:v>
                      </c:pt>
                      <c:pt idx="10">
                        <c:v>7647</c:v>
                      </c:pt>
                      <c:pt idx="11">
                        <c:v>8000</c:v>
                      </c:pt>
                      <c:pt idx="12">
                        <c:v>146501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C9-4E4B-9318-70695CE3CD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C9-4E4B-9318-70695CE3CD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C9-4E4B-9318-70695CE3CD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C9-4E4B-9318-70695CE3CD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C9-4E4B-9318-70695CE3CD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C9-4E4B-9318-70695CE3CD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C9-4E4B-9318-70695CE3CD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C9-4E4B-9318-70695CE3CD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C9-4E4B-9318-70695CE3CD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C9-4E4B-9318-70695CE3CD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C9-4E4B-9318-70695CE3CD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C9-4E4B-9318-70695CE3CD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C9-4E4B-9318-70695CE3CD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C9-4E4B-9318-70695CE3CD02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9.493867597484873E-2</c:v>
                </c:pt>
                <c:pt idx="1">
                  <c:v>2.16116420503909E-2</c:v>
                </c:pt>
                <c:pt idx="2">
                  <c:v>3.2025908600215924E-2</c:v>
                </c:pt>
                <c:pt idx="3">
                  <c:v>-8.4744882053413684E-2</c:v>
                </c:pt>
                <c:pt idx="4">
                  <c:v>8.4111695669769393E-2</c:v>
                </c:pt>
                <c:pt idx="5">
                  <c:v>4.5452486296302386E-3</c:v>
                </c:pt>
                <c:pt idx="6">
                  <c:v>3.4610707492750414E-2</c:v>
                </c:pt>
                <c:pt idx="12">
                  <c:v>2.4331023962372189E-2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C9-4E4B-9318-70695CE3C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78-46FC-8CA9-B304CC03A40A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7.715962775118105</c:v>
                </c:pt>
                <c:pt idx="1">
                  <c:v>7.1782292003884756</c:v>
                </c:pt>
                <c:pt idx="2">
                  <c:v>6.9371056170476884</c:v>
                </c:pt>
                <c:pt idx="3">
                  <c:v>6.4716835546238061</c:v>
                </c:pt>
                <c:pt idx="4">
                  <c:v>6.7713763585649707</c:v>
                </c:pt>
                <c:pt idx="5">
                  <c:v>6.750382689078128</c:v>
                </c:pt>
                <c:pt idx="6">
                  <c:v>7.2626653392120613</c:v>
                </c:pt>
                <c:pt idx="7">
                  <c:v>8.1764714322610264</c:v>
                </c:pt>
                <c:pt idx="8">
                  <c:v>7.3095018450184499</c:v>
                </c:pt>
                <c:pt idx="9">
                  <c:v>6.8764488218969362</c:v>
                </c:pt>
                <c:pt idx="10">
                  <c:v>6.9762890371997406</c:v>
                </c:pt>
                <c:pt idx="11">
                  <c:v>7.0943493808552764</c:v>
                </c:pt>
                <c:pt idx="12">
                  <c:v>7.1253564100760878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78-46FC-8CA9-B304CC03A40A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78-46FC-8CA9-B304CC03A40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7.481416442461053</c:v>
                </c:pt>
                <c:pt idx="1">
                  <c:v>6.8396673707221245</c:v>
                </c:pt>
                <c:pt idx="2">
                  <c:v>6.5262970766394526</c:v>
                </c:pt>
                <c:pt idx="3">
                  <c:v>6.6061483034580517</c:v>
                </c:pt>
                <c:pt idx="4">
                  <c:v>6.3668200745123826</c:v>
                </c:pt>
                <c:pt idx="5">
                  <c:v>6.5637853697068866</c:v>
                </c:pt>
                <c:pt idx="6">
                  <c:v>6.9525761047463179</c:v>
                </c:pt>
                <c:pt idx="7">
                  <c:v>7.0446740210440497</c:v>
                </c:pt>
                <c:pt idx="8">
                  <c:v>6.9818143754361479</c:v>
                </c:pt>
                <c:pt idx="9">
                  <c:v>6.604651745030294</c:v>
                </c:pt>
                <c:pt idx="10">
                  <c:v>6.8853814462281573</c:v>
                </c:pt>
                <c:pt idx="11">
                  <c:v>6.7976407417196434</c:v>
                </c:pt>
                <c:pt idx="12">
                  <c:v>6.7986016875864079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78-46FC-8CA9-B304CC03A40A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78-46FC-8CA9-B304CC03A4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78-46FC-8CA9-B304CC03A40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7.4272287630616889</c:v>
                </c:pt>
                <c:pt idx="1">
                  <c:v>6.5099681895464272</c:v>
                </c:pt>
                <c:pt idx="2">
                  <c:v>6.4003403274646944</c:v>
                </c:pt>
                <c:pt idx="3">
                  <c:v>6.246210180524999</c:v>
                </c:pt>
                <c:pt idx="4">
                  <c:v>6.1565574912891989</c:v>
                </c:pt>
                <c:pt idx="5">
                  <c:v>6.6634788959473052</c:v>
                </c:pt>
                <c:pt idx="6">
                  <c:v>6.8813377029266993</c:v>
                </c:pt>
                <c:pt idx="12">
                  <c:v>6.6149034249224483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78-46FC-8CA9-B304CC03A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B78-46FC-8CA9-B304CC03A40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8.2833862223985193</c:v>
                      </c:pt>
                      <c:pt idx="1">
                        <c:v>7.4081368395811689</c:v>
                      </c:pt>
                      <c:pt idx="2">
                        <c:v>8.9463966399135035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6.7699033918623508</c:v>
                      </c:pt>
                      <c:pt idx="8">
                        <c:v>6.8947068867387591</c:v>
                      </c:pt>
                      <c:pt idx="9">
                        <c:v>5.2761385833247658</c:v>
                      </c:pt>
                      <c:pt idx="10">
                        <c:v>6.9719288865124982</c:v>
                      </c:pt>
                      <c:pt idx="11">
                        <c:v>6.8524370973623432</c:v>
                      </c:pt>
                      <c:pt idx="12">
                        <c:v>7.5481653488721587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B78-46FC-8CA9-B304CC03A4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78-46FC-8CA9-B304CC03A4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78-46FC-8CA9-B304CC03A4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78-46FC-8CA9-B304CC03A4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78-46FC-8CA9-B304CC03A4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78-46FC-8CA9-B304CC03A4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78-46FC-8CA9-B304CC03A4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78-46FC-8CA9-B304CC03A4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78-46FC-8CA9-B304CC03A4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78-46FC-8CA9-B304CC03A4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78-46FC-8CA9-B304CC03A4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78-46FC-8CA9-B304CC03A4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78-46FC-8CA9-B304CC03A4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78-46FC-8CA9-B304CC03A40A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-5.4187679399364086E-2</c:v>
                </c:pt>
                <c:pt idx="1">
                  <c:v>-0.3296991811756973</c:v>
                </c:pt>
                <c:pt idx="2">
                  <c:v>-0.12595674917475819</c:v>
                </c:pt>
                <c:pt idx="3">
                  <c:v>-0.35993812293305272</c:v>
                </c:pt>
                <c:pt idx="4">
                  <c:v>-0.2102625832231837</c:v>
                </c:pt>
                <c:pt idx="5">
                  <c:v>9.9693526240418606E-2</c:v>
                </c:pt>
                <c:pt idx="6">
                  <c:v>-7.1238401819618602E-2</c:v>
                </c:pt>
                <c:pt idx="12">
                  <c:v>-0.1366983201312566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78-46FC-8CA9-B304CC03A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65-483A-833F-4A5FDCB0E299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7.6864420808674421</c:v>
                </c:pt>
                <c:pt idx="1">
                  <c:v>7.2669387042573153</c:v>
                </c:pt>
                <c:pt idx="2">
                  <c:v>7.1145171570139185</c:v>
                </c:pt>
                <c:pt idx="3">
                  <c:v>6.5643387815750369</c:v>
                </c:pt>
                <c:pt idx="4">
                  <c:v>7.0119574389265056</c:v>
                </c:pt>
                <c:pt idx="5">
                  <c:v>6.9984387351778654</c:v>
                </c:pt>
                <c:pt idx="6">
                  <c:v>7.4330071754729286</c:v>
                </c:pt>
                <c:pt idx="7">
                  <c:v>7.5015812776723596</c:v>
                </c:pt>
                <c:pt idx="8">
                  <c:v>7.4710882038315667</c:v>
                </c:pt>
                <c:pt idx="9">
                  <c:v>7.0528984464902189</c:v>
                </c:pt>
                <c:pt idx="10">
                  <c:v>7.2696190820964564</c:v>
                </c:pt>
                <c:pt idx="11">
                  <c:v>7.1138220941854309</c:v>
                </c:pt>
                <c:pt idx="12">
                  <c:v>7.2082199380853735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65-483A-833F-4A5FDCB0E299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65-483A-833F-4A5FDCB0E29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7.5182657085093183</c:v>
                </c:pt>
                <c:pt idx="1">
                  <c:v>7.0000197816110141</c:v>
                </c:pt>
                <c:pt idx="2">
                  <c:v>6.7351235230934483</c:v>
                </c:pt>
                <c:pt idx="3">
                  <c:v>6.8152374160575269</c:v>
                </c:pt>
                <c:pt idx="4">
                  <c:v>6.5789624370132849</c:v>
                </c:pt>
                <c:pt idx="5">
                  <c:v>6.7373756549472246</c:v>
                </c:pt>
                <c:pt idx="6">
                  <c:v>7.1010293757221383</c:v>
                </c:pt>
                <c:pt idx="7">
                  <c:v>7.1414037629065676</c:v>
                </c:pt>
                <c:pt idx="8">
                  <c:v>7.140487299118714</c:v>
                </c:pt>
                <c:pt idx="9">
                  <c:v>6.7202831579982298</c:v>
                </c:pt>
                <c:pt idx="10">
                  <c:v>6.7793509562135421</c:v>
                </c:pt>
                <c:pt idx="11">
                  <c:v>6.8815392072784221</c:v>
                </c:pt>
                <c:pt idx="12">
                  <c:v>6.9266848571301347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65-483A-833F-4A5FDCB0E299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65-483A-833F-4A5FDCB0E2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65-483A-833F-4A5FDCB0E299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7.5633170957121125</c:v>
                </c:pt>
                <c:pt idx="1">
                  <c:v>6.5213538483661067</c:v>
                </c:pt>
                <c:pt idx="2">
                  <c:v>6.4809595099203277</c:v>
                </c:pt>
                <c:pt idx="3">
                  <c:v>6.3203728879394054</c:v>
                </c:pt>
                <c:pt idx="4">
                  <c:v>6.2955156950672642</c:v>
                </c:pt>
                <c:pt idx="5">
                  <c:v>6.8076715946006985</c:v>
                </c:pt>
                <c:pt idx="6">
                  <c:v>7.0025462194176908</c:v>
                </c:pt>
                <c:pt idx="12">
                  <c:v>6.7113636134037806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365-483A-833F-4A5FDCB0E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365-483A-833F-4A5FDCB0E29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8.2814146646423143</c:v>
                      </c:pt>
                      <c:pt idx="1">
                        <c:v>7.3425917851225257</c:v>
                      </c:pt>
                      <c:pt idx="2">
                        <c:v>9.0908874896043717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6.91712158808933</c:v>
                      </c:pt>
                      <c:pt idx="8">
                        <c:v>7.3037426538818435</c:v>
                      </c:pt>
                      <c:pt idx="9">
                        <c:v>5.2754170217947154</c:v>
                      </c:pt>
                      <c:pt idx="10">
                        <c:v>6.8962561231630515</c:v>
                      </c:pt>
                      <c:pt idx="11">
                        <c:v>6.5346969696969701</c:v>
                      </c:pt>
                      <c:pt idx="12">
                        <c:v>7.5327249759858939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365-483A-833F-4A5FDCB0E2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65-483A-833F-4A5FDCB0E2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65-483A-833F-4A5FDCB0E2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65-483A-833F-4A5FDCB0E2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65-483A-833F-4A5FDCB0E2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65-483A-833F-4A5FDCB0E2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65-483A-833F-4A5FDCB0E2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65-483A-833F-4A5FDCB0E2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65-483A-833F-4A5FDCB0E2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65-483A-833F-4A5FDCB0E2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65-483A-833F-4A5FDCB0E2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65-483A-833F-4A5FDCB0E2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65-483A-833F-4A5FDCB0E2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65-483A-833F-4A5FDCB0E299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4.5051387202794224E-2</c:v>
                </c:pt>
                <c:pt idx="1">
                  <c:v>-0.47866593324490747</c:v>
                </c:pt>
                <c:pt idx="2">
                  <c:v>-0.25416401317312065</c:v>
                </c:pt>
                <c:pt idx="3">
                  <c:v>-0.49486452811812143</c:v>
                </c:pt>
                <c:pt idx="4">
                  <c:v>-0.28344674194602071</c:v>
                </c:pt>
                <c:pt idx="5">
                  <c:v>7.0295939653473916E-2</c:v>
                </c:pt>
                <c:pt idx="6">
                  <c:v>-9.8483156304447483E-2</c:v>
                </c:pt>
                <c:pt idx="12">
                  <c:v>-0.21180731657670915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365-483A-833F-4A5FDCB0E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2A-4242-84AF-397EB718C403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7.8112930170397599</c:v>
                </c:pt>
                <c:pt idx="1">
                  <c:v>6.9233999874631733</c:v>
                </c:pt>
                <c:pt idx="2">
                  <c:v>6.4836573830793487</c:v>
                </c:pt>
                <c:pt idx="3">
                  <c:v>6.2149014440235</c:v>
                </c:pt>
                <c:pt idx="4">
                  <c:v>5.9238744290582179</c:v>
                </c:pt>
                <c:pt idx="5">
                  <c:v>5.9982021933241443</c:v>
                </c:pt>
                <c:pt idx="6">
                  <c:v>6.7138997298108674</c:v>
                </c:pt>
                <c:pt idx="7">
                  <c:v>10.777282540566892</c:v>
                </c:pt>
                <c:pt idx="8">
                  <c:v>6.783448363198886</c:v>
                </c:pt>
                <c:pt idx="9">
                  <c:v>6.3279678068410465</c:v>
                </c:pt>
                <c:pt idx="10">
                  <c:v>6.2915492957746482</c:v>
                </c:pt>
                <c:pt idx="11">
                  <c:v>7.0346608998618372</c:v>
                </c:pt>
                <c:pt idx="12">
                  <c:v>6.8745572242618751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2A-4242-84AF-397EB718C403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2A-4242-84AF-397EB718C40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7.3294535248472839</c:v>
                </c:pt>
                <c:pt idx="1">
                  <c:v>6.3670339921870447</c:v>
                </c:pt>
                <c:pt idx="2">
                  <c:v>5.9453685258964146</c:v>
                </c:pt>
                <c:pt idx="3">
                  <c:v>5.9940852420991595</c:v>
                </c:pt>
                <c:pt idx="4">
                  <c:v>5.6744533732012705</c:v>
                </c:pt>
                <c:pt idx="5">
                  <c:v>6.0618618948292893</c:v>
                </c:pt>
                <c:pt idx="6">
                  <c:v>6.5121279800550562</c:v>
                </c:pt>
                <c:pt idx="7">
                  <c:v>6.7445251659436574</c:v>
                </c:pt>
                <c:pt idx="8">
                  <c:v>6.4959179045243225</c:v>
                </c:pt>
                <c:pt idx="9">
                  <c:v>6.2304592215505359</c:v>
                </c:pt>
                <c:pt idx="10">
                  <c:v>7.2395486496485386</c:v>
                </c:pt>
                <c:pt idx="11">
                  <c:v>6.551043892816045</c:v>
                </c:pt>
                <c:pt idx="12">
                  <c:v>6.401783930355359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2A-4242-84AF-397EB718C403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2A-4242-84AF-397EB718C4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2A-4242-84AF-397EB718C40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7.0242859586112534</c:v>
                </c:pt>
                <c:pt idx="1">
                  <c:v>6.4733495201757432</c:v>
                </c:pt>
                <c:pt idx="2">
                  <c:v>6.1167604866533507</c:v>
                </c:pt>
                <c:pt idx="3">
                  <c:v>5.9894432490586338</c:v>
                </c:pt>
                <c:pt idx="4">
                  <c:v>5.5714596949891071</c:v>
                </c:pt>
                <c:pt idx="5">
                  <c:v>6.1103558576569368</c:v>
                </c:pt>
                <c:pt idx="6">
                  <c:v>6.3962658227848097</c:v>
                </c:pt>
                <c:pt idx="12">
                  <c:v>6.2702241715399607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2A-4242-84AF-397EB718C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2A-4242-84AF-397EB718C40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8.2890048358360904</c:v>
                      </c:pt>
                      <c:pt idx="1">
                        <c:v>7.5883022712291002</c:v>
                      </c:pt>
                      <c:pt idx="2">
                        <c:v>8.6091778732843469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6.4086702386751098</c:v>
                      </c:pt>
                      <c:pt idx="8">
                        <c:v>5.754204398447607</c:v>
                      </c:pt>
                      <c:pt idx="9">
                        <c:v>5.2800528401585201</c:v>
                      </c:pt>
                      <c:pt idx="10">
                        <c:v>7.2169971671388105</c:v>
                      </c:pt>
                      <c:pt idx="11">
                        <c:v>8.1413644744929314</c:v>
                      </c:pt>
                      <c:pt idx="12">
                        <c:v>7.5913972552270428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2A-4242-84AF-397EB718C4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2A-4242-84AF-397EB718C4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2A-4242-84AF-397EB718C4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2A-4242-84AF-397EB718C4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2A-4242-84AF-397EB718C4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2A-4242-84AF-397EB718C4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2A-4242-84AF-397EB718C4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2A-4242-84AF-397EB718C4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2A-4242-84AF-397EB718C4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2A-4242-84AF-397EB718C4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2A-4242-84AF-397EB718C4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2A-4242-84AF-397EB718C4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2A-4242-84AF-397EB718C4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2A-4242-84AF-397EB718C403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-0.30516756623603047</c:v>
                </c:pt>
                <c:pt idx="1">
                  <c:v>0.10631552798869848</c:v>
                </c:pt>
                <c:pt idx="2">
                  <c:v>0.17139196075693608</c:v>
                </c:pt>
                <c:pt idx="3">
                  <c:v>-4.6419930405257048E-3</c:v>
                </c:pt>
                <c:pt idx="4">
                  <c:v>-0.10299367821216343</c:v>
                </c:pt>
                <c:pt idx="5">
                  <c:v>4.8493962827647508E-2</c:v>
                </c:pt>
                <c:pt idx="6">
                  <c:v>-0.11586215727024651</c:v>
                </c:pt>
                <c:pt idx="12">
                  <c:v>4.5754084789040306E-2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2A-4242-84AF-397EB718C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2B-4158-A6E3-EBDDF4CD8460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8.3011123699660114</c:v>
                </c:pt>
                <c:pt idx="1">
                  <c:v>8.1789666526378326</c:v>
                </c:pt>
                <c:pt idx="2">
                  <c:v>7.4864847470716951</c:v>
                </c:pt>
                <c:pt idx="3">
                  <c:v>6.817497116232782</c:v>
                </c:pt>
                <c:pt idx="4">
                  <c:v>7.2586569343065692</c:v>
                </c:pt>
                <c:pt idx="5">
                  <c:v>7.1489987528531422</c:v>
                </c:pt>
                <c:pt idx="6">
                  <c:v>8.4821730950141117</c:v>
                </c:pt>
                <c:pt idx="7">
                  <c:v>8.01108209668174</c:v>
                </c:pt>
                <c:pt idx="8">
                  <c:v>7.6952673050069818</c:v>
                </c:pt>
                <c:pt idx="9">
                  <c:v>7.779149370829983</c:v>
                </c:pt>
                <c:pt idx="10">
                  <c:v>8.1975707936803399</c:v>
                </c:pt>
                <c:pt idx="11">
                  <c:v>8.0025941517806345</c:v>
                </c:pt>
                <c:pt idx="12">
                  <c:v>7.7809349022994709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B-4158-A6E3-EBDDF4CD8460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2B-4158-A6E3-EBDDF4CD84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9.2936143676727365</c:v>
                </c:pt>
                <c:pt idx="1">
                  <c:v>8.1201311092652038</c:v>
                </c:pt>
                <c:pt idx="2">
                  <c:v>7.895418856522757</c:v>
                </c:pt>
                <c:pt idx="3">
                  <c:v>7.473088004190676</c:v>
                </c:pt>
                <c:pt idx="4">
                  <c:v>7.3748725608744099</c:v>
                </c:pt>
                <c:pt idx="5">
                  <c:v>7.5855845256024095</c:v>
                </c:pt>
                <c:pt idx="6">
                  <c:v>8.1429656266053208</c:v>
                </c:pt>
                <c:pt idx="7">
                  <c:v>8.0382977830910889</c:v>
                </c:pt>
                <c:pt idx="8">
                  <c:v>7.7831139240506326</c:v>
                </c:pt>
                <c:pt idx="9">
                  <c:v>7.5828613151606339</c:v>
                </c:pt>
                <c:pt idx="10">
                  <c:v>7.6458898129853425</c:v>
                </c:pt>
                <c:pt idx="11">
                  <c:v>7.9492459197024994</c:v>
                </c:pt>
                <c:pt idx="12">
                  <c:v>7.8999954403483574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2B-4158-A6E3-EBDDF4CD8460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2B-4158-A6E3-EBDDF4CD84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2B-4158-A6E3-EBDDF4CD846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9.1721741344195511</c:v>
                </c:pt>
                <c:pt idx="1">
                  <c:v>8.01273552403355</c:v>
                </c:pt>
                <c:pt idx="2">
                  <c:v>7.2273906597479618</c:v>
                </c:pt>
                <c:pt idx="3">
                  <c:v>6.9188518420570828</c:v>
                </c:pt>
                <c:pt idx="4">
                  <c:v>6.6775582121509505</c:v>
                </c:pt>
                <c:pt idx="5">
                  <c:v>7.2946518668012112</c:v>
                </c:pt>
                <c:pt idx="6">
                  <c:v>7.9819047422765399</c:v>
                </c:pt>
                <c:pt idx="12">
                  <c:v>7.5719341408024228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2B-4158-A6E3-EBDDF4CD8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12B-4158-A6E3-EBDDF4CD846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9.2931405721316516</c:v>
                      </c:pt>
                      <c:pt idx="1">
                        <c:v>8.625096479943867</c:v>
                      </c:pt>
                      <c:pt idx="2">
                        <c:v>9.711828834606191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5.7271688124172782</c:v>
                      </c:pt>
                      <c:pt idx="8">
                        <c:v>4.8131985098456624</c:v>
                      </c:pt>
                      <c:pt idx="9">
                        <c:v>4.2117686448480791</c:v>
                      </c:pt>
                      <c:pt idx="10">
                        <c:v>6.5008317622269045</c:v>
                      </c:pt>
                      <c:pt idx="11">
                        <c:v>6.7457202049940026</c:v>
                      </c:pt>
                      <c:pt idx="12">
                        <c:v>7.6976565365005385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12B-4158-A6E3-EBDDF4CD84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2B-4158-A6E3-EBDDF4CD84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2B-4158-A6E3-EBDDF4CD84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2B-4158-A6E3-EBDDF4CD84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2B-4158-A6E3-EBDDF4CD84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2B-4158-A6E3-EBDDF4CD84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2B-4158-A6E3-EBDDF4CD84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2B-4158-A6E3-EBDDF4CD84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2B-4158-A6E3-EBDDF4CD84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2B-4158-A6E3-EBDDF4CD84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2B-4158-A6E3-EBDDF4CD84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2B-4158-A6E3-EBDDF4CD84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2B-4158-A6E3-EBDDF4CD84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2B-4158-A6E3-EBDDF4CD8460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-0.12144023325318543</c:v>
                </c:pt>
                <c:pt idx="1">
                  <c:v>-0.10739558523165371</c:v>
                </c:pt>
                <c:pt idx="2">
                  <c:v>-0.66802819677479519</c:v>
                </c:pt>
                <c:pt idx="3">
                  <c:v>-0.55423616213359317</c:v>
                </c:pt>
                <c:pt idx="4">
                  <c:v>-0.69731434872345943</c:v>
                </c:pt>
                <c:pt idx="5">
                  <c:v>-0.29093265880119823</c:v>
                </c:pt>
                <c:pt idx="6">
                  <c:v>-0.16106088432878085</c:v>
                </c:pt>
                <c:pt idx="12">
                  <c:v>-0.39737102192583329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12B-4158-A6E3-EBDDF4CD8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6F-4E75-B17F-62AFF0B6E4A3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0.66949999999999998</c:v>
                </c:pt>
                <c:pt idx="1">
                  <c:v>0.74250000000000005</c:v>
                </c:pt>
                <c:pt idx="2">
                  <c:v>0.70920000000000005</c:v>
                </c:pt>
                <c:pt idx="3">
                  <c:v>0.66839999999999999</c:v>
                </c:pt>
                <c:pt idx="4">
                  <c:v>0.58719999999999994</c:v>
                </c:pt>
                <c:pt idx="5">
                  <c:v>0.68279999999999996</c:v>
                </c:pt>
                <c:pt idx="6">
                  <c:v>0.75749999999999995</c:v>
                </c:pt>
                <c:pt idx="7">
                  <c:v>0.82290000000000008</c:v>
                </c:pt>
                <c:pt idx="8">
                  <c:v>0.6966</c:v>
                </c:pt>
                <c:pt idx="9">
                  <c:v>0.74870000000000003</c:v>
                </c:pt>
                <c:pt idx="10">
                  <c:v>0.73970000000000002</c:v>
                </c:pt>
                <c:pt idx="11">
                  <c:v>0.72120000000000006</c:v>
                </c:pt>
                <c:pt idx="12">
                  <c:v>0.71202240207954559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6F-4E75-B17F-62AFF0B6E4A3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6F-4E75-B17F-62AFF0B6E4A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0.70660000000000001</c:v>
                </c:pt>
                <c:pt idx="1">
                  <c:v>0.74719999999999998</c:v>
                </c:pt>
                <c:pt idx="2">
                  <c:v>0.74159999999999993</c:v>
                </c:pt>
                <c:pt idx="3">
                  <c:v>0.69840000000000002</c:v>
                </c:pt>
                <c:pt idx="4">
                  <c:v>0.65599999999999992</c:v>
                </c:pt>
                <c:pt idx="5">
                  <c:v>0.7095999999999999</c:v>
                </c:pt>
                <c:pt idx="6">
                  <c:v>0.75879999999999992</c:v>
                </c:pt>
                <c:pt idx="7">
                  <c:v>0.79330000000000001</c:v>
                </c:pt>
                <c:pt idx="8">
                  <c:v>0.70640000000000003</c:v>
                </c:pt>
                <c:pt idx="9">
                  <c:v>0.73659999999999992</c:v>
                </c:pt>
                <c:pt idx="10">
                  <c:v>0.71489999999999998</c:v>
                </c:pt>
                <c:pt idx="11">
                  <c:v>0.70669999999999999</c:v>
                </c:pt>
                <c:pt idx="12">
                  <c:v>0.72327549742346608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6F-4E75-B17F-62AFF0B6E4A3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6F-4E75-B17F-62AFF0B6E4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6F-4E75-B17F-62AFF0B6E4A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0.73430000000000006</c:v>
                </c:pt>
                <c:pt idx="1">
                  <c:v>0.76090000000000002</c:v>
                </c:pt>
                <c:pt idx="2">
                  <c:v>0.72219999999999995</c:v>
                </c:pt>
                <c:pt idx="3">
                  <c:v>0.67959999999999998</c:v>
                </c:pt>
                <c:pt idx="4">
                  <c:v>0.64739999999999998</c:v>
                </c:pt>
                <c:pt idx="5">
                  <c:v>0.72840000000000005</c:v>
                </c:pt>
                <c:pt idx="6">
                  <c:v>0.81150000000000011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6F-4E75-B17F-62AFF0B6E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46F-4E75-B17F-62AFF0B6E4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0.69230000000000003</c:v>
                      </c:pt>
                      <c:pt idx="1">
                        <c:v>0.68569999999999998</c:v>
                      </c:pt>
                      <c:pt idx="2">
                        <c:v>0.29420000000000002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0.32240000000000002</c:v>
                      </c:pt>
                      <c:pt idx="8">
                        <c:v>0.17910000000000001</c:v>
                      </c:pt>
                      <c:pt idx="9">
                        <c:v>0.16300000000000001</c:v>
                      </c:pt>
                      <c:pt idx="10">
                        <c:v>0.18329999999999999</c:v>
                      </c:pt>
                      <c:pt idx="11">
                        <c:v>0.18170000000000003</c:v>
                      </c:pt>
                      <c:pt idx="12">
                        <c:v>0.41641203353334449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46F-4E75-B17F-62AFF0B6E4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46F-4E75-B17F-62AFF0B6E4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6F-4E75-B17F-62AFF0B6E4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6F-4E75-B17F-62AFF0B6E4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6F-4E75-B17F-62AFF0B6E4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6F-4E75-B17F-62AFF0B6E4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6F-4E75-B17F-62AFF0B6E4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6F-4E75-B17F-62AFF0B6E4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6F-4E75-B17F-62AFF0B6E4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6F-4E75-B17F-62AFF0B6E4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6F-4E75-B17F-62AFF0B6E4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6F-4E75-B17F-62AFF0B6E4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6F-4E75-B17F-62AFF0B6E4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6F-4E75-B17F-62AFF0B6E4A3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3.920181149165014E-2</c:v>
                </c:pt>
                <c:pt idx="1">
                  <c:v>1.8335117773019327E-2</c:v>
                </c:pt>
                <c:pt idx="2">
                  <c:v>-2.6159654800431476E-2</c:v>
                </c:pt>
                <c:pt idx="3">
                  <c:v>-2.6918671248568171E-2</c:v>
                </c:pt>
                <c:pt idx="4">
                  <c:v>-1.3109756097560932E-2</c:v>
                </c:pt>
                <c:pt idx="5">
                  <c:v>2.6493799323562772E-2</c:v>
                </c:pt>
                <c:pt idx="6">
                  <c:v>6.9451765946231259E-2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6F-4E75-B17F-62AFF0B6E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94-4D79-B5D7-5D63A96DB70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0.59630000000000005</c:v>
                </c:pt>
                <c:pt idx="1">
                  <c:v>0.67659999999999998</c:v>
                </c:pt>
                <c:pt idx="2">
                  <c:v>0.64549999999999996</c:v>
                </c:pt>
                <c:pt idx="3">
                  <c:v>0.57799999999999996</c:v>
                </c:pt>
                <c:pt idx="4">
                  <c:v>0.47</c:v>
                </c:pt>
                <c:pt idx="5">
                  <c:v>0.59350000000000003</c:v>
                </c:pt>
                <c:pt idx="6">
                  <c:v>0.67799999999999994</c:v>
                </c:pt>
                <c:pt idx="7">
                  <c:v>0.70940000000000003</c:v>
                </c:pt>
                <c:pt idx="8">
                  <c:v>0.59689999999999999</c:v>
                </c:pt>
                <c:pt idx="9">
                  <c:v>0.67</c:v>
                </c:pt>
                <c:pt idx="10">
                  <c:v>0.68140000000000001</c:v>
                </c:pt>
                <c:pt idx="11">
                  <c:v>0.6583</c:v>
                </c:pt>
                <c:pt idx="12">
                  <c:v>0.62949166666666667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4-4D79-B5D7-5D63A96DB706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94-4D79-B5D7-5D63A96DB70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0.74950000000000006</c:v>
                </c:pt>
                <c:pt idx="2">
                  <c:v>0.70950000000000002</c:v>
                </c:pt>
                <c:pt idx="3">
                  <c:v>0.6765000000000001</c:v>
                </c:pt>
                <c:pt idx="4">
                  <c:v>0.63129999999999997</c:v>
                </c:pt>
                <c:pt idx="5">
                  <c:v>0.66439999999999999</c:v>
                </c:pt>
                <c:pt idx="6">
                  <c:v>0.72719999999999996</c:v>
                </c:pt>
                <c:pt idx="7">
                  <c:v>0.76439999999999997</c:v>
                </c:pt>
                <c:pt idx="8">
                  <c:v>0.63200000000000001</c:v>
                </c:pt>
                <c:pt idx="9">
                  <c:v>0.68180000000000007</c:v>
                </c:pt>
                <c:pt idx="10">
                  <c:v>0.68409999999999993</c:v>
                </c:pt>
                <c:pt idx="11">
                  <c:v>0.68889999999999996</c:v>
                </c:pt>
                <c:pt idx="12">
                  <c:v>0.69224999999999992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94-4D79-B5D7-5D63A96DB706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94-4D79-B5D7-5D63A96DB70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0.7167</c:v>
                </c:pt>
                <c:pt idx="1">
                  <c:v>0.74269999999999992</c:v>
                </c:pt>
                <c:pt idx="2">
                  <c:v>0.69819999999999993</c:v>
                </c:pt>
                <c:pt idx="3">
                  <c:v>0.69909999999999994</c:v>
                </c:pt>
                <c:pt idx="4">
                  <c:v>0.5988</c:v>
                </c:pt>
                <c:pt idx="5">
                  <c:v>0.66870000000000007</c:v>
                </c:pt>
                <c:pt idx="6">
                  <c:v>0.77040000000000008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94-4D79-B5D7-5D63A96DB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94-4D79-B5D7-5D63A96DB70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94-4D79-B5D7-5D63A96DB70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94-4D79-B5D7-5D63A96DB70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94-4D79-B5D7-5D63A96DB70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94-4D79-B5D7-5D63A96DB70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94-4D79-B5D7-5D63A96DB70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94-4D79-B5D7-5D63A96DB70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94-4D79-B5D7-5D63A96DB70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94-4D79-B5D7-5D63A96DB70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94-4D79-B5D7-5D63A96DB70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94-4D79-B5D7-5D63A96DB70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94-4D79-B5D7-5D63A96DB70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94-4D79-B5D7-5D63A96DB706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2.7674218525953753E-2</c:v>
                </c:pt>
                <c:pt idx="1">
                  <c:v>-9.0727151434291109E-3</c:v>
                </c:pt>
                <c:pt idx="2">
                  <c:v>-1.5926708949964841E-2</c:v>
                </c:pt>
                <c:pt idx="3">
                  <c:v>3.3407243163340539E-2</c:v>
                </c:pt>
                <c:pt idx="4">
                  <c:v>-5.1481070806272733E-2</c:v>
                </c:pt>
                <c:pt idx="5">
                  <c:v>6.472004816375776E-3</c:v>
                </c:pt>
                <c:pt idx="6">
                  <c:v>5.9405940594059681E-2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94-4D79-B5D7-5D63A96DB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E6-4F0C-83EF-65F9A363AC3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0.61450000000000005</c:v>
                </c:pt>
                <c:pt idx="1">
                  <c:v>0.73510000000000009</c:v>
                </c:pt>
                <c:pt idx="2">
                  <c:v>0.74170000000000003</c:v>
                </c:pt>
                <c:pt idx="3">
                  <c:v>0.68030000000000002</c:v>
                </c:pt>
                <c:pt idx="4">
                  <c:v>0.54620000000000002</c:v>
                </c:pt>
                <c:pt idx="5">
                  <c:v>0.69129999999999991</c:v>
                </c:pt>
                <c:pt idx="6">
                  <c:v>0.74739999999999995</c:v>
                </c:pt>
                <c:pt idx="7">
                  <c:v>1.0290999999999999</c:v>
                </c:pt>
                <c:pt idx="8">
                  <c:v>0.73609999999999998</c:v>
                </c:pt>
                <c:pt idx="9">
                  <c:v>0.75290000000000001</c:v>
                </c:pt>
                <c:pt idx="10">
                  <c:v>0.76319999999999988</c:v>
                </c:pt>
                <c:pt idx="11">
                  <c:v>0.77870000000000006</c:v>
                </c:pt>
                <c:pt idx="12">
                  <c:v>0.7347083333333333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E6-4F0C-83EF-65F9A363AC32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E6-4F0C-83EF-65F9A363AC3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0.48880000000000001</c:v>
                </c:pt>
                <c:pt idx="1">
                  <c:v>0.68310000000000004</c:v>
                </c:pt>
                <c:pt idx="2">
                  <c:v>0.67459999999999998</c:v>
                </c:pt>
                <c:pt idx="3">
                  <c:v>0.60350000000000004</c:v>
                </c:pt>
                <c:pt idx="4">
                  <c:v>0.51469999999999994</c:v>
                </c:pt>
                <c:pt idx="5">
                  <c:v>0.64480000000000004</c:v>
                </c:pt>
                <c:pt idx="6">
                  <c:v>0.70840000000000003</c:v>
                </c:pt>
                <c:pt idx="7">
                  <c:v>0.72909999999999997</c:v>
                </c:pt>
                <c:pt idx="8">
                  <c:v>0.66900000000000004</c:v>
                </c:pt>
                <c:pt idx="9">
                  <c:v>0.66390000000000005</c:v>
                </c:pt>
                <c:pt idx="10">
                  <c:v>0.6855</c:v>
                </c:pt>
                <c:pt idx="11">
                  <c:v>0.67549999999999999</c:v>
                </c:pt>
                <c:pt idx="12">
                  <c:v>0.64507499999999995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E6-4F0C-83EF-65F9A363AC32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E6-4F0C-83EF-65F9A363AC3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0.69620000000000004</c:v>
                </c:pt>
                <c:pt idx="1">
                  <c:v>0.70050000000000001</c:v>
                </c:pt>
                <c:pt idx="2">
                  <c:v>0.70730000000000004</c:v>
                </c:pt>
                <c:pt idx="3">
                  <c:v>0.64419999999999999</c:v>
                </c:pt>
                <c:pt idx="4">
                  <c:v>0.53700000000000003</c:v>
                </c:pt>
                <c:pt idx="5">
                  <c:v>0.66310000000000002</c:v>
                </c:pt>
                <c:pt idx="6">
                  <c:v>0.70730000000000004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E6-4F0C-83EF-65F9A363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E6-4F0C-83EF-65F9A363AC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E6-4F0C-83EF-65F9A363AC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E6-4F0C-83EF-65F9A363AC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E6-4F0C-83EF-65F9A363AC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E6-4F0C-83EF-65F9A363AC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E6-4F0C-83EF-65F9A363AC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E6-4F0C-83EF-65F9A363AC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E6-4F0C-83EF-65F9A363AC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E6-4F0C-83EF-65F9A363AC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E6-4F0C-83EF-65F9A363AC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E6-4F0C-83EF-65F9A363AC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E6-4F0C-83EF-65F9A363AC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E6-4F0C-83EF-65F9A363AC32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0.42430441898527005</c:v>
                </c:pt>
                <c:pt idx="1">
                  <c:v>2.5472112428634119E-2</c:v>
                </c:pt>
                <c:pt idx="2">
                  <c:v>4.8473169285502715E-2</c:v>
                </c:pt>
                <c:pt idx="3">
                  <c:v>6.7439933719966705E-2</c:v>
                </c:pt>
                <c:pt idx="4">
                  <c:v>4.3326209442393848E-2</c:v>
                </c:pt>
                <c:pt idx="5">
                  <c:v>2.8380893300248067E-2</c:v>
                </c:pt>
                <c:pt idx="6">
                  <c:v>-1.5527950310558758E-3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E6-4F0C-83EF-65F9A363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A2-4E9D-A9D3-4A0EC9606D25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0.72840000000000005</c:v>
                </c:pt>
                <c:pt idx="1">
                  <c:v>0.80059999999999998</c:v>
                </c:pt>
                <c:pt idx="2">
                  <c:v>0.76540000000000008</c:v>
                </c:pt>
                <c:pt idx="3">
                  <c:v>0.74760000000000004</c:v>
                </c:pt>
                <c:pt idx="4">
                  <c:v>0.68819999999999992</c:v>
                </c:pt>
                <c:pt idx="5">
                  <c:v>0.7591</c:v>
                </c:pt>
                <c:pt idx="6">
                  <c:v>0.82590000000000008</c:v>
                </c:pt>
                <c:pt idx="7">
                  <c:v>0.92049999999999998</c:v>
                </c:pt>
                <c:pt idx="8">
                  <c:v>0.77829999999999999</c:v>
                </c:pt>
                <c:pt idx="9">
                  <c:v>0.8165</c:v>
                </c:pt>
                <c:pt idx="10">
                  <c:v>0.78749999999999998</c:v>
                </c:pt>
                <c:pt idx="11">
                  <c:v>0.77560000000000007</c:v>
                </c:pt>
                <c:pt idx="12">
                  <c:v>0.78253357023995396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A2-4E9D-A9D3-4A0EC9606D25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A2-4E9D-A9D3-4A0EC9606D2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0.71409999999999996</c:v>
                </c:pt>
                <c:pt idx="1">
                  <c:v>0.79409999999999992</c:v>
                </c:pt>
                <c:pt idx="2">
                  <c:v>0.76760000000000006</c:v>
                </c:pt>
                <c:pt idx="3">
                  <c:v>0.71609999999999996</c:v>
                </c:pt>
                <c:pt idx="4">
                  <c:v>0.67500000000000004</c:v>
                </c:pt>
                <c:pt idx="5">
                  <c:v>0.74480000000000002</c:v>
                </c:pt>
                <c:pt idx="6">
                  <c:v>0.78220000000000001</c:v>
                </c:pt>
                <c:pt idx="7">
                  <c:v>0.81459999999999999</c:v>
                </c:pt>
                <c:pt idx="8">
                  <c:v>0.76139999999999997</c:v>
                </c:pt>
                <c:pt idx="9">
                  <c:v>0.7772</c:v>
                </c:pt>
                <c:pt idx="10">
                  <c:v>0.73769999999999991</c:v>
                </c:pt>
                <c:pt idx="11">
                  <c:v>0.7198</c:v>
                </c:pt>
                <c:pt idx="12">
                  <c:v>0.74850931295992884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A2-4E9D-A9D3-4A0EC9606D25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A2-4E9D-A9D3-4A0EC9606D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A2-4E9D-A9D3-4A0EC9606D2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0.747</c:v>
                </c:pt>
                <c:pt idx="1">
                  <c:v>0.7743000000000001</c:v>
                </c:pt>
                <c:pt idx="2">
                  <c:v>0.7409</c:v>
                </c:pt>
                <c:pt idx="3">
                  <c:v>0.66430000000000011</c:v>
                </c:pt>
                <c:pt idx="4">
                  <c:v>0.68510000000000004</c:v>
                </c:pt>
                <c:pt idx="5">
                  <c:v>0.77500000000000002</c:v>
                </c:pt>
                <c:pt idx="6">
                  <c:v>0.84349999999999992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A2-4E9D-A9D3-4A0EC9606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A2-4E9D-A9D3-4A0EC9606D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0.74340000000000006</c:v>
                      </c:pt>
                      <c:pt idx="1">
                        <c:v>0.73480000000000001</c:v>
                      </c:pt>
                      <c:pt idx="2">
                        <c:v>0.31909999999999999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0.39679999999999999</c:v>
                      </c:pt>
                      <c:pt idx="8">
                        <c:v>0.24129999999999999</c:v>
                      </c:pt>
                      <c:pt idx="9">
                        <c:v>0.1978</c:v>
                      </c:pt>
                      <c:pt idx="10">
                        <c:v>0.20780000000000001</c:v>
                      </c:pt>
                      <c:pt idx="11">
                        <c:v>0.19519999999999998</c:v>
                      </c:pt>
                      <c:pt idx="12">
                        <c:v>0.47595609055413801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A2-4E9D-A9D3-4A0EC9606D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A2-4E9D-A9D3-4A0EC9606D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A2-4E9D-A9D3-4A0EC9606D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A2-4E9D-A9D3-4A0EC9606D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A2-4E9D-A9D3-4A0EC9606D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A2-4E9D-A9D3-4A0EC9606D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A2-4E9D-A9D3-4A0EC9606D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A2-4E9D-A9D3-4A0EC9606D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A2-4E9D-A9D3-4A0EC9606D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A2-4E9D-A9D3-4A0EC9606D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A2-4E9D-A9D3-4A0EC9606D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A2-4E9D-A9D3-4A0EC9606D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A2-4E9D-A9D3-4A0EC9606D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A2-4E9D-A9D3-4A0EC9606D25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4.6071978714465889E-2</c:v>
                </c:pt>
                <c:pt idx="1">
                  <c:v>-2.4933887419720246E-2</c:v>
                </c:pt>
                <c:pt idx="2">
                  <c:v>-3.4783741532047996E-2</c:v>
                </c:pt>
                <c:pt idx="3">
                  <c:v>-7.2336265884652806E-2</c:v>
                </c:pt>
                <c:pt idx="4">
                  <c:v>1.4962962962963067E-2</c:v>
                </c:pt>
                <c:pt idx="5">
                  <c:v>4.0547798066595142E-2</c:v>
                </c:pt>
                <c:pt idx="6">
                  <c:v>7.8368703656353844E-2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A2-4E9D-A9D3-4A0EC9606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6E-43C5-BEE8-E95E3693B425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0.77359999999999995</c:v>
                </c:pt>
                <c:pt idx="1">
                  <c:v>0.82489999999999997</c:v>
                </c:pt>
                <c:pt idx="2">
                  <c:v>0.7742</c:v>
                </c:pt>
                <c:pt idx="3">
                  <c:v>0.77370000000000005</c:v>
                </c:pt>
                <c:pt idx="4">
                  <c:v>0.7340000000000001</c:v>
                </c:pt>
                <c:pt idx="5">
                  <c:v>0.78079999999999994</c:v>
                </c:pt>
                <c:pt idx="6">
                  <c:v>0.85099999999999998</c:v>
                </c:pt>
                <c:pt idx="7">
                  <c:v>0.88569999999999993</c:v>
                </c:pt>
                <c:pt idx="8">
                  <c:v>0.79090000000000005</c:v>
                </c:pt>
                <c:pt idx="9">
                  <c:v>0.83700000000000008</c:v>
                </c:pt>
                <c:pt idx="10">
                  <c:v>0.79700000000000004</c:v>
                </c:pt>
                <c:pt idx="11">
                  <c:v>0.77450000000000008</c:v>
                </c:pt>
                <c:pt idx="12">
                  <c:v>0.79979831270382273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6E-43C5-BEE8-E95E3693B425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6E-43C5-BEE8-E95E3693B42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0.8014</c:v>
                </c:pt>
                <c:pt idx="1">
                  <c:v>0.83599999999999997</c:v>
                </c:pt>
                <c:pt idx="2">
                  <c:v>0.80279999999999996</c:v>
                </c:pt>
                <c:pt idx="3">
                  <c:v>0.75859999999999994</c:v>
                </c:pt>
                <c:pt idx="4">
                  <c:v>0.73549999999999993</c:v>
                </c:pt>
                <c:pt idx="5">
                  <c:v>0.78249999999999997</c:v>
                </c:pt>
                <c:pt idx="6">
                  <c:v>0.80819999999999992</c:v>
                </c:pt>
                <c:pt idx="7">
                  <c:v>0.8448</c:v>
                </c:pt>
                <c:pt idx="8">
                  <c:v>0.79409999999999992</c:v>
                </c:pt>
                <c:pt idx="9">
                  <c:v>0.81709999999999994</c:v>
                </c:pt>
                <c:pt idx="10">
                  <c:v>0.75609999999999999</c:v>
                </c:pt>
                <c:pt idx="11">
                  <c:v>0.73540000000000005</c:v>
                </c:pt>
                <c:pt idx="12">
                  <c:v>0.78720921060805849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6E-43C5-BEE8-E95E3693B425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6E-43C5-BEE8-E95E3693B4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26E-43C5-BEE8-E95E3693B42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0.76450000000000007</c:v>
                </c:pt>
                <c:pt idx="1">
                  <c:v>0.80030000000000001</c:v>
                </c:pt>
                <c:pt idx="2">
                  <c:v>0.75040000000000007</c:v>
                </c:pt>
                <c:pt idx="3">
                  <c:v>0.67</c:v>
                </c:pt>
                <c:pt idx="4">
                  <c:v>0.72730000000000006</c:v>
                </c:pt>
                <c:pt idx="5">
                  <c:v>0.80680000000000007</c:v>
                </c:pt>
                <c:pt idx="6">
                  <c:v>0.88219999999999998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6E-43C5-BEE8-E95E3693B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26E-43C5-BEE8-E95E3693B4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0.77239999999999998</c:v>
                      </c:pt>
                      <c:pt idx="1">
                        <c:v>0.74970000000000003</c:v>
                      </c:pt>
                      <c:pt idx="2">
                        <c:v>0.31869999999999998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0.4476</c:v>
                      </c:pt>
                      <c:pt idx="8">
                        <c:v>0.28889999999999999</c:v>
                      </c:pt>
                      <c:pt idx="9">
                        <c:v>0.25650000000000001</c:v>
                      </c:pt>
                      <c:pt idx="10">
                        <c:v>0.24109999999999998</c:v>
                      </c:pt>
                      <c:pt idx="11">
                        <c:v>0.21739999999999998</c:v>
                      </c:pt>
                      <c:pt idx="12">
                        <c:v>0.50671090593578938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26E-43C5-BEE8-E95E3693B4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6E-43C5-BEE8-E95E3693B4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6E-43C5-BEE8-E95E3693B4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6E-43C5-BEE8-E95E3693B4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6E-43C5-BEE8-E95E3693B4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6E-43C5-BEE8-E95E3693B4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6E-43C5-BEE8-E95E3693B4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6E-43C5-BEE8-E95E3693B4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6E-43C5-BEE8-E95E3693B4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6E-43C5-BEE8-E95E3693B4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6E-43C5-BEE8-E95E3693B4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6E-43C5-BEE8-E95E3693B4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6E-43C5-BEE8-E95E3693B4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6E-43C5-BEE8-E95E3693B425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-4.6044422261043105E-2</c:v>
                </c:pt>
                <c:pt idx="1">
                  <c:v>-4.2703349282296577E-2</c:v>
                </c:pt>
                <c:pt idx="2">
                  <c:v>-6.527154957648218E-2</c:v>
                </c:pt>
                <c:pt idx="3">
                  <c:v>-0.11679409438439214</c:v>
                </c:pt>
                <c:pt idx="4">
                  <c:v>-1.1148878314071853E-2</c:v>
                </c:pt>
                <c:pt idx="5">
                  <c:v>3.1054313099041719E-2</c:v>
                </c:pt>
                <c:pt idx="6">
                  <c:v>9.1561494679534894E-2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6E-43C5-BEE8-E95E3693B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34129</c:v>
                </c:pt>
                <c:pt idx="1">
                  <c:v>19959</c:v>
                </c:pt>
                <c:pt idx="2">
                  <c:v>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E-4D64-958C-75744B3AAA87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37277</c:v>
                </c:pt>
                <c:pt idx="1">
                  <c:v>15903</c:v>
                </c:pt>
                <c:pt idx="2">
                  <c:v>10666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0E-4D64-958C-75744B3AA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60E-4D64-958C-75744B3AAA8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60E-4D64-958C-75744B3AAA8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60E-4D64-958C-75744B3AAA8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0E-4D64-958C-75744B3AAA87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0E-4D64-958C-75744B3AAA87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0E-4D64-958C-75744B3AAA87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0E-4D64-958C-75744B3AAA87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0E-4D64-958C-75744B3AAA8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0E-4D64-958C-75744B3AAA87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0.58385803339285158</c:v>
                </c:pt>
                <c:pt idx="1">
                  <c:v>0.24908373273188611</c:v>
                </c:pt>
                <c:pt idx="2">
                  <c:v>0.16705823387526236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0E-4D64-958C-75744B3AA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0E-4D64-958C-75744B3AAA8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0E-4D64-958C-75744B3AAA8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0E-4D64-958C-75744B3AAA8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0E-4D64-958C-75744B3AAA8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0E-4D64-958C-75744B3AAA8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0E-4D64-958C-75744B3AAA87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0E-4D64-958C-75744B3AAA87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0E-4D64-958C-75744B3AAA87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0E-4D64-958C-75744B3AAA87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0E-4D64-958C-75744B3AAA87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0E-4D64-958C-75744B3AAA8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0E-4D64-958C-75744B3AAA8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9.2238272436930391E-2</c:v>
                </c:pt>
                <c:pt idx="1">
                  <c:v>-0.2032165940177364</c:v>
                </c:pt>
                <c:pt idx="2">
                  <c:v>0.51012317712020394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0E-4D64-958C-75744B3AAA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37-4061-9139-B82E8A81B20E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4168</c:v>
                </c:pt>
                <c:pt idx="1">
                  <c:v>4770</c:v>
                </c:pt>
                <c:pt idx="2">
                  <c:v>4902</c:v>
                </c:pt>
                <c:pt idx="3">
                  <c:v>3848</c:v>
                </c:pt>
                <c:pt idx="4">
                  <c:v>2095</c:v>
                </c:pt>
                <c:pt idx="5">
                  <c:v>3004</c:v>
                </c:pt>
                <c:pt idx="6">
                  <c:v>2534</c:v>
                </c:pt>
                <c:pt idx="7">
                  <c:v>3156</c:v>
                </c:pt>
                <c:pt idx="8">
                  <c:v>3076</c:v>
                </c:pt>
                <c:pt idx="9">
                  <c:v>3785</c:v>
                </c:pt>
                <c:pt idx="10">
                  <c:v>4820</c:v>
                </c:pt>
                <c:pt idx="11">
                  <c:v>4975</c:v>
                </c:pt>
                <c:pt idx="12">
                  <c:v>45133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7-4061-9139-B82E8A81B20E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37-4061-9139-B82E8A81B20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4030</c:v>
                </c:pt>
                <c:pt idx="1">
                  <c:v>4864</c:v>
                </c:pt>
                <c:pt idx="2">
                  <c:v>5123</c:v>
                </c:pt>
                <c:pt idx="3">
                  <c:v>3449</c:v>
                </c:pt>
                <c:pt idx="4">
                  <c:v>2729</c:v>
                </c:pt>
                <c:pt idx="5">
                  <c:v>2187</c:v>
                </c:pt>
                <c:pt idx="6">
                  <c:v>2455</c:v>
                </c:pt>
                <c:pt idx="7">
                  <c:v>3085</c:v>
                </c:pt>
                <c:pt idx="8">
                  <c:v>2728</c:v>
                </c:pt>
                <c:pt idx="9">
                  <c:v>4043</c:v>
                </c:pt>
                <c:pt idx="10">
                  <c:v>4637</c:v>
                </c:pt>
                <c:pt idx="11">
                  <c:v>5171</c:v>
                </c:pt>
                <c:pt idx="12">
                  <c:v>44501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37-4061-9139-B82E8A81B20E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37-4061-9139-B82E8A81B2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37-4061-9139-B82E8A81B20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4255</c:v>
                </c:pt>
                <c:pt idx="1">
                  <c:v>4432</c:v>
                </c:pt>
                <c:pt idx="2">
                  <c:v>4974</c:v>
                </c:pt>
                <c:pt idx="3">
                  <c:v>4586</c:v>
                </c:pt>
                <c:pt idx="4">
                  <c:v>2702</c:v>
                </c:pt>
                <c:pt idx="5">
                  <c:v>3148</c:v>
                </c:pt>
                <c:pt idx="6">
                  <c:v>3114</c:v>
                </c:pt>
                <c:pt idx="12">
                  <c:v>27211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37-4061-9139-B82E8A81B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37-4061-9139-B82E8A81B2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4685</c:v>
                      </c:pt>
                      <c:pt idx="1">
                        <c:v>4649</c:v>
                      </c:pt>
                      <c:pt idx="2">
                        <c:v>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1133</c:v>
                      </c:pt>
                      <c:pt idx="8">
                        <c:v>238</c:v>
                      </c:pt>
                      <c:pt idx="9">
                        <c:v>347</c:v>
                      </c:pt>
                      <c:pt idx="10">
                        <c:v>862</c:v>
                      </c:pt>
                      <c:pt idx="11">
                        <c:v>854</c:v>
                      </c:pt>
                      <c:pt idx="12">
                        <c:v>16159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37-4061-9139-B82E8A81B20E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3B37-4061-9139-B82E8A81B20E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3124</c:v>
                      </c:pt>
                      <c:pt idx="1">
                        <c:v>3140</c:v>
                      </c:pt>
                      <c:pt idx="2">
                        <c:v>3797</c:v>
                      </c:pt>
                      <c:pt idx="3">
                        <c:v>3884</c:v>
                      </c:pt>
                      <c:pt idx="4">
                        <c:v>1871</c:v>
                      </c:pt>
                      <c:pt idx="5">
                        <c:v>2403</c:v>
                      </c:pt>
                      <c:pt idx="6">
                        <c:v>2941</c:v>
                      </c:pt>
                      <c:pt idx="7">
                        <c:v>2558</c:v>
                      </c:pt>
                      <c:pt idx="8">
                        <c:v>2665</c:v>
                      </c:pt>
                      <c:pt idx="9">
                        <c:v>3276</c:v>
                      </c:pt>
                      <c:pt idx="10">
                        <c:v>4655</c:v>
                      </c:pt>
                      <c:pt idx="11">
                        <c:v>4758</c:v>
                      </c:pt>
                      <c:pt idx="12">
                        <c:v>39072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3B37-4061-9139-B82E8A81B2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37-4061-9139-B82E8A81B2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37-4061-9139-B82E8A81B2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37-4061-9139-B82E8A81B2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37-4061-9139-B82E8A81B2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37-4061-9139-B82E8A81B2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37-4061-9139-B82E8A81B2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37-4061-9139-B82E8A81B2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37-4061-9139-B82E8A81B2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37-4061-9139-B82E8A81B2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37-4061-9139-B82E8A81B2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37-4061-9139-B82E8A81B2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37-4061-9139-B82E8A81B2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37-4061-9139-B82E8A81B20E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5.583126550868478E-2</c:v>
                </c:pt>
                <c:pt idx="1">
                  <c:v>-8.8815789473684181E-2</c:v>
                </c:pt>
                <c:pt idx="2">
                  <c:v>-2.9084520788600465E-2</c:v>
                </c:pt>
                <c:pt idx="3">
                  <c:v>0.32966077123803994</c:v>
                </c:pt>
                <c:pt idx="4">
                  <c:v>-9.8937339684865844E-3</c:v>
                </c:pt>
                <c:pt idx="5">
                  <c:v>0.43941472336534071</c:v>
                </c:pt>
                <c:pt idx="6">
                  <c:v>0.26843177189409362</c:v>
                </c:pt>
                <c:pt idx="12">
                  <c:v>9.5583202480170604E-2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37-4061-9139-B82E8A81B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B34-44F5-B3F3-2A63122600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B34-44F5-B3F3-2A63122600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B34-44F5-B3F3-2A63122600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B34-44F5-B3F3-2A631226005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B34-44F5-B3F3-2A6312260056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34-44F5-B3F3-2A6312260056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34-44F5-B3F3-2A6312260056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34-44F5-B3F3-2A631226005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34-44F5-B3F3-2A631226005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34-44F5-B3F3-2A6312260056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34-44F5-B3F3-2A6312260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37277</c:v>
                </c:pt>
                <c:pt idx="1">
                  <c:v>15903</c:v>
                </c:pt>
                <c:pt idx="2">
                  <c:v>10666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B34-44F5-B3F3-2A6312260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43-41D1-B43C-2DE7AD71BD7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43-41D1-B43C-2DE7AD71BD7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43-41D1-B43C-2DE7AD71BD7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43-41D1-B43C-2DE7AD71BD7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43-41D1-B43C-2DE7AD71BD7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43-41D1-B43C-2DE7AD71BD7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43-41D1-B43C-2DE7AD71BD7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43-41D1-B43C-2DE7AD71BD7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43-41D1-B43C-2DE7AD71BD7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43-41D1-B43C-2DE7AD71BD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343-41D1-B43C-2DE7AD71BD7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43-41D1-B43C-2DE7AD71BD7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43-41D1-B43C-2DE7AD71BD7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43-41D1-B43C-2DE7AD71BD7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43-41D1-B43C-2DE7AD71BD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343-41D1-B43C-2DE7AD71BD7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343-41D1-B43C-2DE7AD71BD7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43-41D1-B43C-2DE7AD71BD7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43-41D1-B43C-2DE7AD71BD7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43-41D1-B43C-2DE7AD71BD7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43-41D1-B43C-2DE7AD71BD7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43-41D1-B43C-2DE7AD71BD7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43-41D1-B43C-2DE7AD71BD7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43-41D1-B43C-2DE7AD71BD7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43-41D1-B43C-2DE7AD71BD7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43-41D1-B43C-2DE7AD71BD7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43-41D1-B43C-2DE7AD71BD7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43-41D1-B43C-2DE7AD71BD7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43-41D1-B43C-2DE7AD71BD7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43-41D1-B43C-2DE7AD71BD7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43-41D1-B43C-2DE7AD71BD7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343-41D1-B43C-2DE7AD71BD7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343-41D1-B43C-2DE7AD71BD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343-41D1-B43C-2DE7AD71BD7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343-41D1-B43C-2DE7AD71BD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343-41D1-B43C-2DE7AD71BD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343-41D1-B43C-2DE7AD71BD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343-41D1-B43C-2DE7AD71BD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343-41D1-B43C-2DE7AD71BD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343-41D1-B43C-2DE7AD71BD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343-41D1-B43C-2DE7AD71BD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343-41D1-B43C-2DE7AD71BD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343-41D1-B43C-2DE7AD71BD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343-41D1-B43C-2DE7AD71BD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343-41D1-B43C-2DE7AD71BD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343-41D1-B43C-2DE7AD71BD7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343-41D1-B43C-2DE7AD71BD7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343-41D1-B43C-2DE7AD71BD7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343-41D1-B43C-2DE7AD71BD7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343-41D1-B43C-2DE7AD71BD7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343-41D1-B43C-2DE7AD71BD7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343-41D1-B43C-2DE7AD71BD7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343-41D1-B43C-2DE7AD71BD7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343-41D1-B43C-2DE7AD71BD7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343-41D1-B43C-2DE7AD71BD7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343-41D1-B43C-2DE7AD71BD7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343-41D1-B43C-2DE7AD71BD7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343-41D1-B43C-2DE7AD71BD7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343-41D1-B43C-2DE7AD71BD7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343-41D1-B43C-2DE7AD71BD7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343-41D1-B43C-2DE7AD71BD7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343-41D1-B43C-2DE7AD71BD7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343-41D1-B43C-2DE7AD71BD7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343-41D1-B43C-2DE7AD71BD7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343-41D1-B43C-2DE7AD71BD7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343-41D1-B43C-2DE7AD71BD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343-41D1-B43C-2DE7AD71BD7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343-41D1-B43C-2DE7AD71BD7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343-41D1-B43C-2DE7AD71BD7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343-41D1-B43C-2DE7AD71BD7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343-41D1-B43C-2DE7AD71BD7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343-41D1-B43C-2DE7AD71BD7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343-41D1-B43C-2DE7AD71BD7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343-41D1-B43C-2DE7AD71BD7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343-41D1-B43C-2DE7AD71BD7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343-41D1-B43C-2DE7AD71BD7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343-41D1-B43C-2DE7AD71BD7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343-41D1-B43C-2DE7AD71BD7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343-41D1-B43C-2DE7AD71BD7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343-41D1-B43C-2DE7AD71BD7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343-41D1-B43C-2DE7AD71BD7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343-41D1-B43C-2DE7AD71BD7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343-41D1-B43C-2DE7AD71BD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343-41D1-B43C-2DE7AD71B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341-4CCB-BCAD-E8C517E8A6D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341-4CCB-BCAD-E8C517E8A6D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41-4CCB-BCAD-E8C517E8A6D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41-4CCB-BCAD-E8C517E8A6D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12406</c:v>
                </c:pt>
                <c:pt idx="1">
                  <c:v>31289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41-4CCB-BCAD-E8C517E8A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44408</c:v>
                </c:pt>
                <c:pt idx="1">
                  <c:v>16233</c:v>
                </c:pt>
                <c:pt idx="2">
                  <c:v>28175</c:v>
                </c:pt>
                <c:pt idx="3">
                  <c:v>19294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B-4204-8026-4D7C0EAAFF6D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43010</c:v>
                </c:pt>
                <c:pt idx="1">
                  <c:v>17658</c:v>
                </c:pt>
                <c:pt idx="2">
                  <c:v>25352</c:v>
                </c:pt>
                <c:pt idx="3">
                  <c:v>18141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B-4204-8026-4D7C0EAAFF6D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43695</c:v>
                </c:pt>
                <c:pt idx="1">
                  <c:v>12406</c:v>
                </c:pt>
                <c:pt idx="2">
                  <c:v>31289</c:v>
                </c:pt>
                <c:pt idx="3">
                  <c:v>20151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CB-4204-8026-4D7C0EAAF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1.5926528714252486E-2</c:v>
                </c:pt>
                <c:pt idx="1">
                  <c:v>-0.29742892739834637</c:v>
                </c:pt>
                <c:pt idx="2">
                  <c:v>0.23418270747869996</c:v>
                </c:pt>
                <c:pt idx="3">
                  <c:v>0.11079874317843563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CB-4204-8026-4D7C0EAAFF6D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0.68438116718353537</c:v>
                </c:pt>
                <c:pt idx="1">
                  <c:v>0.19431131159352191</c:v>
                </c:pt>
                <c:pt idx="2">
                  <c:v>0.49006985559001348</c:v>
                </c:pt>
                <c:pt idx="3">
                  <c:v>0.31561883281646463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CB-4204-8026-4D7C0EAAF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31-4B2A-B213-C13F31B549A1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31-4B2A-B213-C13F31B549A1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31-4B2A-B213-C13F31B549A1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31-4B2A-B213-C13F31B549A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5206</c:v>
                </c:pt>
                <c:pt idx="1">
                  <c:v>22516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31-4B2A-B213-C13F31B54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29572</c:v>
                </c:pt>
                <c:pt idx="1">
                  <c:v>7814</c:v>
                </c:pt>
                <c:pt idx="2">
                  <c:v>21758</c:v>
                </c:pt>
                <c:pt idx="3">
                  <c:v>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94-487A-B9CD-4143B7FBEE86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25814</c:v>
                </c:pt>
                <c:pt idx="1">
                  <c:v>5392</c:v>
                </c:pt>
                <c:pt idx="2">
                  <c:v>20422</c:v>
                </c:pt>
                <c:pt idx="3">
                  <c:v>8315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94-487A-B9CD-4143B7FBEE86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27722</c:v>
                </c:pt>
                <c:pt idx="1">
                  <c:v>5206</c:v>
                </c:pt>
                <c:pt idx="2">
                  <c:v>22516</c:v>
                </c:pt>
                <c:pt idx="3">
                  <c:v>9555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94-487A-B9CD-4143B7FBE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7.3913380336251722E-2</c:v>
                </c:pt>
                <c:pt idx="1">
                  <c:v>-3.4495548961424372E-2</c:v>
                </c:pt>
                <c:pt idx="2">
                  <c:v>0.10253648026637929</c:v>
                </c:pt>
                <c:pt idx="3">
                  <c:v>0.14912808177991588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94-487A-B9CD-4143B7FBEE86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0.74367572497786838</c:v>
                </c:pt>
                <c:pt idx="1">
                  <c:v>0.1396571612522467</c:v>
                </c:pt>
                <c:pt idx="2">
                  <c:v>0.60401856372562168</c:v>
                </c:pt>
                <c:pt idx="3">
                  <c:v>0.25632427502213162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94-487A-B9CD-4143B7FBE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83-41E3-8B0C-37F43FEA274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983-41E3-8B0C-37F43FEA274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83-41E3-8B0C-37F43FEA274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83-41E3-8B0C-37F43FEA274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7200</c:v>
                </c:pt>
                <c:pt idx="1">
                  <c:v>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83-41E3-8B0C-37F43FEA2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14836</c:v>
                </c:pt>
                <c:pt idx="1">
                  <c:v>8419</c:v>
                </c:pt>
                <c:pt idx="2">
                  <c:v>6417</c:v>
                </c:pt>
                <c:pt idx="3">
                  <c:v>12087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A-4B84-8F33-FA623E5D915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17196</c:v>
                </c:pt>
                <c:pt idx="1">
                  <c:v>12266</c:v>
                </c:pt>
                <c:pt idx="2">
                  <c:v>4930</c:v>
                </c:pt>
                <c:pt idx="3">
                  <c:v>9826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DA-4B84-8F33-FA623E5D915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15973</c:v>
                </c:pt>
                <c:pt idx="1">
                  <c:v>7200</c:v>
                </c:pt>
                <c:pt idx="2">
                  <c:v>8773</c:v>
                </c:pt>
                <c:pt idx="3">
                  <c:v>10596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DA-4B84-8F33-FA623E5D9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-7.112119097464531E-2</c:v>
                </c:pt>
                <c:pt idx="1">
                  <c:v>-0.41301157671612587</c:v>
                </c:pt>
                <c:pt idx="2">
                  <c:v>0.77951318458417851</c:v>
                </c:pt>
                <c:pt idx="3">
                  <c:v>7.8363525340932272E-2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DA-4B84-8F33-FA623E5D915B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0.6011893560164101</c:v>
                </c:pt>
                <c:pt idx="1">
                  <c:v>0.27099251006812453</c:v>
                </c:pt>
                <c:pt idx="2">
                  <c:v>0.33019684594828558</c:v>
                </c:pt>
                <c:pt idx="3">
                  <c:v>0.3988106439835899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DA-4B84-8F33-FA623E5D9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5E-4CFA-AE36-CEA0698BFD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5E-4CFA-AE36-CEA0698BFD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95E-4CFA-AE36-CEA0698BFD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5E-4CFA-AE36-CEA0698BFDE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5E-4CFA-AE36-CEA0698BFDE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95E-4CFA-AE36-CEA0698BFDE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95E-4CFA-AE36-CEA0698BFDE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95E-4CFA-AE36-CEA0698BFDE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95E-4CFA-AE36-CEA0698BFDE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95E-4CFA-AE36-CEA0698BFDE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5E-4CFA-AE36-CEA0698BFDE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5E-4CFA-AE36-CEA0698BFDE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5E-4CFA-AE36-CEA0698BFDE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5E-4CFA-AE36-CEA0698BFDE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5E-4CFA-AE36-CEA0698BFDE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5E-4CFA-AE36-CEA0698BFDE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5E-4CFA-AE36-CEA0698BFDE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5E-4CFA-AE36-CEA0698BFDE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5E-4CFA-AE36-CEA0698BFDE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95E-4CFA-AE36-CEA0698BFDE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5E-4CFA-AE36-CEA0698BF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42-4E60-94FC-756EEDDFDBF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42-4E60-94FC-756EEDDFDBF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42-4E60-94FC-756EEDDFDBF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42-4E60-94FC-756EEDDFDBF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42-4E60-94FC-756EEDDFDBF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42-4E60-94FC-756EEDDFDBF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2-4E60-94FC-756EEDDFDBF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2-4E60-94FC-756EEDDFDBF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2-4E60-94FC-756EEDDFDBF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2-4E60-94FC-756EEDDFD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442-4E60-94FC-756EEDDFDBF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2-4E60-94FC-756EEDDFDBF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2-4E60-94FC-756EEDDFDBF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2-4E60-94FC-756EEDDFDBF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2-4E60-94FC-756EEDDFD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442-4E60-94FC-756EEDDFDBF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442-4E60-94FC-756EEDDFDBF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2-4E60-94FC-756EEDDFDBF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42-4E60-94FC-756EEDDFDBF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42-4E60-94FC-756EEDDFDBF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42-4E60-94FC-756EEDDFDBF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42-4E60-94FC-756EEDDFDBF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42-4E60-94FC-756EEDDFDBF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42-4E60-94FC-756EEDDFDBF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42-4E60-94FC-756EEDDFDBF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42-4E60-94FC-756EEDDFDBF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42-4E60-94FC-756EEDDFDBF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42-4E60-94FC-756EEDDFDBF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42-4E60-94FC-756EEDDFDBF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42-4E60-94FC-756EEDDFDBF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42-4E60-94FC-756EEDDFDBF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42-4E60-94FC-756EEDDFDBF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442-4E60-94FC-756EEDDFDB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442-4E60-94FC-756EEDDFDBF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442-4E60-94FC-756EEDDFDB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442-4E60-94FC-756EEDDFDB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442-4E60-94FC-756EEDDFDB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442-4E60-94FC-756EEDDFDB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442-4E60-94FC-756EEDDFDB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442-4E60-94FC-756EEDDFDB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442-4E60-94FC-756EEDDFDB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442-4E60-94FC-756EEDDFDB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442-4E60-94FC-756EEDDFDB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442-4E60-94FC-756EEDDFDB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442-4E60-94FC-756EEDDFDB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442-4E60-94FC-756EEDDFDBF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442-4E60-94FC-756EEDDFDBF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442-4E60-94FC-756EEDDFDBF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442-4E60-94FC-756EEDDFDBF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442-4E60-94FC-756EEDDFDBF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442-4E60-94FC-756EEDDFDBF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442-4E60-94FC-756EEDDFDBF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442-4E60-94FC-756EEDDFDBF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442-4E60-94FC-756EEDDFDBF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442-4E60-94FC-756EEDDFDBF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442-4E60-94FC-756EEDDFDBF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442-4E60-94FC-756EEDDFDBF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442-4E60-94FC-756EEDDFDBF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442-4E60-94FC-756EEDDFDBF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442-4E60-94FC-756EEDDFDBF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442-4E60-94FC-756EEDDFDBF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442-4E60-94FC-756EEDDFDBF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442-4E60-94FC-756EEDDFDBF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442-4E60-94FC-756EEDDFDBF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442-4E60-94FC-756EEDDFDBF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442-4E60-94FC-756EEDDFDB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442-4E60-94FC-756EEDDFDBF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442-4E60-94FC-756EEDDFDBF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442-4E60-94FC-756EEDDFDBF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442-4E60-94FC-756EEDDFDBF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442-4E60-94FC-756EEDDFDBF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442-4E60-94FC-756EEDDFDBF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442-4E60-94FC-756EEDDFDBF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442-4E60-94FC-756EEDDFDBF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442-4E60-94FC-756EEDDFDBF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442-4E60-94FC-756EEDDFDBF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442-4E60-94FC-756EEDDFDBF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442-4E60-94FC-756EEDDFDBF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442-4E60-94FC-756EEDDFDBF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442-4E60-94FC-756EEDDFDBF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442-4E60-94FC-756EEDDFDBF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442-4E60-94FC-756EEDDFDBF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442-4E60-94FC-756EEDDFDB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442-4E60-94FC-756EEDDFD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3A-4693-ADEC-53F4F4272432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2209</c:v>
                </c:pt>
                <c:pt idx="1">
                  <c:v>2846</c:v>
                </c:pt>
                <c:pt idx="2">
                  <c:v>2344</c:v>
                </c:pt>
                <c:pt idx="3">
                  <c:v>3420</c:v>
                </c:pt>
                <c:pt idx="4">
                  <c:v>2278</c:v>
                </c:pt>
                <c:pt idx="5">
                  <c:v>1790</c:v>
                </c:pt>
                <c:pt idx="6">
                  <c:v>2053</c:v>
                </c:pt>
                <c:pt idx="7">
                  <c:v>2930</c:v>
                </c:pt>
                <c:pt idx="8">
                  <c:v>1975</c:v>
                </c:pt>
                <c:pt idx="9">
                  <c:v>2829</c:v>
                </c:pt>
                <c:pt idx="10">
                  <c:v>2171</c:v>
                </c:pt>
                <c:pt idx="11">
                  <c:v>2053</c:v>
                </c:pt>
                <c:pt idx="12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3A-4693-ADEC-53F4F4272432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3A-4693-ADEC-53F4F42724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2149</c:v>
                </c:pt>
                <c:pt idx="1">
                  <c:v>2914</c:v>
                </c:pt>
                <c:pt idx="2">
                  <c:v>2307</c:v>
                </c:pt>
                <c:pt idx="3">
                  <c:v>3021</c:v>
                </c:pt>
                <c:pt idx="4">
                  <c:v>2217</c:v>
                </c:pt>
                <c:pt idx="5">
                  <c:v>2073</c:v>
                </c:pt>
                <c:pt idx="6">
                  <c:v>2235</c:v>
                </c:pt>
                <c:pt idx="7">
                  <c:v>3259</c:v>
                </c:pt>
                <c:pt idx="8">
                  <c:v>1850</c:v>
                </c:pt>
                <c:pt idx="9">
                  <c:v>2728</c:v>
                </c:pt>
                <c:pt idx="10">
                  <c:v>2133</c:v>
                </c:pt>
                <c:pt idx="11">
                  <c:v>2212</c:v>
                </c:pt>
                <c:pt idx="12">
                  <c:v>29098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3A-4693-ADEC-53F4F4272432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3A-4693-ADEC-53F4F42724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3A-4693-ADEC-53F4F42724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2358</c:v>
                </c:pt>
                <c:pt idx="1">
                  <c:v>3282</c:v>
                </c:pt>
                <c:pt idx="2">
                  <c:v>2669</c:v>
                </c:pt>
                <c:pt idx="3">
                  <c:v>2612</c:v>
                </c:pt>
                <c:pt idx="4">
                  <c:v>2424</c:v>
                </c:pt>
                <c:pt idx="5">
                  <c:v>2047</c:v>
                </c:pt>
                <c:pt idx="6">
                  <c:v>2775</c:v>
                </c:pt>
                <c:pt idx="12">
                  <c:v>18167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3A-4693-ADEC-53F4F427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3A-4693-ADEC-53F4F42724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2336</c:v>
                      </c:pt>
                      <c:pt idx="1">
                        <c:v>2719</c:v>
                      </c:pt>
                      <c:pt idx="2">
                        <c:v>744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954</c:v>
                      </c:pt>
                      <c:pt idx="8">
                        <c:v>368</c:v>
                      </c:pt>
                      <c:pt idx="9">
                        <c:v>1343</c:v>
                      </c:pt>
                      <c:pt idx="10">
                        <c:v>230</c:v>
                      </c:pt>
                      <c:pt idx="11">
                        <c:v>723</c:v>
                      </c:pt>
                      <c:pt idx="12">
                        <c:v>9702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3A-4693-ADEC-53F4F42724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3A-4693-ADEC-53F4F42724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3A-4693-ADEC-53F4F42724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3A-4693-ADEC-53F4F42724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3A-4693-ADEC-53F4F42724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3A-4693-ADEC-53F4F42724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3A-4693-ADEC-53F4F42724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3A-4693-ADEC-53F4F42724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3A-4693-ADEC-53F4F42724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3A-4693-ADEC-53F4F42724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3A-4693-ADEC-53F4F42724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3A-4693-ADEC-53F4F42724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3A-4693-ADEC-53F4F42724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3A-4693-ADEC-53F4F4272432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9.7254536993950591E-2</c:v>
                </c:pt>
                <c:pt idx="1">
                  <c:v>0.12628689087165412</c:v>
                </c:pt>
                <c:pt idx="2">
                  <c:v>0.15691374078890341</c:v>
                </c:pt>
                <c:pt idx="3">
                  <c:v>-0.13538563389606095</c:v>
                </c:pt>
                <c:pt idx="4">
                  <c:v>9.3369418132611681E-2</c:v>
                </c:pt>
                <c:pt idx="5">
                  <c:v>-1.2542209358417766E-2</c:v>
                </c:pt>
                <c:pt idx="6">
                  <c:v>0.24161073825503365</c:v>
                </c:pt>
                <c:pt idx="12">
                  <c:v>7.3953653345944614E-2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3A-4693-ADEC-53F4F427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2-41C1-89B3-E56548DAE34E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F2-41C1-89B3-E56548DAE34E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80599</c:v>
                </c:pt>
                <c:pt idx="1">
                  <c:v>63846</c:v>
                </c:pt>
                <c:pt idx="2">
                  <c:v>4833</c:v>
                </c:pt>
                <c:pt idx="3">
                  <c:v>232483</c:v>
                </c:pt>
                <c:pt idx="4">
                  <c:v>33627</c:v>
                </c:pt>
                <c:pt idx="5">
                  <c:v>105634</c:v>
                </c:pt>
                <c:pt idx="6">
                  <c:v>19090</c:v>
                </c:pt>
                <c:pt idx="7">
                  <c:v>14655</c:v>
                </c:pt>
                <c:pt idx="8">
                  <c:v>25581</c:v>
                </c:pt>
                <c:pt idx="9">
                  <c:v>29966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F2-41C1-89B3-E56548DAE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-9.2782692870489236E-2</c:v>
                </c:pt>
                <c:pt idx="1">
                  <c:v>4.4071233503949259E-2</c:v>
                </c:pt>
                <c:pt idx="2">
                  <c:v>-0.32968099861303746</c:v>
                </c:pt>
                <c:pt idx="3">
                  <c:v>3.9759742031280076E-2</c:v>
                </c:pt>
                <c:pt idx="4">
                  <c:v>0.19261597389700658</c:v>
                </c:pt>
                <c:pt idx="5">
                  <c:v>0.14528265064943513</c:v>
                </c:pt>
                <c:pt idx="6">
                  <c:v>-6.1593668583788008E-2</c:v>
                </c:pt>
                <c:pt idx="7">
                  <c:v>-3.2673267326732702E-2</c:v>
                </c:pt>
                <c:pt idx="8">
                  <c:v>-0.22267464827250905</c:v>
                </c:pt>
                <c:pt idx="9">
                  <c:v>-9.5202149823364279E-2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F2-41C1-89B3-E56548DAE34E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0.13206152898344131</c:v>
                </c:pt>
                <c:pt idx="1">
                  <c:v>0.1046117244565912</c:v>
                </c:pt>
                <c:pt idx="2">
                  <c:v>7.9188745465448938E-3</c:v>
                </c:pt>
                <c:pt idx="3">
                  <c:v>0.38092359015195459</c:v>
                </c:pt>
                <c:pt idx="4">
                  <c:v>5.5097867655010374E-2</c:v>
                </c:pt>
                <c:pt idx="5">
                  <c:v>0.17308139744459408</c:v>
                </c:pt>
                <c:pt idx="6">
                  <c:v>3.1278980983559281E-2</c:v>
                </c:pt>
                <c:pt idx="7">
                  <c:v>2.4012229770249412E-2</c:v>
                </c:pt>
                <c:pt idx="8">
                  <c:v>4.1914489918304348E-2</c:v>
                </c:pt>
                <c:pt idx="9">
                  <c:v>4.9099316089750523E-2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F2-41C1-89B3-E56548DAE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D9-4390-BA06-C302F1F2997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D9-4390-BA06-C302F1F2997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D9-4390-BA06-C302F1F2997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FD9-4390-BA06-C302F1F29972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FD9-4390-BA06-C302F1F2997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FD9-4390-BA06-C302F1F2997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FD9-4390-BA06-C302F1F2997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FD9-4390-BA06-C302F1F2997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FD9-4390-BA06-C302F1F2997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FD9-4390-BA06-C302F1F29972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9-4390-BA06-C302F1F29972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9-4390-BA06-C302F1F29972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9-4390-BA06-C302F1F29972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D9-4390-BA06-C302F1F29972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D9-4390-BA06-C302F1F29972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D9-4390-BA06-C302F1F29972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D9-4390-BA06-C302F1F29972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D9-4390-BA06-C302F1F29972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D9-4390-BA06-C302F1F29972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FD9-4390-BA06-C302F1F2997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FD9-4390-BA06-C302F1F29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F74-8FB6-D224C66C14B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F74-8FB6-D224C66C14B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F74-8FB6-D224C66C14B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F74-8FB6-D224C66C14B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F74-8FB6-D224C66C14B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98-4F74-8FB6-D224C66C14B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98-4F74-8FB6-D224C66C14B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98-4F74-8FB6-D224C66C14B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98-4F74-8FB6-D224C66C14B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98-4F74-8FB6-D224C66C1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898-4F74-8FB6-D224C66C14B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98-4F74-8FB6-D224C66C14B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98-4F74-8FB6-D224C66C14B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98-4F74-8FB6-D224C66C14B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98-4F74-8FB6-D224C66C1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898-4F74-8FB6-D224C66C14B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898-4F74-8FB6-D224C66C14B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98-4F74-8FB6-D224C66C14B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98-4F74-8FB6-D224C66C14B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98-4F74-8FB6-D224C66C14B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98-4F74-8FB6-D224C66C14B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98-4F74-8FB6-D224C66C14B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98-4F74-8FB6-D224C66C14B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98-4F74-8FB6-D224C66C14B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98-4F74-8FB6-D224C66C14B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98-4F74-8FB6-D224C66C14B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98-4F74-8FB6-D224C66C14B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98-4F74-8FB6-D224C66C14B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98-4F74-8FB6-D224C66C14B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98-4F74-8FB6-D224C66C14B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98-4F74-8FB6-D224C66C14B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98-4F74-8FB6-D224C66C14B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98-4F74-8FB6-D224C66C14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898-4F74-8FB6-D224C66C14B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898-4F74-8FB6-D224C66C14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898-4F74-8FB6-D224C66C14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898-4F74-8FB6-D224C66C14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898-4F74-8FB6-D224C66C14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898-4F74-8FB6-D224C66C14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898-4F74-8FB6-D224C66C14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898-4F74-8FB6-D224C66C14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898-4F74-8FB6-D224C66C14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898-4F74-8FB6-D224C66C14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898-4F74-8FB6-D224C66C14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898-4F74-8FB6-D224C66C14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898-4F74-8FB6-D224C66C14B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898-4F74-8FB6-D224C66C14B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898-4F74-8FB6-D224C66C14B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898-4F74-8FB6-D224C66C14B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898-4F74-8FB6-D224C66C14B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98-4F74-8FB6-D224C66C14B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98-4F74-8FB6-D224C66C14B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98-4F74-8FB6-D224C66C14B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98-4F74-8FB6-D224C66C14B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98-4F74-8FB6-D224C66C14B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898-4F74-8FB6-D224C66C14B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898-4F74-8FB6-D224C66C14B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898-4F74-8FB6-D224C66C14B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898-4F74-8FB6-D224C66C14B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898-4F74-8FB6-D224C66C14B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898-4F74-8FB6-D224C66C14B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898-4F74-8FB6-D224C66C14B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898-4F74-8FB6-D224C66C14B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898-4F74-8FB6-D224C66C14B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898-4F74-8FB6-D224C66C14B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898-4F74-8FB6-D224C66C14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898-4F74-8FB6-D224C66C14B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898-4F74-8FB6-D224C66C14B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898-4F74-8FB6-D224C66C14B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898-4F74-8FB6-D224C66C14B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898-4F74-8FB6-D224C66C14B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898-4F74-8FB6-D224C66C14B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898-4F74-8FB6-D224C66C14B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898-4F74-8FB6-D224C66C14B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898-4F74-8FB6-D224C66C14B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898-4F74-8FB6-D224C66C14B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898-4F74-8FB6-D224C66C14B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898-4F74-8FB6-D224C66C14B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898-4F74-8FB6-D224C66C14B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898-4F74-8FB6-D224C66C14B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898-4F74-8FB6-D224C66C14B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898-4F74-8FB6-D224C66C14B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898-4F74-8FB6-D224C66C14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898-4F74-8FB6-D224C66C1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2-43BD-97E6-CE333BC4FC88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2-43BD-97E6-CE333BC4FC88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44885</c:v>
                </c:pt>
                <c:pt idx="1">
                  <c:v>37277</c:v>
                </c:pt>
                <c:pt idx="2">
                  <c:v>1948</c:v>
                </c:pt>
                <c:pt idx="3">
                  <c:v>177318</c:v>
                </c:pt>
                <c:pt idx="4">
                  <c:v>20654</c:v>
                </c:pt>
                <c:pt idx="5">
                  <c:v>50408</c:v>
                </c:pt>
                <c:pt idx="6">
                  <c:v>12878</c:v>
                </c:pt>
                <c:pt idx="7">
                  <c:v>6087</c:v>
                </c:pt>
                <c:pt idx="8">
                  <c:v>15532</c:v>
                </c:pt>
                <c:pt idx="9">
                  <c:v>11193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42-43BD-97E6-CE333BC4F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-0.17698076535196283</c:v>
                </c:pt>
                <c:pt idx="1">
                  <c:v>9.2238272436930391E-2</c:v>
                </c:pt>
                <c:pt idx="2">
                  <c:v>-0.16394849785407728</c:v>
                </c:pt>
                <c:pt idx="3">
                  <c:v>0.12025928242451811</c:v>
                </c:pt>
                <c:pt idx="4">
                  <c:v>5.9722934838378761E-2</c:v>
                </c:pt>
                <c:pt idx="5">
                  <c:v>4.4790349659046269E-2</c:v>
                </c:pt>
                <c:pt idx="6">
                  <c:v>-8.4263670625044473E-2</c:v>
                </c:pt>
                <c:pt idx="7">
                  <c:v>0.18747561451424111</c:v>
                </c:pt>
                <c:pt idx="8">
                  <c:v>0.184744469870328</c:v>
                </c:pt>
                <c:pt idx="9">
                  <c:v>6.447931526390871E-2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42-43BD-97E6-CE333BC4FC88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0.11868686868686869</c:v>
                </c:pt>
                <c:pt idx="1">
                  <c:v>9.8569464276270558E-2</c:v>
                </c:pt>
                <c:pt idx="2">
                  <c:v>5.1509863028187637E-3</c:v>
                </c:pt>
                <c:pt idx="3">
                  <c:v>0.46887196573060447</c:v>
                </c:pt>
                <c:pt idx="4">
                  <c:v>5.4614204875984979E-2</c:v>
                </c:pt>
                <c:pt idx="5">
                  <c:v>0.13329102543762231</c:v>
                </c:pt>
                <c:pt idx="6">
                  <c:v>3.4052567560420965E-2</c:v>
                </c:pt>
                <c:pt idx="7">
                  <c:v>1.6095510074567665E-2</c:v>
                </c:pt>
                <c:pt idx="8">
                  <c:v>4.1070389761489239E-2</c:v>
                </c:pt>
                <c:pt idx="9">
                  <c:v>2.9597017293352373E-2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42-43BD-97E6-CE333BC4F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98-46E0-8006-A987C61BAE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98-46E0-8006-A987C61BAE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D98-46E0-8006-A987C61BAE9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98-46E0-8006-A987C61BAE9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98-46E0-8006-A987C61BAE9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D98-46E0-8006-A987C61BAE9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98-46E0-8006-A987C61BAE9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98-46E0-8006-A987C61BAE9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98-46E0-8006-A987C61BAE9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98-46E0-8006-A987C61BAE9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98-46E0-8006-A987C61BAE9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98-46E0-8006-A987C61BAE9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98-46E0-8006-A987C61BAE9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98-46E0-8006-A987C61BAE9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98-46E0-8006-A987C61BAE9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98-46E0-8006-A987C61BAE9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98-46E0-8006-A987C61BAE9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98-46E0-8006-A987C61BAE9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98-46E0-8006-A987C61BAE9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D98-46E0-8006-A987C61BAE9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D98-46E0-8006-A987C61BA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886-9BCD-EDFE1081AAA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886-9BCD-EDFE1081AAA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886-9BCD-EDFE1081AAA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886-9BCD-EDFE1081AAA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886-9BCD-EDFE1081AAA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886-9BCD-EDFE1081AAA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886-9BCD-EDFE1081AAA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886-9BCD-EDFE1081AAA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886-9BCD-EDFE1081AAA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886-9BCD-EDFE1081A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99D-4886-9BCD-EDFE1081AAA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886-9BCD-EDFE1081AAA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886-9BCD-EDFE1081AAA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9D-4886-9BCD-EDFE1081AAA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9D-4886-9BCD-EDFE1081A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99D-4886-9BCD-EDFE1081AAA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99D-4886-9BCD-EDFE1081AAA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9D-4886-9BCD-EDFE1081AAA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9D-4886-9BCD-EDFE1081AAA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9D-4886-9BCD-EDFE1081AAA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9D-4886-9BCD-EDFE1081AAA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9D-4886-9BCD-EDFE1081AAA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9D-4886-9BCD-EDFE1081AAA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9D-4886-9BCD-EDFE1081AAA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9D-4886-9BCD-EDFE1081AAA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9D-4886-9BCD-EDFE1081AAA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9D-4886-9BCD-EDFE1081AAA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9D-4886-9BCD-EDFE1081AAA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9D-4886-9BCD-EDFE1081AAA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9D-4886-9BCD-EDFE1081AAA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9D-4886-9BCD-EDFE1081AAA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9D-4886-9BCD-EDFE1081AAA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9D-4886-9BCD-EDFE1081AAA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99D-4886-9BCD-EDFE1081AAA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99D-4886-9BCD-EDFE1081AA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99D-4886-9BCD-EDFE1081AA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99D-4886-9BCD-EDFE1081AA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99D-4886-9BCD-EDFE1081AA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99D-4886-9BCD-EDFE1081AA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99D-4886-9BCD-EDFE1081AA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99D-4886-9BCD-EDFE1081AA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99D-4886-9BCD-EDFE1081AA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99D-4886-9BCD-EDFE1081AA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99D-4886-9BCD-EDFE1081AAA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99D-4886-9BCD-EDFE1081AA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99D-4886-9BCD-EDFE1081AAA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99D-4886-9BCD-EDFE1081AAA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99D-4886-9BCD-EDFE1081AAA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99D-4886-9BCD-EDFE1081AAA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99D-4886-9BCD-EDFE1081AAA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9D-4886-9BCD-EDFE1081AAA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99D-4886-9BCD-EDFE1081AAA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99D-4886-9BCD-EDFE1081AAA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99D-4886-9BCD-EDFE1081AAA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99D-4886-9BCD-EDFE1081AAA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99D-4886-9BCD-EDFE1081AAA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99D-4886-9BCD-EDFE1081AAA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99D-4886-9BCD-EDFE1081AAA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99D-4886-9BCD-EDFE1081AAA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99D-4886-9BCD-EDFE1081AAA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99D-4886-9BCD-EDFE1081AAA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99D-4886-9BCD-EDFE1081AAA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99D-4886-9BCD-EDFE1081AAA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99D-4886-9BCD-EDFE1081AAA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99D-4886-9BCD-EDFE1081AAA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99D-4886-9BCD-EDFE1081AAA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99D-4886-9BCD-EDFE1081AAA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99D-4886-9BCD-EDFE1081AAA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99D-4886-9BCD-EDFE1081AAA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99D-4886-9BCD-EDFE1081AAA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99D-4886-9BCD-EDFE1081AAA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99D-4886-9BCD-EDFE1081AAA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99D-4886-9BCD-EDFE1081AAA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99D-4886-9BCD-EDFE1081AAA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99D-4886-9BCD-EDFE1081AAA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99D-4886-9BCD-EDFE1081AAA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99D-4886-9BCD-EDFE1081AAA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99D-4886-9BCD-EDFE1081AAA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99D-4886-9BCD-EDFE1081AAA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99D-4886-9BCD-EDFE1081AAA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99D-4886-9BCD-EDFE1081AAA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99D-4886-9BCD-EDFE1081AAA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99D-4886-9BCD-EDFE1081AAA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99D-4886-9BCD-EDFE1081A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4-4E29-8E2E-E09446BF78E0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4-4E29-8E2E-E09446BF78E0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35714</c:v>
                </c:pt>
                <c:pt idx="1">
                  <c:v>26569</c:v>
                </c:pt>
                <c:pt idx="2">
                  <c:v>2885</c:v>
                </c:pt>
                <c:pt idx="3">
                  <c:v>55165</c:v>
                </c:pt>
                <c:pt idx="4">
                  <c:v>12973</c:v>
                </c:pt>
                <c:pt idx="5">
                  <c:v>55226</c:v>
                </c:pt>
                <c:pt idx="6">
                  <c:v>6212</c:v>
                </c:pt>
                <c:pt idx="7">
                  <c:v>8568</c:v>
                </c:pt>
                <c:pt idx="8">
                  <c:v>10049</c:v>
                </c:pt>
                <c:pt idx="9">
                  <c:v>18773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24-4E29-8E2E-E09446BF7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4.1072729922751794E-2</c:v>
                </c:pt>
                <c:pt idx="1">
                  <c:v>-1.676411812597145E-2</c:v>
                </c:pt>
                <c:pt idx="2">
                  <c:v>-0.40881147540983609</c:v>
                </c:pt>
                <c:pt idx="3">
                  <c:v>-0.15533608941969068</c:v>
                </c:pt>
                <c:pt idx="4">
                  <c:v>0.49012175511141742</c:v>
                </c:pt>
                <c:pt idx="5">
                  <c:v>0.2555073089776525</c:v>
                </c:pt>
                <c:pt idx="6">
                  <c:v>-1.0828025477707004E-2</c:v>
                </c:pt>
                <c:pt idx="7">
                  <c:v>-0.14525139664804465</c:v>
                </c:pt>
                <c:pt idx="8">
                  <c:v>-0.49244911359159549</c:v>
                </c:pt>
                <c:pt idx="9">
                  <c:v>-0.16948327729605384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24-4E29-8E2E-E09446BF78E0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0.15385079307641275</c:v>
                </c:pt>
                <c:pt idx="1">
                  <c:v>0.1144554438384726</c:v>
                </c:pt>
                <c:pt idx="2">
                  <c:v>1.2428166490044544E-2</c:v>
                </c:pt>
                <c:pt idx="3">
                  <c:v>0.23764291314499383</c:v>
                </c:pt>
                <c:pt idx="4">
                  <c:v>5.5885824566845009E-2</c:v>
                </c:pt>
                <c:pt idx="5">
                  <c:v>0.2379056924018024</c:v>
                </c:pt>
                <c:pt idx="6">
                  <c:v>2.6760405627783951E-2</c:v>
                </c:pt>
                <c:pt idx="7">
                  <c:v>3.6909715939931247E-2</c:v>
                </c:pt>
                <c:pt idx="8">
                  <c:v>4.3289651666709748E-2</c:v>
                </c:pt>
                <c:pt idx="9">
                  <c:v>8.0871393247003889E-2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24-4E29-8E2E-E09446BF7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114660</c:v>
                </c:pt>
                <c:pt idx="1">
                  <c:v>118966</c:v>
                </c:pt>
                <c:pt idx="2">
                  <c:v>123951</c:v>
                </c:pt>
                <c:pt idx="3">
                  <c:v>83468</c:v>
                </c:pt>
                <c:pt idx="4">
                  <c:v>51760</c:v>
                </c:pt>
                <c:pt idx="5">
                  <c:v>127819</c:v>
                </c:pt>
                <c:pt idx="6">
                  <c:v>132322</c:v>
                </c:pt>
                <c:pt idx="7">
                  <c:v>126987</c:v>
                </c:pt>
                <c:pt idx="8">
                  <c:v>125060</c:v>
                </c:pt>
                <c:pt idx="9">
                  <c:v>125026</c:v>
                </c:pt>
                <c:pt idx="10">
                  <c:v>106371</c:v>
                </c:pt>
                <c:pt idx="11">
                  <c:v>113290</c:v>
                </c:pt>
                <c:pt idx="12">
                  <c:v>108318</c:v>
                </c:pt>
                <c:pt idx="13">
                  <c:v>120715</c:v>
                </c:pt>
                <c:pt idx="14">
                  <c:v>143879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34-4A2B-A10D-323EE385B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-3.6195215439705497E-2</c:v>
                </c:pt>
                <c:pt idx="1">
                  <c:v>-4.0217505304515511E-2</c:v>
                </c:pt>
                <c:pt idx="2">
                  <c:v>0.48501222025207258</c:v>
                </c:pt>
                <c:pt idx="3">
                  <c:v>0.61259659969088109</c:v>
                </c:pt>
                <c:pt idx="4">
                  <c:v>-0.59505237875433226</c:v>
                </c:pt>
                <c:pt idx="5">
                  <c:v>-3.4030622269917377E-2</c:v>
                </c:pt>
                <c:pt idx="6">
                  <c:v>4.2012174474552522E-2</c:v>
                </c:pt>
                <c:pt idx="7">
                  <c:v>1.5408603870142423E-2</c:v>
                </c:pt>
                <c:pt idx="8">
                  <c:v>2.7194343576542046E-4</c:v>
                </c:pt>
                <c:pt idx="9">
                  <c:v>0.17537674742175979</c:v>
                </c:pt>
                <c:pt idx="10">
                  <c:v>-6.1073351575602453E-2</c:v>
                </c:pt>
                <c:pt idx="11">
                  <c:v>4.5901881497073527E-2</c:v>
                </c:pt>
                <c:pt idx="12">
                  <c:v>-0.10269643374891269</c:v>
                </c:pt>
                <c:pt idx="13">
                  <c:v>-0.16099639280228528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34-4A2B-A10D-323EE385B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64415</c:v>
                </c:pt>
                <c:pt idx="1">
                  <c:v>67064</c:v>
                </c:pt>
                <c:pt idx="2">
                  <c:v>75857</c:v>
                </c:pt>
                <c:pt idx="3">
                  <c:v>39986</c:v>
                </c:pt>
                <c:pt idx="4">
                  <c:v>26848</c:v>
                </c:pt>
                <c:pt idx="5">
                  <c:v>76491</c:v>
                </c:pt>
                <c:pt idx="6">
                  <c:v>90288</c:v>
                </c:pt>
                <c:pt idx="7">
                  <c:v>83344</c:v>
                </c:pt>
                <c:pt idx="8">
                  <c:v>80738</c:v>
                </c:pt>
                <c:pt idx="9">
                  <c:v>76940</c:v>
                </c:pt>
                <c:pt idx="10">
                  <c:v>59625</c:v>
                </c:pt>
                <c:pt idx="11">
                  <c:v>69676</c:v>
                </c:pt>
                <c:pt idx="12">
                  <c:v>71512</c:v>
                </c:pt>
                <c:pt idx="13">
                  <c:v>63436</c:v>
                </c:pt>
                <c:pt idx="14">
                  <c:v>66756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8-49DC-88A5-5CD88104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-3.9499582488369267E-2</c:v>
                </c:pt>
                <c:pt idx="1">
                  <c:v>-0.1159154725338466</c:v>
                </c:pt>
                <c:pt idx="2">
                  <c:v>0.89708898114340019</c:v>
                </c:pt>
                <c:pt idx="3">
                  <c:v>0.48934743742550646</c:v>
                </c:pt>
                <c:pt idx="4">
                  <c:v>-0.64900445804081519</c:v>
                </c:pt>
                <c:pt idx="5">
                  <c:v>-0.15281100478468901</c:v>
                </c:pt>
                <c:pt idx="6">
                  <c:v>8.3317335381071222E-2</c:v>
                </c:pt>
                <c:pt idx="7">
                  <c:v>3.2277242438504716E-2</c:v>
                </c:pt>
                <c:pt idx="8">
                  <c:v>4.9363140109176085E-2</c:v>
                </c:pt>
                <c:pt idx="9">
                  <c:v>0.29039832285115308</c:v>
                </c:pt>
                <c:pt idx="10">
                  <c:v>-0.14425340145817789</c:v>
                </c:pt>
                <c:pt idx="11">
                  <c:v>-2.5674012753104325E-2</c:v>
                </c:pt>
                <c:pt idx="12">
                  <c:v>0.12730941421274977</c:v>
                </c:pt>
                <c:pt idx="13">
                  <c:v>-4.9733357301216419E-2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8-49DC-88A5-5CD88104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50245</c:v>
                </c:pt>
                <c:pt idx="1">
                  <c:v>51902</c:v>
                </c:pt>
                <c:pt idx="2">
                  <c:v>48094</c:v>
                </c:pt>
                <c:pt idx="3">
                  <c:v>43482</c:v>
                </c:pt>
                <c:pt idx="4">
                  <c:v>24912</c:v>
                </c:pt>
                <c:pt idx="5">
                  <c:v>51328</c:v>
                </c:pt>
                <c:pt idx="6">
                  <c:v>42034</c:v>
                </c:pt>
                <c:pt idx="7">
                  <c:v>43643</c:v>
                </c:pt>
                <c:pt idx="8">
                  <c:v>44322</c:v>
                </c:pt>
                <c:pt idx="9">
                  <c:v>48086</c:v>
                </c:pt>
                <c:pt idx="10">
                  <c:v>46746</c:v>
                </c:pt>
                <c:pt idx="11">
                  <c:v>43614</c:v>
                </c:pt>
                <c:pt idx="12">
                  <c:v>36806</c:v>
                </c:pt>
                <c:pt idx="13">
                  <c:v>57279</c:v>
                </c:pt>
                <c:pt idx="14">
                  <c:v>77123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A-433A-8EB2-89367E0B8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-3.1925552001849655E-2</c:v>
                </c:pt>
                <c:pt idx="1">
                  <c:v>7.9178275876408799E-2</c:v>
                </c:pt>
                <c:pt idx="2">
                  <c:v>0.10606687824847061</c:v>
                </c:pt>
                <c:pt idx="3">
                  <c:v>0.74542389210019278</c:v>
                </c:pt>
                <c:pt idx="4">
                  <c:v>-0.51465087281795507</c:v>
                </c:pt>
                <c:pt idx="5">
                  <c:v>0.22110672312889568</c:v>
                </c:pt>
                <c:pt idx="6">
                  <c:v>-3.6867309763306877E-2</c:v>
                </c:pt>
                <c:pt idx="7">
                  <c:v>-1.5319705789449967E-2</c:v>
                </c:pt>
                <c:pt idx="8">
                  <c:v>-7.8276421411637487E-2</c:v>
                </c:pt>
                <c:pt idx="9">
                  <c:v>2.866555427202333E-2</c:v>
                </c:pt>
                <c:pt idx="10">
                  <c:v>7.1811803549318931E-2</c:v>
                </c:pt>
                <c:pt idx="11">
                  <c:v>0.18496984187360765</c:v>
                </c:pt>
                <c:pt idx="12">
                  <c:v>-0.35742593271530576</c:v>
                </c:pt>
                <c:pt idx="13">
                  <c:v>-0.25730326880437737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A-433A-8EB2-89367E0B8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49-4C10-A2CA-1412479F5007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49-4C10-A2CA-1412479F5007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49-4C10-A2CA-1412479F50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49-4C10-A2CA-1412479F5007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49-4C10-A2CA-1412479F50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49-4C10-A2CA-1412479F50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3018</c:v>
                </c:pt>
                <c:pt idx="1">
                  <c:v>3089</c:v>
                </c:pt>
                <c:pt idx="2">
                  <c:v>3351</c:v>
                </c:pt>
                <c:pt idx="3">
                  <c:v>2803</c:v>
                </c:pt>
                <c:pt idx="4">
                  <c:v>3239</c:v>
                </c:pt>
                <c:pt idx="5">
                  <c:v>2876</c:v>
                </c:pt>
                <c:pt idx="6">
                  <c:v>3795</c:v>
                </c:pt>
                <c:pt idx="12">
                  <c:v>22171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49-4C10-A2CA-1412479F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49-4C10-A2CA-1412479F50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4296</c:v>
                      </c:pt>
                      <c:pt idx="1">
                        <c:v>3387</c:v>
                      </c:pt>
                      <c:pt idx="2">
                        <c:v>1344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1493</c:v>
                      </c:pt>
                      <c:pt idx="8">
                        <c:v>2218</c:v>
                      </c:pt>
                      <c:pt idx="9">
                        <c:v>848</c:v>
                      </c:pt>
                      <c:pt idx="10">
                        <c:v>437</c:v>
                      </c:pt>
                      <c:pt idx="11">
                        <c:v>554</c:v>
                      </c:pt>
                      <c:pt idx="12">
                        <c:v>15534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49-4C10-A2CA-1412479F50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49-4C10-A2CA-1412479F50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49-4C10-A2CA-1412479F50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49-4C10-A2CA-1412479F50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49-4C10-A2CA-1412479F50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49-4C10-A2CA-1412479F50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49-4C10-A2CA-1412479F50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49-4C10-A2CA-1412479F50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49-4C10-A2CA-1412479F50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49-4C10-A2CA-1412479F50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49-4C10-A2CA-1412479F50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49-4C10-A2CA-1412479F50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49-4C10-A2CA-1412479F50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49-4C10-A2CA-1412479F5007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-0.29055007052186177</c:v>
                </c:pt>
                <c:pt idx="1">
                  <c:v>-0.19368311145914907</c:v>
                </c:pt>
                <c:pt idx="2">
                  <c:v>-0.11114058355437662</c:v>
                </c:pt>
                <c:pt idx="3">
                  <c:v>-0.32830098250659001</c:v>
                </c:pt>
                <c:pt idx="4">
                  <c:v>-1.7293689320388328E-2</c:v>
                </c:pt>
                <c:pt idx="5">
                  <c:v>7.3134328358208878E-2</c:v>
                </c:pt>
                <c:pt idx="6">
                  <c:v>-0.11269581482347435</c:v>
                </c:pt>
                <c:pt idx="12">
                  <c:v>-0.156386743274609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49-4C10-A2CA-1412479F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3F8B47-0411-41EC-AD26-07EE29D56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Arona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Arona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9AD3CFF-7544-4006-8B76-2578B89B333C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184A732-06CE-3F15-B2B2-D03E65330B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71F5B7A-91E6-8A84-5743-486CE6A1409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7D466E-7BF4-4237-97EC-CF9A4D2A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2D1A5DE-71AA-4559-B97D-74A0611B9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2D1CDD-F866-4AD7-8E3E-2444400A6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125AF-A614-4CE1-934D-A94CFE5A8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13CBCF-A0D9-4E7E-86E0-2FF8F8C9F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083DDD-F152-4373-938E-C224510E5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6D966F-FFE2-4E44-AE9E-A9B0FB003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8482B77-8303-4A66-AA1F-5CABAFED2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642E4A3-ACAF-457C-9A7B-C59547F3065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BE3434A-FA90-AEAE-6455-F5F962852F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9E01CF2-9229-15F2-87F3-20D5CAA7B8A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AC12CA3-0183-4856-BF60-ED3138C01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E8ECD3-8AAF-480F-9001-68A1DFF6E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A020DF-3079-4B06-88BE-F2B9F0F56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1681D629-754F-445A-91AA-E9C73F07F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376DB7F-D271-47E8-9CFC-927251E9F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-1,7%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26.569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41,6%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Arona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26.569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41,6%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3674E04-1A4D-45FA-B56A-003DD5200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5DE4BB-1684-4182-A18B-F626D2815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5C18F20-F25F-46AE-A36A-D6E8E4D0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9C4F702-4168-4459-B4D6-D859017CD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43.695 viajeros 
cuota: 68,4%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20.151 viajeros
cuota: 31,6%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CF3AE61-8938-423A-9E69-B3CA873C0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7F6AC9D-4666-4747-86B5-07A77C5A2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BEC497E-CAE3-4234-AB70-E85537E2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5C1518B-4A8E-4A6C-A065-94BF2C004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27.722 viajeros 
cuota: 74,4%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9.555 viajeros
cuota: 25,6%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F513421-6C68-4560-8E9E-A1F143D83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7FE70A-6492-4BE7-ABB0-9FB76FAB2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ADD70D3-0CD6-4F88-9D6F-37554CF49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0883D92-6D19-419E-8F62-93C0FE36A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15.973 viajeros 
cuota: 60,1%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10.596 viajeros
cuota: 39,9%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98DD9FC-ADAC-477F-9566-3B489E5FB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60F15D-B9E8-4A66-9231-B03ED595C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2D62389-B370-4153-881A-0F6A81718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CF48B18-8EE4-420C-8280-25EEA26C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03DC865-2125-4F59-9578-C30A524E9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0900509-EAE0-4917-9DAC-6929FD006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459709-966E-40B8-BF2A-9C8AED482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B0A98AE-C94F-4AE7-B2B0-D20CA60F2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64A96C5-4D88-422C-A8D7-CB7905C6A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4434458-22F2-4BFA-B755-61AB31FA6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F779A20-A47C-4D2A-A279-A822CA566B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CEC4129-956F-428E-B068-BCBB9DBEB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27C554C-34DB-4762-A2C9-AF2BAA50A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DA8DC6A-F94D-4957-BBB6-0C943103B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477C8C1-9594-4A2B-8860-410CF5155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D40058-2CEB-4D90-9636-CCB8D3CB1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08C58AE-A152-4752-86D3-1937BA574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2E2E2F-4438-44DF-878E-F7EFE7849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0928ED-22FF-4430-AD69-EE283BD3D3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BB86F4-48AD-4463-B84A-0C919F16E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7DDEF2-A338-42E6-BB35-48EA41E6A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D213BE7-7185-42CA-8A4B-F53C66600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7B068FD-1BC9-4279-9750-677EE5969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AC3E57-B2EA-431A-A6A8-48D9384D1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A89BB8F-0655-4CC2-AFD8-C5F468C27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0BD5186-F080-4A61-A5CC-EB05FE34C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8FF86D-5BC4-41F4-AB76-B9A1DF7B6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D21132-2BCA-435B-8843-E79DB15D5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B7C6110-99ED-4FD3-AF73-7BC4D42F2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D259B5-4681-4222-B4F0-D7EC9B974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98F5DBF-A84C-49E5-8133-AFCE2BA3D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BE8345C-83C7-42B1-A417-33CD28BBC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759B400-D6CC-41BA-B5E5-7823EA921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FC079F8-0D29-4227-876A-530F32E6A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C9D401E-A6E1-4845-9E53-5BDD34F44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Arona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84D174-27D2-4A24-89E8-97B541120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7503E3-419E-40EC-BDE4-4D7B95C47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7016A6-1E08-4461-9626-D80F85915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65EF188-E498-4157-8962-D2E821526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39CB954-E521-4AF4-BB95-7A8832B3B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C5E250-492E-4A7D-AB4B-947042DDC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0C4F55-2AE7-480C-B248-AC2DA52A9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Arona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Arona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9C9A5-F572-472A-9325-DD222EF7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4666083-D59A-47D2-B6A4-2BB1A6F5B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AF87FB-2909-43CF-B673-E1B286E9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F1BF2D-66A9-44DE-B215-32D96592D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6491AD7-56EC-424E-A330-A4F9D4FC2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1BB516-E02C-407E-8DF4-269484ACB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D900D04-ADFB-4574-9EBB-C8B80CA07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C544F8-CDFB-4793-B544-713EBA369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5DDC17-11CB-4E80-9117-F983278B2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7BD81AD-FB2C-42BE-9B1B-FBECC57C7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DD9ED53-BC84-4E7E-9FE8-56184C7B2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ECDDE68-B9CE-444A-B9FA-FA65520ECC78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256D099-6FB2-501A-2EF3-A0005B1D9B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D11E613-47AE-30E3-F435-A37A7B50569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8A7EB5-A314-46E0-8978-90E47F988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DAD3C2-FB8D-429C-BA23-84316E2AD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54175F7-3BEE-4942-BF49-B55054964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CD347F-1E33-41DB-A466-4686E88DF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96055F-E71B-40F9-8D35-F1D7C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7CD74B1-F420-4FA3-B4FA-C6163722F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A37F11-0B36-46C2-90F1-86FA753B1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70F1B7-9719-413A-8746-2182CA93D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CAA6A-EEC9-4ECF-8C5F-4E80D3C5B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993C94-9A0A-4E67-8E94-7169CDEFF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E68D03E-9B55-4AAD-860B-1E9599E88AEA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34B5130-1541-09AE-4278-867256CEF3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60AEEFA-A1BD-D14A-56AE-3EA2F48BA1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D441FA-5843-41ED-B96C-DFB44C15B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463E397-E497-4E23-A87E-ACA30F9F7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9580FEA-E0A9-4328-A107-94E1F6C94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3166D5-59DC-41A0-91FA-7C56B192C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5FB43D-C8F6-4596-BDEB-2140A3901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A57020E-7E0B-4A5B-B9C7-26C3C151B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6D713F-EB8A-4D24-85F7-A70FC902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4171B0-CAD8-490D-9632-09CD7F92B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83E5A4-AEA9-4340-9A12-490BBBAAE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86AFAD3-A353-46E5-AFA5-818BEE155AAE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C4970DE-C8EE-79DC-2904-861A75F19E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CD9A2BC-1890-6C2A-24A9-719A337E7B4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5E7A0C5-69C4-4A7B-BA44-BF18518E9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BBC46F-F7C6-4808-829E-4D5B917FF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5B05A1-B859-4162-9DD7-134BAD815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AEAAFF1-8318-4E2B-BD2F-AC62EF435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6650152-34AC-4F89-BB1C-73F78D0DE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3161DA8-4EC7-4674-AAE8-753B2F9D0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4D3D3C5-E16F-4637-931F-E3C9098315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D0D12D1-C4ED-4775-BA6C-1273BBFDC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D7505C2-C7BC-4BA9-B292-B9EC923CB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4C67BA4-E0C4-4F8A-BDA8-EBA580F02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D18897B-8AA0-4E8A-892D-93724A24D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33E8347-2B35-4604-A9A1-7444AE075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3F516D3-DEB0-4730-8D24-65F9F0F34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9785A05-DFC3-440D-A80B-F41CB7F0A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Arona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Arona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Arona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Arona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Arona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Arona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E35511-355A-462D-B5A9-7603BCB09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B42E6E-906C-4549-B7B4-C75E4756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3C7577-A0F4-4767-AA64-9E5159B4B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Arona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Arona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Arona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Arona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Arona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2972B6-42CB-414B-96A1-7EA76090D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B61BD6D-914B-4929-8023-F6AD76124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041E003-A169-4C9D-9D91-3F8E92B6C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0FC1FB8-E073-48F2-B3AD-3D17DC897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3FF1694-7817-4F7F-B69A-34127A4E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C2B9662-A971-4A19-AF51-8625DAD3C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DF4B01F-9091-4B56-9C8B-74AF1836B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Arona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Arona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F8F8136-9A6C-4FD3-88D6-00C1D852839B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450C7E9-D231-0F0A-BDFA-631FD622D8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E760403-B7E3-B977-9CD7-D2F3A6C0473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Arona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EB0473-4523-4D45-8102-B2E1AC523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2686EC-223F-464C-8331-1205501B2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834F23-1D36-4415-99B8-384B3914B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457573-8DD6-4474-9744-C5C1A5966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619BF2-4977-44DA-BA60-03CEBEAE6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DCBFF-FEB7-485D-8F24-7A651793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B1DC7FD-3221-47EC-AE84-76E31A8983FF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286DCD3-5242-CFEF-659A-4FE8D626C3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4283314-80A4-B84D-12EE-85C43560391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F9F22F9-7CD0-41C2-AF08-BC9921D88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CF14B3-6E71-4B30-9B3F-2745729A9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9BB5C11-0BA4-44ED-8D0C-2A7898196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975A02D-810A-4D23-8CC9-198A6AF37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0C0CF5A-D96C-47E4-BB9D-D0172E559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B5BD2D7-E7F5-4D46-8AAB-00FB7A6AA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6BF0BF7-9223-494C-8540-BEB19399A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C387A1C-F0A5-40AB-8EE5-4DA8D5F10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43F33635-987C-4D48-BA3A-EE8566818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9681F21-9E14-4895-8526-DBFFF0C1A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59B9018-46D4-4AE8-898E-8B881F43E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03599E1-4096-40B2-8EF2-A2E28D219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5052434-6C64-430B-8483-C04FA327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D9FBA9F-E626-4FFA-BF64-084AEE9B7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37410402-F325-46AC-9DDC-14B278079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C13C88-592C-4E4C-8A3B-07B1A2F08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3C0366-8F5A-496B-9B1C-60AAB4B20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A0D182-678D-4688-B367-620B07CBD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EFCEB37-DD50-4B8E-A8D9-8CFFB013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088FE72-0A86-4CBA-8681-C5D3430F2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E3B8C21-378E-4C3E-9B9F-4A0294F69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0AE4E66-0E87-4355-9D41-189CA3B2F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82630EA-5CFF-41CA-B995-C800C03AB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5FD5F75-58C8-41BF-8AB8-D9532CEA5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979D5610-F29E-4283-86CB-BEB077BF9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07C88BE-F255-490A-9328-28A101E16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DDC3393-67CB-41D0-B99E-4FE953BED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96D26C1-E19F-4EA3-B5BA-B5843D672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D021B3E-6BFC-48C4-B858-73B72403A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B9122D91-8301-49E3-8FED-7BD16A9A8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5F09C5D-0F11-461D-BC00-A031C8D57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38C1D2-9B84-4FD0-AEEC-368C58F27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1164D4-6E56-4EFD-8CA2-18B58C2B3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55893DD-B0B6-4A74-A2D2-69B25CF39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0ACB988-6660-4A6A-BCEE-43212BCA1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41FDDC4-A4B5-4954-BDD5-4B92EBEC3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1959319-2902-4BFB-9170-EAE4ABE09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Arona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Arona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Arona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Arona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A7072F5-04B8-4D06-9D6E-42F9C16AD75A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B6E17B5-5BE5-F365-C047-F92480F7A4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75270FF-7EC4-165A-9392-6236135B475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4F06774-D599-4826-91B5-C0792A181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110305FC-4FEE-431B-9A79-B2621CB66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BABB1622-2D2F-4CCD-BADF-20AF7F926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5A27CF-12D7-41E8-B2E7-0D22C70A3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713FA8D-1AE5-47C5-8D3A-5FE4BB522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BD4723E-2579-470C-BF64-5C8F07E0C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C573E13-D98B-4A83-8EFF-1F5C76AF5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Arona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FB542-CDE2-4930-B567-012250289733}">
  <dimension ref="B1:M56"/>
  <sheetViews>
    <sheetView showGridLines="0" tabSelected="1" workbookViewId="0">
      <selection activeCell="G18" sqref="G18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47</v>
      </c>
    </row>
    <row r="4" spans="2:13" ht="23.25" x14ac:dyDescent="0.35">
      <c r="B4" s="3" t="s">
        <v>213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214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215</v>
      </c>
    </row>
    <row r="20" spans="2:2" ht="15.75" x14ac:dyDescent="0.25">
      <c r="B20" s="6" t="s">
        <v>216</v>
      </c>
    </row>
    <row r="21" spans="2:2" ht="15.75" x14ac:dyDescent="0.25">
      <c r="B21" s="6" t="s">
        <v>217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218</v>
      </c>
    </row>
    <row r="36" spans="2:2" ht="15.75" x14ac:dyDescent="0.25">
      <c r="B36" s="6" t="s">
        <v>219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220</v>
      </c>
    </row>
    <row r="42" spans="2:2" ht="15.75" x14ac:dyDescent="0.25">
      <c r="B42" s="6" t="s">
        <v>221</v>
      </c>
    </row>
    <row r="43" spans="2:2" ht="15.75" x14ac:dyDescent="0.25">
      <c r="B43" s="10" t="s">
        <v>23</v>
      </c>
    </row>
    <row r="44" spans="2:2" ht="15.75" x14ac:dyDescent="0.25">
      <c r="B44" s="6" t="s">
        <v>222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225</v>
      </c>
    </row>
    <row r="53" spans="2:2" ht="15.75" x14ac:dyDescent="0.25">
      <c r="B53" s="6" t="s">
        <v>226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723D9586-EEBC-4AD5-9005-B38AA6F87460}"/>
    <hyperlink ref="B19" location="'Viajeros entr evol mensu TF'!A1" tooltip="Evolución mensual de viajeros entrentrados en Tenerife según lugar de residencia" display="Evolución mensual de viajeros entrados en Tenerife según lugar de residencia" xr:uid="{1C8C764F-E536-4491-8454-172CFC2087CB}"/>
    <hyperlink ref="B14" location="'Establecim aloj islas cat y tip'!A1" tooltip="Establecimientos alojativos Canarias e islas" display="Establecimientos alojativos Canarias e islas" xr:uid="{47B346D4-E597-4038-A4B8-93E70CD7ECB1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8C3F568C-998D-4119-813B-A7742202F9E8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A0D6B17F-1981-4EB1-BA58-1E5C8330CD84}"/>
    <hyperlink ref="B37" location="'Pernoctaciones lugar reside'!A1" tooltip="Pernoctaciones registradas en establecimientos alojativos de Canarias e islas según tipología y categoría" display="'Pernoctaciones lugar reside'!A1" xr:uid="{137E28DA-4683-4799-B886-60835AD8B76A}"/>
    <hyperlink ref="B8" location="'Resumen indicadores (aloj)'!A1" tooltip="Resumen indicadores Tenerife" display="'Resumen indicadores (aloj)'!A1" xr:uid="{996FDA5A-AD72-4BC7-9C56-2CE8392A38AE}"/>
    <hyperlink ref="B9" location="'Resumen indicadores municipios '!A1" tooltip="Resumen indicadores municipios Tenerife" display="Resumen indicadores municipios Tenerife" xr:uid="{089D39FB-52FF-47ED-A304-36FE6BB72447}"/>
    <hyperlink ref="B20" location="'Viajeros entr evol mensu TF cat'!A1" tooltip="Evolución mensual de viajeros entrentrados en Tenerife según lugar de residencia" display="'Viajeros entr evol mensu TF cat'!A1" xr:uid="{89CE7EC2-B7FB-44C2-9219-2C1584664989}"/>
    <hyperlink ref="B21" location="'Viajeros entr evol anual TF cat'!A1" tooltip="Evolución mensual de viajeros entrentrados en Tenerife según lugar de residencia" display="'Viajeros entr evol anual TF cat'!A1" xr:uid="{413DD401-5F9F-42EE-8184-667DDA7DA7A1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8DF96147-E179-4DA1-98BD-6B8C6F5FC0C0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D0B6DD5E-0C84-4959-8E16-CB92CBFBEEEC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3184DF46-67DC-40C5-ABA2-432E7341024C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493690D8-72F2-4743-8F8C-AEED716BBCDE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801190CE-7D11-469F-94C2-F9101235832A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3A976A83-3D8E-489D-9E9E-9E049F721E3E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D336E371-87F1-4868-A825-6E810E342BAF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7DE0EEE3-396C-4EBC-AE03-9496B3C295CA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1620DFF5-CC5E-419D-BFFE-072A2CE5A83E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B3CFF511-273F-4005-AE4B-5DAADC9816AF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D211AE6A-03FC-4216-8AB0-573FBCCCC71A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4A8F9E5A-873F-4422-95F2-8C0E5CA4FAF0}"/>
    <hyperlink ref="B35" location="'Pernoctaciones evol mensu TF'!A1" tooltip="Evolución mensual de pernoctaciones en Tenerife según lugar de residencia" display="'Pernoctaciones evol mensu TF'!A1" xr:uid="{66235528-192E-4FEB-A724-258EAB303675}"/>
    <hyperlink ref="B36" location="'Pernocta evol mensu TF cat'!A1" tooltip="Evolución mensual de pernoctaciones en Tenerife según lugar de residencia" display="'Pernocta evol mensu TF cat'!A1" xr:uid="{0F6E5417-D268-4643-925B-D6761478DF9B}"/>
    <hyperlink ref="B38" location="'Pernoctaciones lugar residen ac'!A1" tooltip="Pernoctaciones registradas en establecimientos alojativos de Canarias e islas según tipología y categoría" display="'Pernoctaciones lugar residen ac'!A1" xr:uid="{4E91EB15-FAAE-406B-8A37-7ACD30E26684}"/>
    <hyperlink ref="B39" location="'Pernoctaciones lugar reside año'!A1" tooltip="Pernoctaciones registradas en establecimientos alojativos de Canarias e islas según tipología y categoría" display="'Pernoctaciones lugar reside año'!A1" xr:uid="{37D4CF7B-19BF-45A6-AD35-36A0D8057FA4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F30A7265-D6D3-4F56-924F-7AC900D94448}"/>
    <hyperlink ref="B41" location="'EM evol menusual lugar resd'!A1" tooltip="Evolución mensual de estancia media en Tenerife según lugar de residencia" display="'EM evol menusual lugar resd'!A1" xr:uid="{530B5CA2-D3AD-48DF-BA85-2FE5BBF41F5C}"/>
    <hyperlink ref="B42" location="'EM evol mensu TF cat '!A1" tooltip="Evolución mensual de estancia media en Tenerife según lugar de residencia" display="'EM evol mensu TF cat '!A1" xr:uid="{93A46265-CDAA-4E80-8F2E-5B46B6016C46}"/>
    <hyperlink ref="B44" location="'tasa de ocupación evol mens'!A1" tooltip="Evolución mensual de estancia media en Tenerife según lugar de residencia" display="'tasa de ocupación evol mens'!A1" xr:uid="{9B14601D-F3E0-4C36-BE46-9A8AFCA755A6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5750B6C4-9F4A-42AD-A227-CCEA3391F98C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682FFBE5-6F29-49F4-B8D9-C9D4EC5F1FAE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C0A72651-DB6F-48E8-9C72-12BB04CA38D5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3267AFF4-26E1-4590-BF72-62886C168DD6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CEDB112C-F08E-4F98-82A3-5EAE1ACDCCE4}"/>
    <hyperlink ref="B47" location="'ADR municipios'!A1" display="Tarifa media diaria (ADR) Tenerife y municipios" xr:uid="{8B72DE0A-3C8D-4AC3-A27C-660E457938FC}"/>
    <hyperlink ref="B48" location="'RevPAR  municipios'!A1" display="Ingresos medios por habitación (RevPar) Tenerife y municipios" xr:uid="{008B517C-9137-4EE7-A17E-A5E847AE93BA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CB58E-1916-4455-A4BB-8C74CF482A35}">
  <sheetPr>
    <tabColor theme="7" tint="0.79998168889431442"/>
  </sheetPr>
  <dimension ref="A4:O114"/>
  <sheetViews>
    <sheetView showGridLines="0" topLeftCell="I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253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 t="shared" ref="E7" si="0">G7-1</f>
        <v>2021</v>
      </c>
      <c r="F7" s="308"/>
      <c r="G7" s="309">
        <f t="shared" ref="G7" si="1">I7-1</f>
        <v>2022</v>
      </c>
      <c r="H7" s="308"/>
      <c r="I7" s="309">
        <f t="shared" ref="I7" si="2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102767</v>
      </c>
      <c r="D9" s="121">
        <v>8.4192760207635331E-3</v>
      </c>
      <c r="E9" s="120">
        <v>8010</v>
      </c>
      <c r="F9" s="121">
        <f t="shared" ref="F9:L21" si="3">IFERROR(E9/C9-1,"-")</f>
        <v>-0.92205669135033619</v>
      </c>
      <c r="G9" s="120">
        <v>72992</v>
      </c>
      <c r="H9" s="121">
        <f t="shared" si="3"/>
        <v>8.1126092384519346</v>
      </c>
      <c r="I9" s="120">
        <v>102127</v>
      </c>
      <c r="J9" s="121">
        <f t="shared" si="3"/>
        <v>0.39915333187198598</v>
      </c>
      <c r="K9" s="120">
        <v>102161</v>
      </c>
      <c r="L9" s="121">
        <f t="shared" si="3"/>
        <v>3.3291881676733581E-4</v>
      </c>
      <c r="M9" s="120">
        <v>108758</v>
      </c>
      <c r="N9" s="121">
        <f t="shared" ref="N9" si="4">IFERROR(M9/K9-1,"-")</f>
        <v>6.4574544101956732E-2</v>
      </c>
    </row>
    <row r="10" spans="1:15" x14ac:dyDescent="0.25">
      <c r="A10" s="1" t="s">
        <v>74</v>
      </c>
      <c r="B10" s="119" t="s">
        <v>75</v>
      </c>
      <c r="C10" s="120">
        <v>105310</v>
      </c>
      <c r="D10" s="121">
        <v>5.3089469105308984E-2</v>
      </c>
      <c r="E10" s="120">
        <v>10131</v>
      </c>
      <c r="F10" s="121">
        <f t="shared" si="3"/>
        <v>-0.90379830975216024</v>
      </c>
      <c r="G10" s="120">
        <v>88104</v>
      </c>
      <c r="H10" s="121">
        <f t="shared" si="3"/>
        <v>7.6964761622742071</v>
      </c>
      <c r="I10" s="120">
        <v>102173</v>
      </c>
      <c r="J10" s="121">
        <f t="shared" si="3"/>
        <v>0.15968627985108519</v>
      </c>
      <c r="K10" s="120">
        <v>112246</v>
      </c>
      <c r="L10" s="121">
        <f t="shared" si="3"/>
        <v>9.8587689507012577E-2</v>
      </c>
      <c r="M10" s="120">
        <v>115019</v>
      </c>
      <c r="N10" s="121">
        <f>IFERROR(M10/K10-1,"-")</f>
        <v>2.4704666536001341E-2</v>
      </c>
    </row>
    <row r="11" spans="1:15" x14ac:dyDescent="0.25">
      <c r="A11" s="1" t="s">
        <v>76</v>
      </c>
      <c r="B11" s="119" t="s">
        <v>77</v>
      </c>
      <c r="C11" s="120">
        <v>41200</v>
      </c>
      <c r="D11" s="121">
        <v>-0.65453341047635816</v>
      </c>
      <c r="E11" s="120">
        <v>12907</v>
      </c>
      <c r="F11" s="121">
        <f t="shared" si="3"/>
        <v>-0.68672330097087375</v>
      </c>
      <c r="G11" s="120">
        <v>104660</v>
      </c>
      <c r="H11" s="121">
        <f t="shared" si="3"/>
        <v>7.1087781823816538</v>
      </c>
      <c r="I11" s="120">
        <v>114283</v>
      </c>
      <c r="J11" s="121">
        <f t="shared" si="3"/>
        <v>9.1945346837378095E-2</v>
      </c>
      <c r="K11" s="120">
        <v>122937</v>
      </c>
      <c r="L11" s="121">
        <f t="shared" si="3"/>
        <v>7.5724298452088279E-2</v>
      </c>
      <c r="M11" s="120">
        <v>123198</v>
      </c>
      <c r="N11" s="121">
        <f>IFERROR(M11/K11-1,"-")</f>
        <v>2.1230386295418846E-3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13736</v>
      </c>
      <c r="F12" s="121" t="str">
        <f t="shared" si="3"/>
        <v>-</v>
      </c>
      <c r="G12" s="120">
        <v>110839</v>
      </c>
      <c r="H12" s="121">
        <f t="shared" si="3"/>
        <v>7.0692341292952818</v>
      </c>
      <c r="I12" s="120">
        <v>112901</v>
      </c>
      <c r="J12" s="121">
        <f t="shared" si="3"/>
        <v>1.8603560118730877E-2</v>
      </c>
      <c r="K12" s="120">
        <v>113542</v>
      </c>
      <c r="L12" s="121">
        <f t="shared" si="3"/>
        <v>5.6775405000841772E-3</v>
      </c>
      <c r="M12" s="120">
        <v>115519</v>
      </c>
      <c r="N12" s="121">
        <f>IFERROR(M12/K12-1,"-")</f>
        <v>1.7412058973771849E-2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15428</v>
      </c>
      <c r="F13" s="121" t="str">
        <f t="shared" si="3"/>
        <v>-</v>
      </c>
      <c r="G13" s="120">
        <v>97379</v>
      </c>
      <c r="H13" s="121">
        <f t="shared" si="3"/>
        <v>5.3118356235416124</v>
      </c>
      <c r="I13" s="120">
        <v>96632</v>
      </c>
      <c r="J13" s="121">
        <f t="shared" si="3"/>
        <v>-7.671058441758527E-3</v>
      </c>
      <c r="K13" s="120">
        <v>110622</v>
      </c>
      <c r="L13" s="121">
        <f t="shared" si="3"/>
        <v>0.14477605762066403</v>
      </c>
      <c r="M13" s="120">
        <v>116586</v>
      </c>
      <c r="N13" s="121">
        <f>IFERROR(M13/K13-1,"-")</f>
        <v>5.3913326463090439E-2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21147</v>
      </c>
      <c r="F14" s="121" t="str">
        <f t="shared" si="3"/>
        <v>-</v>
      </c>
      <c r="G14" s="120">
        <v>99145</v>
      </c>
      <c r="H14" s="121">
        <f t="shared" si="3"/>
        <v>3.6883718730789239</v>
      </c>
      <c r="I14" s="120">
        <v>109784</v>
      </c>
      <c r="J14" s="121">
        <f t="shared" si="3"/>
        <v>0.1073074789449795</v>
      </c>
      <c r="K14" s="120">
        <v>113390</v>
      </c>
      <c r="L14" s="121">
        <f t="shared" si="3"/>
        <v>3.2846316403118747E-2</v>
      </c>
      <c r="M14" s="120">
        <v>117164</v>
      </c>
      <c r="N14" s="121">
        <f t="shared" ref="N14:N15" si="5">IFERROR(M14/K14-1,"-")</f>
        <v>3.3283358320839618E-2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42074</v>
      </c>
      <c r="F15" s="121" t="str">
        <f t="shared" si="3"/>
        <v>-</v>
      </c>
      <c r="G15" s="120">
        <v>119732</v>
      </c>
      <c r="H15" s="121">
        <f t="shared" si="3"/>
        <v>1.8457479678661408</v>
      </c>
      <c r="I15" s="120">
        <v>112830</v>
      </c>
      <c r="J15" s="121">
        <f t="shared" si="3"/>
        <v>-5.7645408078040972E-2</v>
      </c>
      <c r="K15" s="120">
        <v>121148</v>
      </c>
      <c r="L15" s="121">
        <f t="shared" si="3"/>
        <v>7.3721527962421263E-2</v>
      </c>
      <c r="M15" s="120">
        <v>127552</v>
      </c>
      <c r="N15" s="121">
        <f t="shared" si="5"/>
        <v>5.2860963449664844E-2</v>
      </c>
    </row>
    <row r="16" spans="1:15" x14ac:dyDescent="0.25">
      <c r="A16" s="1" t="s">
        <v>86</v>
      </c>
      <c r="B16" s="119" t="s">
        <v>87</v>
      </c>
      <c r="C16" s="120">
        <v>30803</v>
      </c>
      <c r="D16" s="121">
        <v>-0.74237228597236626</v>
      </c>
      <c r="E16" s="120">
        <v>53067</v>
      </c>
      <c r="F16" s="121">
        <f t="shared" si="3"/>
        <v>0.72278674155114753</v>
      </c>
      <c r="G16" s="120">
        <v>117894</v>
      </c>
      <c r="H16" s="121">
        <f t="shared" si="3"/>
        <v>1.2216066481994461</v>
      </c>
      <c r="I16" s="120">
        <v>116797</v>
      </c>
      <c r="J16" s="121">
        <f t="shared" si="3"/>
        <v>-9.3049688703411571E-3</v>
      </c>
      <c r="K16" s="120">
        <v>126181</v>
      </c>
      <c r="L16" s="121">
        <f t="shared" si="3"/>
        <v>8.0344529397159192E-2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18180</v>
      </c>
      <c r="D17" s="121">
        <v>-0.81693502099507598</v>
      </c>
      <c r="E17" s="120">
        <v>59020</v>
      </c>
      <c r="F17" s="121">
        <f t="shared" si="3"/>
        <v>2.2464246424642464</v>
      </c>
      <c r="G17" s="120">
        <v>103298</v>
      </c>
      <c r="H17" s="121">
        <f t="shared" si="3"/>
        <v>0.7502202643171807</v>
      </c>
      <c r="I17" s="120">
        <v>107312</v>
      </c>
      <c r="J17" s="121">
        <f t="shared" si="3"/>
        <v>3.8858448372669274E-2</v>
      </c>
      <c r="K17" s="120">
        <v>111150</v>
      </c>
      <c r="L17" s="121">
        <f t="shared" si="3"/>
        <v>3.5764872521246494E-2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21674</v>
      </c>
      <c r="D18" s="121">
        <v>-0.80267302754966408</v>
      </c>
      <c r="E18" s="120">
        <v>89457</v>
      </c>
      <c r="F18" s="121">
        <f t="shared" si="3"/>
        <v>3.127387653409615</v>
      </c>
      <c r="G18" s="120">
        <v>113209</v>
      </c>
      <c r="H18" s="121">
        <f t="shared" si="3"/>
        <v>0.26551303978447738</v>
      </c>
      <c r="I18" s="120">
        <v>119521</v>
      </c>
      <c r="J18" s="121">
        <f t="shared" si="3"/>
        <v>5.5755284473849143E-2</v>
      </c>
      <c r="K18" s="120">
        <v>125080</v>
      </c>
      <c r="L18" s="121">
        <f t="shared" si="3"/>
        <v>4.6510655031333448E-2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16498</v>
      </c>
      <c r="D19" s="121">
        <v>-0.8463372607460532</v>
      </c>
      <c r="E19" s="120">
        <v>88426</v>
      </c>
      <c r="F19" s="121">
        <f t="shared" si="3"/>
        <v>4.3598011880227903</v>
      </c>
      <c r="G19" s="120">
        <v>107366</v>
      </c>
      <c r="H19" s="121">
        <f t="shared" si="3"/>
        <v>0.21419039648972027</v>
      </c>
      <c r="I19" s="120">
        <v>113999</v>
      </c>
      <c r="J19" s="121">
        <f t="shared" si="3"/>
        <v>6.1779334239889794E-2</v>
      </c>
      <c r="K19" s="120">
        <v>113916</v>
      </c>
      <c r="L19" s="121">
        <f t="shared" si="3"/>
        <v>-7.280765620750751E-4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17398</v>
      </c>
      <c r="D20" s="121">
        <v>-0.84088747439274214</v>
      </c>
      <c r="E20" s="120">
        <v>78855</v>
      </c>
      <c r="F20" s="121">
        <f t="shared" si="3"/>
        <v>3.5324175192550866</v>
      </c>
      <c r="G20" s="120">
        <v>108917</v>
      </c>
      <c r="H20" s="121">
        <f t="shared" si="3"/>
        <v>0.38123137404096119</v>
      </c>
      <c r="I20" s="120">
        <v>111619</v>
      </c>
      <c r="J20" s="121">
        <f t="shared" si="3"/>
        <v>2.4807881230661799E-2</v>
      </c>
      <c r="K20" s="120">
        <v>115450</v>
      </c>
      <c r="L20" s="121">
        <f t="shared" si="3"/>
        <v>3.4322113618649119E-2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375345</v>
      </c>
      <c r="D21" s="124">
        <v>-0.71114220212080703</v>
      </c>
      <c r="E21" s="123">
        <v>492258</v>
      </c>
      <c r="F21" s="124">
        <f t="shared" si="3"/>
        <v>0.31148143707788845</v>
      </c>
      <c r="G21" s="123">
        <v>1243535</v>
      </c>
      <c r="H21" s="124">
        <f t="shared" si="3"/>
        <v>1.5261854555944239</v>
      </c>
      <c r="I21" s="123">
        <v>1319978</v>
      </c>
      <c r="J21" s="124">
        <f t="shared" si="3"/>
        <v>6.1472334916186533E-2</v>
      </c>
      <c r="K21" s="123">
        <v>1387823</v>
      </c>
      <c r="L21" s="124">
        <f t="shared" si="3"/>
        <v>5.139858391579244E-2</v>
      </c>
      <c r="M21" s="123">
        <v>823796</v>
      </c>
      <c r="N21" s="124">
        <v>3.4859794534486621E-2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254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E29-1</f>
        <v>2020</v>
      </c>
      <c r="D29" s="308"/>
      <c r="E29" s="309">
        <f t="shared" ref="E29" si="6">G29-1</f>
        <v>2021</v>
      </c>
      <c r="F29" s="308"/>
      <c r="G29" s="309">
        <f t="shared" ref="G29" si="7">I29-1</f>
        <v>2022</v>
      </c>
      <c r="H29" s="308"/>
      <c r="I29" s="309">
        <f t="shared" ref="I29" si="8">K29-1</f>
        <v>2023</v>
      </c>
      <c r="J29" s="308"/>
      <c r="K29" s="309">
        <f>M29-1</f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60504</v>
      </c>
      <c r="D31" s="121">
        <v>8.4884346422807955E-2</v>
      </c>
      <c r="E31" s="120">
        <v>2072</v>
      </c>
      <c r="F31" s="121">
        <f t="shared" ref="F31:L43" si="9">IFERROR(E31/C31-1,"-")</f>
        <v>-0.96575433029221203</v>
      </c>
      <c r="G31" s="120">
        <v>40098</v>
      </c>
      <c r="H31" s="121">
        <f t="shared" si="9"/>
        <v>18.352316602316602</v>
      </c>
      <c r="I31" s="120">
        <v>63291</v>
      </c>
      <c r="J31" s="121">
        <f t="shared" si="9"/>
        <v>0.57840790064342351</v>
      </c>
      <c r="K31" s="120">
        <v>62071</v>
      </c>
      <c r="L31" s="121">
        <f t="shared" si="9"/>
        <v>-1.9276042407293303E-2</v>
      </c>
      <c r="M31" s="120">
        <v>69478</v>
      </c>
      <c r="N31" s="121">
        <f t="shared" ref="N31:N37" si="10">IFERROR(M31/K31-1,"-")</f>
        <v>0.11933108859209618</v>
      </c>
    </row>
    <row r="32" spans="1:15" x14ac:dyDescent="0.25">
      <c r="B32" s="119" t="s">
        <v>75</v>
      </c>
      <c r="C32" s="120">
        <v>62555</v>
      </c>
      <c r="D32" s="121">
        <v>0.11697378758660104</v>
      </c>
      <c r="E32" s="120">
        <v>3046</v>
      </c>
      <c r="F32" s="121">
        <f t="shared" si="9"/>
        <v>-0.95130684997202464</v>
      </c>
      <c r="G32" s="120">
        <v>51286</v>
      </c>
      <c r="H32" s="121">
        <f t="shared" si="9"/>
        <v>15.837163493105713</v>
      </c>
      <c r="I32" s="120">
        <v>61780</v>
      </c>
      <c r="J32" s="121">
        <f t="shared" si="9"/>
        <v>0.20461724447217566</v>
      </c>
      <c r="K32" s="120">
        <v>67703</v>
      </c>
      <c r="L32" s="121">
        <f t="shared" si="9"/>
        <v>9.5872450631272255E-2</v>
      </c>
      <c r="M32" s="120">
        <v>72932</v>
      </c>
      <c r="N32" s="121">
        <f t="shared" si="10"/>
        <v>7.7234391385906154E-2</v>
      </c>
    </row>
    <row r="33" spans="2:15" x14ac:dyDescent="0.25">
      <c r="B33" s="119" t="s">
        <v>77</v>
      </c>
      <c r="C33" s="120">
        <v>24047</v>
      </c>
      <c r="D33" s="121">
        <v>-0.62609425777059069</v>
      </c>
      <c r="E33" s="120">
        <v>3905</v>
      </c>
      <c r="F33" s="121">
        <f t="shared" si="9"/>
        <v>-0.83760968104129407</v>
      </c>
      <c r="G33" s="120">
        <v>60604</v>
      </c>
      <c r="H33" s="121">
        <f t="shared" si="9"/>
        <v>14.519590268886043</v>
      </c>
      <c r="I33" s="120">
        <v>67669</v>
      </c>
      <c r="J33" s="121">
        <f t="shared" si="9"/>
        <v>0.11657646359976237</v>
      </c>
      <c r="K33" s="120">
        <v>75940</v>
      </c>
      <c r="L33" s="121">
        <f t="shared" si="9"/>
        <v>0.12222731235868722</v>
      </c>
      <c r="M33" s="120">
        <v>74634</v>
      </c>
      <c r="N33" s="121">
        <f t="shared" si="10"/>
        <v>-1.7197787727152969E-2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3295</v>
      </c>
      <c r="F34" s="121" t="str">
        <f t="shared" si="9"/>
        <v>-</v>
      </c>
      <c r="G34" s="120">
        <v>66573</v>
      </c>
      <c r="H34" s="121">
        <f t="shared" si="9"/>
        <v>19.204248861911989</v>
      </c>
      <c r="I34" s="120">
        <v>68688</v>
      </c>
      <c r="J34" s="121">
        <f t="shared" si="9"/>
        <v>3.1769636339056273E-2</v>
      </c>
      <c r="K34" s="120">
        <v>67726</v>
      </c>
      <c r="L34" s="121">
        <f t="shared" si="9"/>
        <v>-1.4005357558816711E-2</v>
      </c>
      <c r="M34" s="120">
        <v>66362</v>
      </c>
      <c r="N34" s="121">
        <f t="shared" si="10"/>
        <v>-2.0139975784779884E-2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4085</v>
      </c>
      <c r="F35" s="121" t="str">
        <f t="shared" si="9"/>
        <v>-</v>
      </c>
      <c r="G35" s="120">
        <v>59315</v>
      </c>
      <c r="H35" s="121">
        <f t="shared" si="9"/>
        <v>13.520195838433292</v>
      </c>
      <c r="I35" s="120">
        <v>62382</v>
      </c>
      <c r="J35" s="121">
        <f t="shared" si="9"/>
        <v>5.1706988114305075E-2</v>
      </c>
      <c r="K35" s="120">
        <v>68445</v>
      </c>
      <c r="L35" s="121">
        <f t="shared" si="9"/>
        <v>9.7191497547369332E-2</v>
      </c>
      <c r="M35" s="120">
        <v>71750</v>
      </c>
      <c r="N35" s="121">
        <f t="shared" si="10"/>
        <v>4.82869457228432E-2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7554</v>
      </c>
      <c r="F36" s="121" t="str">
        <f t="shared" si="9"/>
        <v>-</v>
      </c>
      <c r="G36" s="120">
        <v>62022</v>
      </c>
      <c r="H36" s="121">
        <f t="shared" si="9"/>
        <v>7.2104845115170768</v>
      </c>
      <c r="I36" s="120">
        <v>67287</v>
      </c>
      <c r="J36" s="121">
        <f t="shared" si="9"/>
        <v>8.4889232852858765E-2</v>
      </c>
      <c r="K36" s="120">
        <v>70894</v>
      </c>
      <c r="L36" s="121">
        <f t="shared" si="9"/>
        <v>5.3606194361466519E-2</v>
      </c>
      <c r="M36" s="120">
        <v>72569</v>
      </c>
      <c r="N36" s="121">
        <f t="shared" si="10"/>
        <v>2.3626823144412779E-2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18560</v>
      </c>
      <c r="F37" s="121" t="str">
        <f t="shared" si="9"/>
        <v>-</v>
      </c>
      <c r="G37" s="120">
        <v>71116</v>
      </c>
      <c r="H37" s="121">
        <f t="shared" si="9"/>
        <v>2.8316810344827585</v>
      </c>
      <c r="I37" s="120">
        <v>70310</v>
      </c>
      <c r="J37" s="121">
        <f t="shared" si="9"/>
        <v>-1.13335958152877E-2</v>
      </c>
      <c r="K37" s="120">
        <v>76375</v>
      </c>
      <c r="L37" s="121">
        <f t="shared" si="9"/>
        <v>8.6260844830038375E-2</v>
      </c>
      <c r="M37" s="120">
        <v>79031</v>
      </c>
      <c r="N37" s="121">
        <f t="shared" si="10"/>
        <v>3.4775777414075337E-2</v>
      </c>
    </row>
    <row r="38" spans="2:15" x14ac:dyDescent="0.25">
      <c r="B38" s="119" t="s">
        <v>87</v>
      </c>
      <c r="C38" s="120">
        <v>14181</v>
      </c>
      <c r="D38" s="121">
        <v>-0.7786294099281923</v>
      </c>
      <c r="E38" s="120">
        <v>28251</v>
      </c>
      <c r="F38" s="121">
        <f t="shared" si="9"/>
        <v>0.99217262534376993</v>
      </c>
      <c r="G38" s="120">
        <v>71571</v>
      </c>
      <c r="H38" s="121">
        <f t="shared" si="9"/>
        <v>1.5333970478921102</v>
      </c>
      <c r="I38" s="120">
        <v>69694</v>
      </c>
      <c r="J38" s="121">
        <f t="shared" si="9"/>
        <v>-2.6225705942350963E-2</v>
      </c>
      <c r="K38" s="120">
        <v>78502</v>
      </c>
      <c r="L38" s="121">
        <f t="shared" si="9"/>
        <v>0.12638103710505932</v>
      </c>
      <c r="M38" s="120"/>
      <c r="N38" s="121"/>
    </row>
    <row r="39" spans="2:15" x14ac:dyDescent="0.25">
      <c r="B39" s="119" t="s">
        <v>89</v>
      </c>
      <c r="C39" s="120">
        <v>8785</v>
      </c>
      <c r="D39" s="121">
        <v>-0.84416298582654814</v>
      </c>
      <c r="E39" s="120">
        <v>33952</v>
      </c>
      <c r="F39" s="121">
        <f t="shared" si="9"/>
        <v>2.8647694934547525</v>
      </c>
      <c r="G39" s="120">
        <v>64404</v>
      </c>
      <c r="H39" s="121">
        <f t="shared" si="9"/>
        <v>0.89691328934967007</v>
      </c>
      <c r="I39" s="120">
        <v>67208</v>
      </c>
      <c r="J39" s="121">
        <f t="shared" si="9"/>
        <v>4.3537668467797053E-2</v>
      </c>
      <c r="K39" s="120">
        <v>71650</v>
      </c>
      <c r="L39" s="121">
        <f t="shared" si="9"/>
        <v>6.6093322223544915E-2</v>
      </c>
      <c r="M39" s="120"/>
      <c r="N39" s="121"/>
    </row>
    <row r="40" spans="2:15" x14ac:dyDescent="0.25">
      <c r="B40" s="119" t="s">
        <v>91</v>
      </c>
      <c r="C40" s="120">
        <v>9727</v>
      </c>
      <c r="D40" s="121">
        <v>-0.85214404061592719</v>
      </c>
      <c r="E40" s="120">
        <v>54024</v>
      </c>
      <c r="F40" s="121">
        <f t="shared" si="9"/>
        <v>4.5540248792022204</v>
      </c>
      <c r="G40" s="120">
        <v>71237</v>
      </c>
      <c r="H40" s="121">
        <f t="shared" si="9"/>
        <v>0.3186176514141863</v>
      </c>
      <c r="I40" s="120">
        <v>73508</v>
      </c>
      <c r="J40" s="121">
        <f t="shared" si="9"/>
        <v>3.18795008212025E-2</v>
      </c>
      <c r="K40" s="120">
        <v>79884</v>
      </c>
      <c r="L40" s="121">
        <f t="shared" si="9"/>
        <v>8.6738858355553061E-2</v>
      </c>
      <c r="M40" s="120"/>
      <c r="N40" s="121"/>
    </row>
    <row r="41" spans="2:15" x14ac:dyDescent="0.25">
      <c r="B41" s="119" t="s">
        <v>93</v>
      </c>
      <c r="C41" s="120">
        <v>7481</v>
      </c>
      <c r="D41" s="121">
        <v>-0.88281825159380334</v>
      </c>
      <c r="E41" s="120">
        <v>52634</v>
      </c>
      <c r="F41" s="121">
        <f t="shared" si="9"/>
        <v>6.0356904157198237</v>
      </c>
      <c r="G41" s="120">
        <v>65777</v>
      </c>
      <c r="H41" s="121">
        <f t="shared" si="9"/>
        <v>0.24970551354637682</v>
      </c>
      <c r="I41" s="120">
        <v>71022</v>
      </c>
      <c r="J41" s="121">
        <f t="shared" si="9"/>
        <v>7.9739118536874543E-2</v>
      </c>
      <c r="K41" s="120">
        <v>70390</v>
      </c>
      <c r="L41" s="121">
        <f t="shared" si="9"/>
        <v>-8.898651122187462E-3</v>
      </c>
      <c r="M41" s="120"/>
      <c r="N41" s="121"/>
    </row>
    <row r="42" spans="2:15" x14ac:dyDescent="0.25">
      <c r="B42" s="119" t="s">
        <v>95</v>
      </c>
      <c r="C42" s="120">
        <v>8227</v>
      </c>
      <c r="D42" s="121">
        <v>-0.87079498696485225</v>
      </c>
      <c r="E42" s="120">
        <v>45371</v>
      </c>
      <c r="F42" s="121">
        <f t="shared" si="9"/>
        <v>4.5148899963534701</v>
      </c>
      <c r="G42" s="120">
        <v>68554</v>
      </c>
      <c r="H42" s="121">
        <f t="shared" si="9"/>
        <v>0.5109651539529656</v>
      </c>
      <c r="I42" s="120">
        <v>67674</v>
      </c>
      <c r="J42" s="121">
        <f t="shared" si="9"/>
        <v>-1.2836595968141906E-2</v>
      </c>
      <c r="K42" s="120">
        <v>71887</v>
      </c>
      <c r="L42" s="121">
        <f t="shared" si="9"/>
        <v>6.2254336968407431E-2</v>
      </c>
      <c r="M42" s="120"/>
      <c r="N42" s="121"/>
    </row>
    <row r="43" spans="2:15" ht="15.75" x14ac:dyDescent="0.25">
      <c r="B43" s="122" t="s">
        <v>32</v>
      </c>
      <c r="C43" s="123">
        <v>206279</v>
      </c>
      <c r="D43" s="124">
        <v>-0.71742409194583523</v>
      </c>
      <c r="E43" s="123">
        <v>256749</v>
      </c>
      <c r="F43" s="124">
        <f t="shared" si="9"/>
        <v>0.24466862841103554</v>
      </c>
      <c r="G43" s="123">
        <v>752557</v>
      </c>
      <c r="H43" s="124">
        <f t="shared" si="9"/>
        <v>1.9311000237586127</v>
      </c>
      <c r="I43" s="123">
        <v>810513</v>
      </c>
      <c r="J43" s="124">
        <f t="shared" si="9"/>
        <v>7.7012106724141827E-2</v>
      </c>
      <c r="K43" s="123">
        <v>861467</v>
      </c>
      <c r="L43" s="124">
        <f t="shared" si="9"/>
        <v>6.2866357479768986E-2</v>
      </c>
      <c r="M43" s="123">
        <v>506756</v>
      </c>
      <c r="N43" s="124">
        <v>3.5984577454135191E-2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3" t="s">
        <v>255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E51-1</f>
        <v>2020</v>
      </c>
      <c r="D51" s="308"/>
      <c r="E51" s="309">
        <f t="shared" ref="E51" si="11">G51-1</f>
        <v>2021</v>
      </c>
      <c r="F51" s="308"/>
      <c r="G51" s="309">
        <f t="shared" ref="G51" si="12">I51-1</f>
        <v>2022</v>
      </c>
      <c r="H51" s="308"/>
      <c r="I51" s="309">
        <f t="shared" ref="I51" si="13">K51-1</f>
        <v>2023</v>
      </c>
      <c r="J51" s="308"/>
      <c r="K51" s="309">
        <f>M51-1</f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44788</v>
      </c>
      <c r="D53" s="121">
        <v>8.141780954220601E-2</v>
      </c>
      <c r="E53" s="120">
        <v>1594</v>
      </c>
      <c r="F53" s="121">
        <f t="shared" ref="F53:L65" si="14">IFERROR(E53/C53-1,"-")</f>
        <v>-0.96441010985085296</v>
      </c>
      <c r="G53" s="120">
        <v>32265</v>
      </c>
      <c r="H53" s="121">
        <f t="shared" si="14"/>
        <v>19.241530740276033</v>
      </c>
      <c r="I53" s="120">
        <v>48326</v>
      </c>
      <c r="J53" s="121">
        <f t="shared" si="14"/>
        <v>0.49778397644506422</v>
      </c>
      <c r="K53" s="120">
        <v>49957</v>
      </c>
      <c r="L53" s="121">
        <f t="shared" si="14"/>
        <v>3.374994826801303E-2</v>
      </c>
      <c r="M53" s="120">
        <v>51937</v>
      </c>
      <c r="N53" s="121">
        <f t="shared" ref="N53:N59" si="15">IFERROR(M53/K53-1,"-")</f>
        <v>3.9634085313369427E-2</v>
      </c>
    </row>
    <row r="54" spans="1:15" x14ac:dyDescent="0.25">
      <c r="A54" s="1">
        <v>2</v>
      </c>
      <c r="B54" s="119" t="s">
        <v>75</v>
      </c>
      <c r="C54" s="120">
        <v>45868</v>
      </c>
      <c r="D54" s="121">
        <v>0.14318470702589536</v>
      </c>
      <c r="E54" s="120">
        <v>2578</v>
      </c>
      <c r="F54" s="121">
        <f t="shared" si="14"/>
        <v>-0.94379523851050839</v>
      </c>
      <c r="G54" s="120">
        <v>39485</v>
      </c>
      <c r="H54" s="121">
        <f t="shared" si="14"/>
        <v>14.316136539953453</v>
      </c>
      <c r="I54" s="120">
        <v>45827</v>
      </c>
      <c r="J54" s="121">
        <f t="shared" si="14"/>
        <v>0.16061795618589336</v>
      </c>
      <c r="K54" s="120">
        <v>50552</v>
      </c>
      <c r="L54" s="121">
        <f t="shared" si="14"/>
        <v>0.1031051563488774</v>
      </c>
      <c r="M54" s="120">
        <v>55634</v>
      </c>
      <c r="N54" s="121">
        <f t="shared" si="15"/>
        <v>0.10053014717518605</v>
      </c>
    </row>
    <row r="55" spans="1:15" x14ac:dyDescent="0.25">
      <c r="A55" s="1">
        <v>3</v>
      </c>
      <c r="B55" s="119" t="s">
        <v>77</v>
      </c>
      <c r="C55" s="120">
        <v>16834</v>
      </c>
      <c r="D55" s="121">
        <v>-0.63772918998020145</v>
      </c>
      <c r="E55" s="120">
        <v>3374</v>
      </c>
      <c r="F55" s="121">
        <f t="shared" si="14"/>
        <v>-0.79957229416656772</v>
      </c>
      <c r="G55" s="120">
        <v>44785</v>
      </c>
      <c r="H55" s="121">
        <f t="shared" si="14"/>
        <v>12.273562537048015</v>
      </c>
      <c r="I55" s="120">
        <v>48639</v>
      </c>
      <c r="J55" s="121">
        <f t="shared" si="14"/>
        <v>8.6055598972870406E-2</v>
      </c>
      <c r="K55" s="120">
        <v>55860</v>
      </c>
      <c r="L55" s="121">
        <f t="shared" si="14"/>
        <v>0.14846111145377172</v>
      </c>
      <c r="M55" s="120">
        <v>58113</v>
      </c>
      <c r="N55" s="121">
        <f t="shared" si="15"/>
        <v>4.0332975295381379E-2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2613</v>
      </c>
      <c r="F56" s="121" t="str">
        <f t="shared" si="14"/>
        <v>-</v>
      </c>
      <c r="G56" s="120">
        <v>48283</v>
      </c>
      <c r="H56" s="121">
        <f t="shared" si="14"/>
        <v>17.477994642173748</v>
      </c>
      <c r="I56" s="120">
        <v>50475</v>
      </c>
      <c r="J56" s="121">
        <f t="shared" si="14"/>
        <v>4.5399001719031551E-2</v>
      </c>
      <c r="K56" s="120">
        <v>50481</v>
      </c>
      <c r="L56" s="121">
        <f t="shared" si="14"/>
        <v>1.188707280832535E-4</v>
      </c>
      <c r="M56" s="120">
        <v>51490</v>
      </c>
      <c r="N56" s="121">
        <f t="shared" si="15"/>
        <v>1.9987718151383671E-2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3475</v>
      </c>
      <c r="F57" s="121" t="str">
        <f t="shared" si="14"/>
        <v>-</v>
      </c>
      <c r="G57" s="120">
        <v>46145</v>
      </c>
      <c r="H57" s="121">
        <f t="shared" si="14"/>
        <v>12.279136690647482</v>
      </c>
      <c r="I57" s="120">
        <v>48589</v>
      </c>
      <c r="J57" s="121">
        <f t="shared" si="14"/>
        <v>5.2963484667894578E-2</v>
      </c>
      <c r="K57" s="120">
        <v>52392</v>
      </c>
      <c r="L57" s="121">
        <f t="shared" si="14"/>
        <v>7.8268743954392983E-2</v>
      </c>
      <c r="M57" s="120">
        <v>57980</v>
      </c>
      <c r="N57" s="121">
        <f t="shared" si="15"/>
        <v>0.10665750496258974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5683</v>
      </c>
      <c r="F58" s="121" t="str">
        <f t="shared" si="14"/>
        <v>-</v>
      </c>
      <c r="G58" s="120">
        <v>46624</v>
      </c>
      <c r="H58" s="121">
        <f t="shared" si="14"/>
        <v>7.2041175435509412</v>
      </c>
      <c r="I58" s="120">
        <v>50600</v>
      </c>
      <c r="J58" s="121">
        <f t="shared" si="14"/>
        <v>8.5277968428277173E-2</v>
      </c>
      <c r="K58" s="120">
        <v>52676</v>
      </c>
      <c r="L58" s="121">
        <f t="shared" si="14"/>
        <v>4.1027667984189664E-2</v>
      </c>
      <c r="M58" s="120">
        <v>57563</v>
      </c>
      <c r="N58" s="121">
        <f t="shared" si="15"/>
        <v>9.2774698154757473E-2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15934</v>
      </c>
      <c r="F59" s="121" t="str">
        <f t="shared" si="14"/>
        <v>-</v>
      </c>
      <c r="G59" s="120">
        <v>54466</v>
      </c>
      <c r="H59" s="121">
        <f t="shared" si="14"/>
        <v>2.4182251788628091</v>
      </c>
      <c r="I59" s="120">
        <v>53655</v>
      </c>
      <c r="J59" s="121">
        <f t="shared" si="14"/>
        <v>-1.4890023133698138E-2</v>
      </c>
      <c r="K59" s="120">
        <v>57122</v>
      </c>
      <c r="L59" s="121">
        <f t="shared" si="14"/>
        <v>6.46165315441245E-2</v>
      </c>
      <c r="M59" s="120">
        <v>63231</v>
      </c>
      <c r="N59" s="121">
        <f t="shared" si="15"/>
        <v>0.10694653548545219</v>
      </c>
    </row>
    <row r="60" spans="1:15" x14ac:dyDescent="0.25">
      <c r="A60" s="1">
        <v>8</v>
      </c>
      <c r="B60" s="119" t="s">
        <v>87</v>
      </c>
      <c r="C60" s="120">
        <v>10075</v>
      </c>
      <c r="D60" s="121">
        <v>-0.79925880172946262</v>
      </c>
      <c r="E60" s="120">
        <v>22858</v>
      </c>
      <c r="F60" s="121">
        <f t="shared" si="14"/>
        <v>1.2687841191066997</v>
      </c>
      <c r="G60" s="120">
        <v>54395</v>
      </c>
      <c r="H60" s="121">
        <f t="shared" si="14"/>
        <v>1.379692011549567</v>
      </c>
      <c r="I60" s="120">
        <v>55335</v>
      </c>
      <c r="J60" s="121">
        <f t="shared" si="14"/>
        <v>1.7281000091920129E-2</v>
      </c>
      <c r="K60" s="120">
        <v>59369</v>
      </c>
      <c r="L60" s="121">
        <f t="shared" si="14"/>
        <v>7.2901418631968973E-2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6466</v>
      </c>
      <c r="D61" s="121">
        <v>-0.85327554516780502</v>
      </c>
      <c r="E61" s="120">
        <v>28209</v>
      </c>
      <c r="F61" s="121">
        <f t="shared" si="14"/>
        <v>3.3626662542530159</v>
      </c>
      <c r="G61" s="120">
        <v>49072</v>
      </c>
      <c r="H61" s="121">
        <f t="shared" si="14"/>
        <v>0.73958665674075652</v>
      </c>
      <c r="I61" s="120">
        <v>51415</v>
      </c>
      <c r="J61" s="121">
        <f t="shared" si="14"/>
        <v>4.7746168894685415E-2</v>
      </c>
      <c r="K61" s="120">
        <v>54012</v>
      </c>
      <c r="L61" s="121">
        <f t="shared" si="14"/>
        <v>5.0510551395507086E-2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8213</v>
      </c>
      <c r="D62" s="121">
        <v>-0.83843490577172752</v>
      </c>
      <c r="E62" s="120">
        <v>43604</v>
      </c>
      <c r="F62" s="121">
        <f t="shared" si="14"/>
        <v>4.3091440399366858</v>
      </c>
      <c r="G62" s="120">
        <v>54881</v>
      </c>
      <c r="H62" s="121">
        <f t="shared" si="14"/>
        <v>0.25862306210439412</v>
      </c>
      <c r="I62" s="120">
        <v>55616</v>
      </c>
      <c r="J62" s="121">
        <f t="shared" si="14"/>
        <v>1.3392613108361706E-2</v>
      </c>
      <c r="K62" s="120">
        <v>61026</v>
      </c>
      <c r="L62" s="121">
        <f t="shared" si="14"/>
        <v>9.7274165707710081E-2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5716</v>
      </c>
      <c r="D63" s="121">
        <v>-0.87879044912846171</v>
      </c>
      <c r="E63" s="120">
        <v>40382</v>
      </c>
      <c r="F63" s="121">
        <f t="shared" si="14"/>
        <v>6.0647305808257519</v>
      </c>
      <c r="G63" s="120">
        <v>50351</v>
      </c>
      <c r="H63" s="121">
        <f t="shared" si="14"/>
        <v>0.24686741617552377</v>
      </c>
      <c r="I63" s="120">
        <v>49722</v>
      </c>
      <c r="J63" s="121">
        <f t="shared" si="14"/>
        <v>-1.2492304025739309E-2</v>
      </c>
      <c r="K63" s="120">
        <v>54172</v>
      </c>
      <c r="L63" s="121">
        <f t="shared" si="14"/>
        <v>8.9497606693214271E-2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6600</v>
      </c>
      <c r="D64" s="121">
        <v>-0.85933204032481514</v>
      </c>
      <c r="E64" s="120">
        <v>35773</v>
      </c>
      <c r="F64" s="121">
        <f t="shared" si="14"/>
        <v>4.4201515151515149</v>
      </c>
      <c r="G64" s="120">
        <v>52615</v>
      </c>
      <c r="H64" s="121">
        <f t="shared" si="14"/>
        <v>0.47080200150951845</v>
      </c>
      <c r="I64" s="120">
        <v>51027</v>
      </c>
      <c r="J64" s="121">
        <f t="shared" si="14"/>
        <v>-3.0181507174760092E-2</v>
      </c>
      <c r="K64" s="120">
        <v>53638</v>
      </c>
      <c r="L64" s="121">
        <f t="shared" si="14"/>
        <v>5.1168988966625584E-2</v>
      </c>
      <c r="M64" s="120"/>
      <c r="N64" s="121"/>
    </row>
    <row r="65" spans="1:15" ht="15.75" x14ac:dyDescent="0.25">
      <c r="B65" s="122" t="s">
        <v>32</v>
      </c>
      <c r="C65" s="123">
        <v>151994</v>
      </c>
      <c r="D65" s="124">
        <v>-0.72479562552621335</v>
      </c>
      <c r="E65" s="123">
        <v>206077</v>
      </c>
      <c r="F65" s="124">
        <f t="shared" si="14"/>
        <v>0.35582325618116495</v>
      </c>
      <c r="G65" s="123">
        <v>573367</v>
      </c>
      <c r="H65" s="124">
        <f t="shared" si="14"/>
        <v>1.7822949674150923</v>
      </c>
      <c r="I65" s="123">
        <v>609226</v>
      </c>
      <c r="J65" s="124">
        <f t="shared" si="14"/>
        <v>6.254109497058602E-2</v>
      </c>
      <c r="K65" s="123">
        <v>651257</v>
      </c>
      <c r="L65" s="124">
        <f t="shared" si="14"/>
        <v>6.8990817857412567E-2</v>
      </c>
      <c r="M65" s="123">
        <v>395948</v>
      </c>
      <c r="N65" s="124">
        <v>7.2913505311077431E-2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256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E73-1</f>
        <v>2020</v>
      </c>
      <c r="D73" s="308"/>
      <c r="E73" s="309">
        <f t="shared" ref="E73" si="16">G73-1</f>
        <v>2021</v>
      </c>
      <c r="F73" s="308"/>
      <c r="G73" s="309">
        <f t="shared" ref="G73" si="17">I73-1</f>
        <v>2022</v>
      </c>
      <c r="H73" s="308"/>
      <c r="I73" s="309">
        <f t="shared" ref="I73" si="18">K73-1</f>
        <v>2023</v>
      </c>
      <c r="J73" s="308"/>
      <c r="K73" s="309">
        <f>M73-1</f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15716</v>
      </c>
      <c r="D75" s="121">
        <v>9.4886442803399751E-2</v>
      </c>
      <c r="E75" s="120">
        <v>478</v>
      </c>
      <c r="F75" s="121">
        <f t="shared" ref="F75:L87" si="19">IFERROR(E75/C75-1,"-")</f>
        <v>-0.96958513616696362</v>
      </c>
      <c r="G75" s="120">
        <v>7833</v>
      </c>
      <c r="H75" s="121">
        <f t="shared" si="19"/>
        <v>15.38702928870293</v>
      </c>
      <c r="I75" s="120">
        <v>14965</v>
      </c>
      <c r="J75" s="121">
        <f t="shared" si="19"/>
        <v>0.91050683007787558</v>
      </c>
      <c r="K75" s="120">
        <v>12114</v>
      </c>
      <c r="L75" s="121">
        <f t="shared" si="19"/>
        <v>-0.19051119278316075</v>
      </c>
      <c r="M75" s="120">
        <v>17541</v>
      </c>
      <c r="N75" s="121">
        <f t="shared" ref="N75:N81" si="20">IFERROR(M75/K75-1,"-")</f>
        <v>0.4479940564635958</v>
      </c>
    </row>
    <row r="76" spans="1:15" x14ac:dyDescent="0.25">
      <c r="A76" s="1">
        <v>2</v>
      </c>
      <c r="B76" s="119" t="s">
        <v>75</v>
      </c>
      <c r="C76" s="120">
        <v>16687</v>
      </c>
      <c r="D76" s="121">
        <v>5.0752471506832153E-2</v>
      </c>
      <c r="E76" s="120">
        <v>468</v>
      </c>
      <c r="F76" s="121">
        <f t="shared" si="19"/>
        <v>-0.97195421585665487</v>
      </c>
      <c r="G76" s="120">
        <v>11801</v>
      </c>
      <c r="H76" s="121">
        <f t="shared" si="19"/>
        <v>24.215811965811966</v>
      </c>
      <c r="I76" s="120">
        <v>15953</v>
      </c>
      <c r="J76" s="121">
        <f t="shared" si="19"/>
        <v>0.35183459028895858</v>
      </c>
      <c r="K76" s="120">
        <v>17151</v>
      </c>
      <c r="L76" s="121">
        <f t="shared" si="19"/>
        <v>7.5095593305334329E-2</v>
      </c>
      <c r="M76" s="120">
        <v>17298</v>
      </c>
      <c r="N76" s="121">
        <f t="shared" si="20"/>
        <v>8.5709288088158253E-3</v>
      </c>
    </row>
    <row r="77" spans="1:15" x14ac:dyDescent="0.25">
      <c r="A77" s="1">
        <v>3</v>
      </c>
      <c r="B77" s="119" t="s">
        <v>77</v>
      </c>
      <c r="C77" s="120">
        <v>7213</v>
      </c>
      <c r="D77" s="121">
        <v>-0.59579714205659851</v>
      </c>
      <c r="E77" s="120">
        <v>531</v>
      </c>
      <c r="F77" s="121">
        <f t="shared" si="19"/>
        <v>-0.92638291972826836</v>
      </c>
      <c r="G77" s="120">
        <v>15819</v>
      </c>
      <c r="H77" s="121">
        <f t="shared" si="19"/>
        <v>28.790960451977401</v>
      </c>
      <c r="I77" s="120">
        <v>19030</v>
      </c>
      <c r="J77" s="121">
        <f t="shared" si="19"/>
        <v>0.20298375371388833</v>
      </c>
      <c r="K77" s="120">
        <v>20080</v>
      </c>
      <c r="L77" s="121">
        <f t="shared" si="19"/>
        <v>5.5176037834997471E-2</v>
      </c>
      <c r="M77" s="120">
        <v>16521</v>
      </c>
      <c r="N77" s="121">
        <f t="shared" si="20"/>
        <v>-0.17724103585657369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682</v>
      </c>
      <c r="F78" s="121" t="str">
        <f t="shared" si="19"/>
        <v>-</v>
      </c>
      <c r="G78" s="120">
        <v>18290</v>
      </c>
      <c r="H78" s="121">
        <f t="shared" si="19"/>
        <v>25.818181818181817</v>
      </c>
      <c r="I78" s="120">
        <v>18213</v>
      </c>
      <c r="J78" s="121">
        <f t="shared" si="19"/>
        <v>-4.2099507927829682E-3</v>
      </c>
      <c r="K78" s="120">
        <v>17245</v>
      </c>
      <c r="L78" s="121">
        <f t="shared" si="19"/>
        <v>-5.3148849722725489E-2</v>
      </c>
      <c r="M78" s="120">
        <v>14872</v>
      </c>
      <c r="N78" s="121">
        <f t="shared" si="20"/>
        <v>-0.13760510292838501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610</v>
      </c>
      <c r="F79" s="121" t="str">
        <f t="shared" si="19"/>
        <v>-</v>
      </c>
      <c r="G79" s="120">
        <v>13170</v>
      </c>
      <c r="H79" s="121">
        <f t="shared" si="19"/>
        <v>20.590163934426229</v>
      </c>
      <c r="I79" s="120">
        <v>13793</v>
      </c>
      <c r="J79" s="121">
        <f t="shared" si="19"/>
        <v>4.7304479878511829E-2</v>
      </c>
      <c r="K79" s="120">
        <v>16053</v>
      </c>
      <c r="L79" s="121">
        <f t="shared" si="19"/>
        <v>0.16385122888421666</v>
      </c>
      <c r="M79" s="120">
        <v>13770</v>
      </c>
      <c r="N79" s="121">
        <f t="shared" si="20"/>
        <v>-0.14221640814800973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1871</v>
      </c>
      <c r="F80" s="121" t="str">
        <f t="shared" si="19"/>
        <v>-</v>
      </c>
      <c r="G80" s="120">
        <v>15398</v>
      </c>
      <c r="H80" s="121">
        <f t="shared" si="19"/>
        <v>7.2298236237306259</v>
      </c>
      <c r="I80" s="120">
        <v>16687</v>
      </c>
      <c r="J80" s="121">
        <f t="shared" si="19"/>
        <v>8.3712170411741837E-2</v>
      </c>
      <c r="K80" s="120">
        <v>18218</v>
      </c>
      <c r="L80" s="121">
        <f t="shared" si="19"/>
        <v>9.1748067357823482E-2</v>
      </c>
      <c r="M80" s="120">
        <v>15006</v>
      </c>
      <c r="N80" s="121">
        <f t="shared" si="20"/>
        <v>-0.17630914480184434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2626</v>
      </c>
      <c r="F81" s="121" t="str">
        <f t="shared" si="19"/>
        <v>-</v>
      </c>
      <c r="G81" s="120">
        <v>16650</v>
      </c>
      <c r="H81" s="121">
        <f t="shared" si="19"/>
        <v>5.3404417364813401</v>
      </c>
      <c r="I81" s="120">
        <v>16655</v>
      </c>
      <c r="J81" s="121">
        <f t="shared" si="19"/>
        <v>3.0030030030037125E-4</v>
      </c>
      <c r="K81" s="120">
        <v>19253</v>
      </c>
      <c r="L81" s="121">
        <f t="shared" si="19"/>
        <v>0.15598919243470433</v>
      </c>
      <c r="M81" s="120">
        <v>15800</v>
      </c>
      <c r="N81" s="121">
        <f t="shared" si="20"/>
        <v>-0.17934867293408818</v>
      </c>
    </row>
    <row r="82" spans="1:15" x14ac:dyDescent="0.25">
      <c r="A82" s="1">
        <v>8</v>
      </c>
      <c r="B82" s="119" t="s">
        <v>87</v>
      </c>
      <c r="C82" s="120">
        <v>4106</v>
      </c>
      <c r="D82" s="121">
        <v>-0.70398673491456998</v>
      </c>
      <c r="E82" s="120">
        <v>5393</v>
      </c>
      <c r="F82" s="121">
        <f t="shared" si="19"/>
        <v>0.31344374086702387</v>
      </c>
      <c r="G82" s="120">
        <v>17176</v>
      </c>
      <c r="H82" s="121">
        <f t="shared" si="19"/>
        <v>2.184869274986093</v>
      </c>
      <c r="I82" s="120">
        <v>14359</v>
      </c>
      <c r="J82" s="121">
        <f t="shared" si="19"/>
        <v>-0.16400791802515136</v>
      </c>
      <c r="K82" s="120">
        <v>19133</v>
      </c>
      <c r="L82" s="121">
        <f t="shared" si="19"/>
        <v>0.33247440629570302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2319</v>
      </c>
      <c r="D83" s="121">
        <v>-0.8115247074122236</v>
      </c>
      <c r="E83" s="120">
        <v>5743</v>
      </c>
      <c r="F83" s="121">
        <f t="shared" si="19"/>
        <v>1.4764984907287624</v>
      </c>
      <c r="G83" s="120">
        <v>15332</v>
      </c>
      <c r="H83" s="121">
        <f t="shared" si="19"/>
        <v>1.6696848337106043</v>
      </c>
      <c r="I83" s="120">
        <v>15793</v>
      </c>
      <c r="J83" s="121">
        <f t="shared" si="19"/>
        <v>3.0067831985389981E-2</v>
      </c>
      <c r="K83" s="120">
        <v>17638</v>
      </c>
      <c r="L83" s="121">
        <f t="shared" si="19"/>
        <v>0.116823909326917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1514</v>
      </c>
      <c r="D84" s="121">
        <v>-0.89874941483314386</v>
      </c>
      <c r="E84" s="120">
        <v>10420</v>
      </c>
      <c r="F84" s="121">
        <f t="shared" si="19"/>
        <v>5.8824306472919421</v>
      </c>
      <c r="G84" s="120">
        <v>16356</v>
      </c>
      <c r="H84" s="121">
        <f t="shared" si="19"/>
        <v>0.56967370441458742</v>
      </c>
      <c r="I84" s="120">
        <v>17892</v>
      </c>
      <c r="J84" s="121">
        <f t="shared" si="19"/>
        <v>9.3910491562729348E-2</v>
      </c>
      <c r="K84" s="120">
        <v>18858</v>
      </c>
      <c r="L84" s="121">
        <f t="shared" si="19"/>
        <v>5.39906103286385E-2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1765</v>
      </c>
      <c r="D85" s="121">
        <v>-0.89420368039321463</v>
      </c>
      <c r="E85" s="120">
        <v>12252</v>
      </c>
      <c r="F85" s="121">
        <f t="shared" si="19"/>
        <v>5.9416430594900849</v>
      </c>
      <c r="G85" s="120">
        <v>15426</v>
      </c>
      <c r="H85" s="121">
        <f t="shared" si="19"/>
        <v>0.25905974534769838</v>
      </c>
      <c r="I85" s="120">
        <v>21300</v>
      </c>
      <c r="J85" s="121">
        <f t="shared" si="19"/>
        <v>0.38078568650330613</v>
      </c>
      <c r="K85" s="120">
        <v>16218</v>
      </c>
      <c r="L85" s="121">
        <f t="shared" si="19"/>
        <v>-0.23859154929577464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1627</v>
      </c>
      <c r="D86" s="121">
        <v>-0.90289465831095195</v>
      </c>
      <c r="E86" s="120">
        <v>9598</v>
      </c>
      <c r="F86" s="121">
        <f t="shared" si="19"/>
        <v>4.8992009834050396</v>
      </c>
      <c r="G86" s="120">
        <v>15939</v>
      </c>
      <c r="H86" s="121">
        <f t="shared" si="19"/>
        <v>0.66065847051469051</v>
      </c>
      <c r="I86" s="120">
        <v>16647</v>
      </c>
      <c r="J86" s="121">
        <f t="shared" si="19"/>
        <v>4.4419348767174904E-2</v>
      </c>
      <c r="K86" s="120">
        <v>18249</v>
      </c>
      <c r="L86" s="121">
        <f t="shared" si="19"/>
        <v>9.6233555595602871E-2</v>
      </c>
      <c r="M86" s="120"/>
      <c r="N86" s="121"/>
    </row>
    <row r="87" spans="1:15" ht="15.75" x14ac:dyDescent="0.25">
      <c r="B87" s="122" t="s">
        <v>32</v>
      </c>
      <c r="C87" s="123">
        <v>54285</v>
      </c>
      <c r="D87" s="124">
        <v>-0.69451322453573439</v>
      </c>
      <c r="E87" s="123">
        <v>50672</v>
      </c>
      <c r="F87" s="124">
        <f t="shared" si="19"/>
        <v>-6.6556138896564421E-2</v>
      </c>
      <c r="G87" s="123">
        <v>179190</v>
      </c>
      <c r="H87" s="124">
        <f t="shared" si="19"/>
        <v>2.536272497631828</v>
      </c>
      <c r="I87" s="123">
        <v>201287</v>
      </c>
      <c r="J87" s="124">
        <f t="shared" si="19"/>
        <v>0.12331603326078455</v>
      </c>
      <c r="K87" s="123">
        <v>210210</v>
      </c>
      <c r="L87" s="124">
        <f t="shared" si="19"/>
        <v>4.432973813510066E-2</v>
      </c>
      <c r="M87" s="123">
        <v>110808</v>
      </c>
      <c r="N87" s="124">
        <v>-7.7476397422448717E-2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257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E95-1</f>
        <v>2020</v>
      </c>
      <c r="D95" s="308"/>
      <c r="E95" s="309">
        <f t="shared" ref="E95" si="21">G95-1</f>
        <v>2021</v>
      </c>
      <c r="F95" s="308"/>
      <c r="G95" s="309">
        <f t="shared" ref="G95" si="22">I95-1</f>
        <v>2022</v>
      </c>
      <c r="H95" s="308"/>
      <c r="I95" s="309">
        <f t="shared" ref="I95" si="23">K95-1</f>
        <v>2023</v>
      </c>
      <c r="J95" s="308"/>
      <c r="K95" s="309">
        <f>M95-1</f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42263</v>
      </c>
      <c r="D97" s="121">
        <v>-8.4007022258826614E-2</v>
      </c>
      <c r="E97" s="120">
        <v>5938</v>
      </c>
      <c r="F97" s="121">
        <f t="shared" ref="F97:L109" si="24">IFERROR(E97/C97-1,"-")</f>
        <v>-0.85949885242410617</v>
      </c>
      <c r="G97" s="120">
        <v>32894</v>
      </c>
      <c r="H97" s="121">
        <f t="shared" si="24"/>
        <v>4.539575614685079</v>
      </c>
      <c r="I97" s="120">
        <v>38836</v>
      </c>
      <c r="J97" s="121">
        <f t="shared" si="24"/>
        <v>0.18064084635495825</v>
      </c>
      <c r="K97" s="120">
        <v>40090</v>
      </c>
      <c r="L97" s="121">
        <f t="shared" si="24"/>
        <v>3.2289628180039109E-2</v>
      </c>
      <c r="M97" s="120">
        <v>39280</v>
      </c>
      <c r="N97" s="121">
        <f t="shared" ref="N97:N103" si="25">IFERROR(M97/K97-1,"-")</f>
        <v>-2.0204539785482645E-2</v>
      </c>
    </row>
    <row r="98" spans="2:14" x14ac:dyDescent="0.25">
      <c r="B98" s="119" t="s">
        <v>75</v>
      </c>
      <c r="C98" s="120">
        <v>42755</v>
      </c>
      <c r="D98" s="121">
        <v>-2.8229197445280407E-2</v>
      </c>
      <c r="E98" s="120">
        <v>7085</v>
      </c>
      <c r="F98" s="121">
        <f t="shared" si="24"/>
        <v>-0.83428838732312016</v>
      </c>
      <c r="G98" s="120">
        <v>36818</v>
      </c>
      <c r="H98" s="121">
        <f t="shared" si="24"/>
        <v>4.1966125617501762</v>
      </c>
      <c r="I98" s="120">
        <v>40393</v>
      </c>
      <c r="J98" s="121">
        <f t="shared" si="24"/>
        <v>9.7099244934542916E-2</v>
      </c>
      <c r="K98" s="120">
        <v>44543</v>
      </c>
      <c r="L98" s="121">
        <f t="shared" si="24"/>
        <v>0.10274057386180768</v>
      </c>
      <c r="M98" s="120">
        <v>42087</v>
      </c>
      <c r="N98" s="121">
        <f t="shared" si="25"/>
        <v>-5.5137732079114543E-2</v>
      </c>
    </row>
    <row r="99" spans="2:14" x14ac:dyDescent="0.25">
      <c r="B99" s="119" t="s">
        <v>77</v>
      </c>
      <c r="C99" s="120">
        <v>17153</v>
      </c>
      <c r="D99" s="121">
        <v>-0.68782076948276494</v>
      </c>
      <c r="E99" s="120">
        <v>9002</v>
      </c>
      <c r="F99" s="121">
        <f t="shared" si="24"/>
        <v>-0.47519384364251149</v>
      </c>
      <c r="G99" s="120">
        <v>44056</v>
      </c>
      <c r="H99" s="121">
        <f t="shared" si="24"/>
        <v>3.8940235503221503</v>
      </c>
      <c r="I99" s="120">
        <v>46614</v>
      </c>
      <c r="J99" s="121">
        <f t="shared" si="24"/>
        <v>5.8062465952424258E-2</v>
      </c>
      <c r="K99" s="120">
        <v>46997</v>
      </c>
      <c r="L99" s="121">
        <f t="shared" si="24"/>
        <v>8.2164156691122425E-3</v>
      </c>
      <c r="M99" s="120">
        <v>48564</v>
      </c>
      <c r="N99" s="121">
        <f t="shared" si="25"/>
        <v>3.3342553780028483E-2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10441</v>
      </c>
      <c r="F100" s="121" t="str">
        <f t="shared" si="24"/>
        <v>-</v>
      </c>
      <c r="G100" s="120">
        <v>44266</v>
      </c>
      <c r="H100" s="121">
        <f t="shared" si="24"/>
        <v>3.239632219136098</v>
      </c>
      <c r="I100" s="120">
        <v>44213</v>
      </c>
      <c r="J100" s="121">
        <f t="shared" si="24"/>
        <v>-1.1973071883613073E-3</v>
      </c>
      <c r="K100" s="120">
        <v>45816</v>
      </c>
      <c r="L100" s="121">
        <f t="shared" si="24"/>
        <v>3.6256304706760556E-2</v>
      </c>
      <c r="M100" s="120">
        <v>49157</v>
      </c>
      <c r="N100" s="121">
        <f t="shared" si="25"/>
        <v>7.292212327571157E-2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11343</v>
      </c>
      <c r="F101" s="121" t="str">
        <f t="shared" si="24"/>
        <v>-</v>
      </c>
      <c r="G101" s="120">
        <v>38064</v>
      </c>
      <c r="H101" s="121">
        <f t="shared" si="24"/>
        <v>2.355725998413118</v>
      </c>
      <c r="I101" s="120">
        <v>34250</v>
      </c>
      <c r="J101" s="121">
        <f t="shared" si="24"/>
        <v>-0.10019966372425393</v>
      </c>
      <c r="K101" s="120">
        <v>42177</v>
      </c>
      <c r="L101" s="121">
        <f t="shared" si="24"/>
        <v>0.2314452554744526</v>
      </c>
      <c r="M101" s="120">
        <v>44836</v>
      </c>
      <c r="N101" s="121">
        <f t="shared" si="25"/>
        <v>6.3043839059202966E-2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13593</v>
      </c>
      <c r="F102" s="121" t="str">
        <f t="shared" si="24"/>
        <v>-</v>
      </c>
      <c r="G102" s="120">
        <v>37123</v>
      </c>
      <c r="H102" s="121">
        <f t="shared" si="24"/>
        <v>1.731038034282351</v>
      </c>
      <c r="I102" s="120">
        <v>42497</v>
      </c>
      <c r="J102" s="121">
        <f t="shared" si="24"/>
        <v>0.14476200738086908</v>
      </c>
      <c r="K102" s="120">
        <v>42496</v>
      </c>
      <c r="L102" s="121">
        <f t="shared" si="24"/>
        <v>-2.3531072781635132E-5</v>
      </c>
      <c r="M102" s="120">
        <v>44595</v>
      </c>
      <c r="N102" s="121">
        <f t="shared" si="25"/>
        <v>4.9392884036144613E-2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23514</v>
      </c>
      <c r="F103" s="121" t="str">
        <f t="shared" si="24"/>
        <v>-</v>
      </c>
      <c r="G103" s="120">
        <v>48616</v>
      </c>
      <c r="H103" s="121">
        <f t="shared" si="24"/>
        <v>1.0675342349238752</v>
      </c>
      <c r="I103" s="120">
        <v>42520</v>
      </c>
      <c r="J103" s="121">
        <f t="shared" si="24"/>
        <v>-0.12539081783774886</v>
      </c>
      <c r="K103" s="120">
        <v>44773</v>
      </c>
      <c r="L103" s="121">
        <f t="shared" si="24"/>
        <v>5.2986829727187157E-2</v>
      </c>
      <c r="M103" s="120">
        <v>48521</v>
      </c>
      <c r="N103" s="121">
        <f t="shared" si="25"/>
        <v>8.3711165211176386E-2</v>
      </c>
    </row>
    <row r="104" spans="2:14" x14ac:dyDescent="0.25">
      <c r="B104" s="119" t="s">
        <v>87</v>
      </c>
      <c r="C104" s="120">
        <v>16622</v>
      </c>
      <c r="D104" s="121">
        <v>-0.70052608820985873</v>
      </c>
      <c r="E104" s="120">
        <v>24816</v>
      </c>
      <c r="F104" s="121">
        <f t="shared" si="24"/>
        <v>0.49296113584406198</v>
      </c>
      <c r="G104" s="120">
        <v>46323</v>
      </c>
      <c r="H104" s="121">
        <f t="shared" si="24"/>
        <v>0.86665860735009681</v>
      </c>
      <c r="I104" s="120">
        <v>47103</v>
      </c>
      <c r="J104" s="121">
        <f t="shared" si="24"/>
        <v>1.6838287675668751E-2</v>
      </c>
      <c r="K104" s="120">
        <v>47679</v>
      </c>
      <c r="L104" s="121">
        <f t="shared" si="24"/>
        <v>1.2228520476402771E-2</v>
      </c>
      <c r="M104" s="120"/>
      <c r="N104" s="121"/>
    </row>
    <row r="105" spans="2:14" x14ac:dyDescent="0.25">
      <c r="B105" s="119" t="s">
        <v>89</v>
      </c>
      <c r="C105" s="120">
        <v>9395</v>
      </c>
      <c r="D105" s="121">
        <v>-0.78118595118315626</v>
      </c>
      <c r="E105" s="120">
        <v>25068</v>
      </c>
      <c r="F105" s="121">
        <f t="shared" si="24"/>
        <v>1.668227780734433</v>
      </c>
      <c r="G105" s="120">
        <v>38894</v>
      </c>
      <c r="H105" s="121">
        <f t="shared" si="24"/>
        <v>0.55153981171214306</v>
      </c>
      <c r="I105" s="120">
        <v>40104</v>
      </c>
      <c r="J105" s="121">
        <f t="shared" si="24"/>
        <v>3.1110196945544288E-2</v>
      </c>
      <c r="K105" s="120">
        <v>39500</v>
      </c>
      <c r="L105" s="121">
        <f t="shared" si="24"/>
        <v>-1.5060841811290637E-2</v>
      </c>
      <c r="M105" s="120"/>
      <c r="N105" s="121"/>
    </row>
    <row r="106" spans="2:14" x14ac:dyDescent="0.25">
      <c r="B106" s="119" t="s">
        <v>91</v>
      </c>
      <c r="C106" s="120">
        <v>11947</v>
      </c>
      <c r="D106" s="121">
        <v>-0.72879162788585949</v>
      </c>
      <c r="E106" s="120">
        <v>35433</v>
      </c>
      <c r="F106" s="121">
        <f t="shared" si="24"/>
        <v>1.9658491671549343</v>
      </c>
      <c r="G106" s="120">
        <v>41972</v>
      </c>
      <c r="H106" s="121">
        <f t="shared" si="24"/>
        <v>0.18454548020207162</v>
      </c>
      <c r="I106" s="120">
        <v>46013</v>
      </c>
      <c r="J106" s="121">
        <f t="shared" si="24"/>
        <v>9.6278471361860296E-2</v>
      </c>
      <c r="K106" s="120">
        <v>45196</v>
      </c>
      <c r="L106" s="121">
        <f t="shared" si="24"/>
        <v>-1.7755851607154538E-2</v>
      </c>
      <c r="M106" s="120"/>
      <c r="N106" s="121"/>
    </row>
    <row r="107" spans="2:14" x14ac:dyDescent="0.25">
      <c r="B107" s="119" t="s">
        <v>93</v>
      </c>
      <c r="C107" s="120">
        <v>9017</v>
      </c>
      <c r="D107" s="121">
        <v>-0.7928269460527525</v>
      </c>
      <c r="E107" s="120">
        <v>35792</v>
      </c>
      <c r="F107" s="121">
        <f t="shared" si="24"/>
        <v>2.9693911500499057</v>
      </c>
      <c r="G107" s="120">
        <v>41589</v>
      </c>
      <c r="H107" s="121">
        <f t="shared" si="24"/>
        <v>0.16196356727760386</v>
      </c>
      <c r="I107" s="120">
        <v>42977</v>
      </c>
      <c r="J107" s="121">
        <f t="shared" si="24"/>
        <v>3.3374209526557452E-2</v>
      </c>
      <c r="K107" s="120">
        <v>43526</v>
      </c>
      <c r="L107" s="121">
        <f t="shared" si="24"/>
        <v>1.2774274612001868E-2</v>
      </c>
      <c r="M107" s="120"/>
      <c r="N107" s="121"/>
    </row>
    <row r="108" spans="2:14" x14ac:dyDescent="0.25">
      <c r="B108" s="119" t="s">
        <v>95</v>
      </c>
      <c r="C108" s="120">
        <v>9171</v>
      </c>
      <c r="D108" s="121">
        <v>-0.79918984015765271</v>
      </c>
      <c r="E108" s="120">
        <v>33484</v>
      </c>
      <c r="F108" s="121">
        <f t="shared" si="24"/>
        <v>2.6510740377276196</v>
      </c>
      <c r="G108" s="120">
        <v>40363</v>
      </c>
      <c r="H108" s="121">
        <f t="shared" si="24"/>
        <v>0.20544140485007767</v>
      </c>
      <c r="I108" s="120">
        <v>43945</v>
      </c>
      <c r="J108" s="121">
        <f t="shared" si="24"/>
        <v>8.8744642370487847E-2</v>
      </c>
      <c r="K108" s="120">
        <v>43563</v>
      </c>
      <c r="L108" s="121">
        <f t="shared" si="24"/>
        <v>-8.6926840368642955E-3</v>
      </c>
      <c r="M108" s="120"/>
      <c r="N108" s="121"/>
    </row>
    <row r="109" spans="2:14" ht="15.75" x14ac:dyDescent="0.25">
      <c r="B109" s="122" t="s">
        <v>32</v>
      </c>
      <c r="C109" s="123">
        <v>169066</v>
      </c>
      <c r="D109" s="124">
        <v>-0.70308877867850572</v>
      </c>
      <c r="E109" s="123">
        <v>235509</v>
      </c>
      <c r="F109" s="124">
        <f t="shared" si="24"/>
        <v>0.39300036672068894</v>
      </c>
      <c r="G109" s="123">
        <v>490978</v>
      </c>
      <c r="H109" s="124">
        <f t="shared" si="24"/>
        <v>1.0847525996883345</v>
      </c>
      <c r="I109" s="123">
        <v>509465</v>
      </c>
      <c r="J109" s="124">
        <f t="shared" si="24"/>
        <v>3.7653418279434137E-2</v>
      </c>
      <c r="K109" s="123">
        <v>526356</v>
      </c>
      <c r="L109" s="124">
        <f t="shared" si="24"/>
        <v>3.3154387445653688E-2</v>
      </c>
      <c r="M109" s="123">
        <v>317040</v>
      </c>
      <c r="N109" s="124">
        <v>3.3067007285950689E-2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1:11" x14ac:dyDescent="0.25">
      <c r="K114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A4842-470F-48ED-9E38-B426663233F8}">
  <sheetPr>
    <tabColor theme="7" tint="0.79998168889431442"/>
  </sheetPr>
  <dimension ref="A4:E116"/>
  <sheetViews>
    <sheetView showGridLines="0" topLeftCell="A73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258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134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1387823</v>
      </c>
      <c r="D8" s="121">
        <f t="shared" ref="D8:D10" si="0">C8/C9-1</f>
        <v>5.139858391579244E-2</v>
      </c>
    </row>
    <row r="9" spans="1:5" x14ac:dyDescent="0.25">
      <c r="A9" s="1"/>
      <c r="B9" s="119">
        <v>2023</v>
      </c>
      <c r="C9" s="120">
        <v>1319978</v>
      </c>
      <c r="D9" s="121">
        <f t="shared" si="0"/>
        <v>6.1472334916186533E-2</v>
      </c>
    </row>
    <row r="10" spans="1:5" x14ac:dyDescent="0.25">
      <c r="A10" s="1"/>
      <c r="B10" s="119">
        <v>2022</v>
      </c>
      <c r="C10" s="120">
        <v>1243535</v>
      </c>
      <c r="D10" s="121">
        <f t="shared" si="0"/>
        <v>1.5261854555944239</v>
      </c>
    </row>
    <row r="11" spans="1:5" x14ac:dyDescent="0.25">
      <c r="A11" s="1"/>
      <c r="B11" s="119">
        <v>2021</v>
      </c>
      <c r="C11" s="120">
        <v>492258</v>
      </c>
      <c r="D11" s="121">
        <f>C11/C12-1</f>
        <v>0.31148143707788845</v>
      </c>
    </row>
    <row r="12" spans="1:5" x14ac:dyDescent="0.25">
      <c r="A12" s="1" t="s">
        <v>74</v>
      </c>
      <c r="B12" s="119">
        <v>2020</v>
      </c>
      <c r="C12" s="120">
        <v>375345</v>
      </c>
      <c r="D12" s="121">
        <f t="shared" ref="D12:D21" si="1">C12/C13-1</f>
        <v>-0.71114220212080703</v>
      </c>
    </row>
    <row r="13" spans="1:5" x14ac:dyDescent="0.25">
      <c r="A13" s="1" t="s">
        <v>76</v>
      </c>
      <c r="B13" s="119">
        <v>2019</v>
      </c>
      <c r="C13" s="120">
        <v>1299411</v>
      </c>
      <c r="D13" s="121">
        <f t="shared" si="1"/>
        <v>-1.7448199829714683E-2</v>
      </c>
    </row>
    <row r="14" spans="1:5" x14ac:dyDescent="0.25">
      <c r="A14" s="1" t="s">
        <v>78</v>
      </c>
      <c r="B14" s="119">
        <v>2018</v>
      </c>
      <c r="C14" s="120">
        <v>1322486</v>
      </c>
      <c r="D14" s="121">
        <f t="shared" si="1"/>
        <v>-2.8150497540772146E-2</v>
      </c>
    </row>
    <row r="15" spans="1:5" x14ac:dyDescent="0.25">
      <c r="A15" s="1" t="s">
        <v>80</v>
      </c>
      <c r="B15" s="119">
        <v>2017</v>
      </c>
      <c r="C15" s="120">
        <v>1360793</v>
      </c>
      <c r="D15" s="121">
        <f>C15/C16-1</f>
        <v>1.008156851450881E-2</v>
      </c>
    </row>
    <row r="16" spans="1:5" x14ac:dyDescent="0.25">
      <c r="A16" s="1" t="s">
        <v>82</v>
      </c>
      <c r="B16" s="119">
        <v>2016</v>
      </c>
      <c r="C16" s="120">
        <v>1347211</v>
      </c>
      <c r="D16" s="121">
        <f>C16/C17-1</f>
        <v>8.4840222506385565E-2</v>
      </c>
    </row>
    <row r="17" spans="1:5" x14ac:dyDescent="0.25">
      <c r="A17" s="1" t="s">
        <v>84</v>
      </c>
      <c r="B17" s="119">
        <v>2015</v>
      </c>
      <c r="C17" s="120">
        <v>1241852</v>
      </c>
      <c r="D17" s="121">
        <f t="shared" si="1"/>
        <v>2.8319416520653284E-2</v>
      </c>
    </row>
    <row r="18" spans="1:5" x14ac:dyDescent="0.25">
      <c r="A18" s="1" t="s">
        <v>86</v>
      </c>
      <c r="B18" s="119">
        <v>2014</v>
      </c>
      <c r="C18" s="120">
        <v>1207652</v>
      </c>
      <c r="D18" s="121">
        <f t="shared" si="1"/>
        <v>2.4086536504619893E-2</v>
      </c>
    </row>
    <row r="19" spans="1:5" x14ac:dyDescent="0.25">
      <c r="A19" s="1" t="s">
        <v>88</v>
      </c>
      <c r="B19" s="119">
        <v>2013</v>
      </c>
      <c r="C19" s="120">
        <v>1179248</v>
      </c>
      <c r="D19" s="121">
        <f t="shared" si="1"/>
        <v>3.3603907060072213E-2</v>
      </c>
    </row>
    <row r="20" spans="1:5" x14ac:dyDescent="0.25">
      <c r="A20" s="1" t="s">
        <v>90</v>
      </c>
      <c r="B20" s="119">
        <v>2012</v>
      </c>
      <c r="C20" s="120">
        <v>1140909</v>
      </c>
      <c r="D20" s="121">
        <f>C20/C21-1</f>
        <v>2.3783124612326567E-3</v>
      </c>
    </row>
    <row r="21" spans="1:5" x14ac:dyDescent="0.25">
      <c r="A21" s="1" t="s">
        <v>92</v>
      </c>
      <c r="B21" s="119">
        <v>2011</v>
      </c>
      <c r="C21" s="120">
        <v>1138202</v>
      </c>
      <c r="D21" s="121">
        <f t="shared" si="1"/>
        <v>0.10739105857720643</v>
      </c>
    </row>
    <row r="22" spans="1:5" x14ac:dyDescent="0.25">
      <c r="A22" s="1" t="s">
        <v>94</v>
      </c>
      <c r="B22" s="119">
        <v>2010</v>
      </c>
      <c r="C22" s="120">
        <v>1027823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3" t="s">
        <v>259</v>
      </c>
      <c r="C27" s="283"/>
      <c r="D27" s="283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5" t="s">
        <v>139</v>
      </c>
      <c r="D29" s="306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861467</v>
      </c>
      <c r="D31" s="121">
        <f t="shared" ref="D31:D44" si="2">C31/C32-1</f>
        <v>6.2866357479768986E-2</v>
      </c>
    </row>
    <row r="32" spans="1:5" x14ac:dyDescent="0.25">
      <c r="B32" s="119">
        <v>2023</v>
      </c>
      <c r="C32" s="120">
        <v>810513</v>
      </c>
      <c r="D32" s="121">
        <f t="shared" si="2"/>
        <v>7.7012106724141827E-2</v>
      </c>
    </row>
    <row r="33" spans="2:4" x14ac:dyDescent="0.25">
      <c r="B33" s="119">
        <v>2022</v>
      </c>
      <c r="C33" s="120">
        <v>752557</v>
      </c>
      <c r="D33" s="121">
        <f t="shared" si="2"/>
        <v>1.9311000237586127</v>
      </c>
    </row>
    <row r="34" spans="2:4" x14ac:dyDescent="0.25">
      <c r="B34" s="119">
        <v>2021</v>
      </c>
      <c r="C34" s="120">
        <v>256749</v>
      </c>
      <c r="D34" s="121">
        <f t="shared" si="2"/>
        <v>0.24466862841103554</v>
      </c>
    </row>
    <row r="35" spans="2:4" x14ac:dyDescent="0.25">
      <c r="B35" s="119">
        <v>2020</v>
      </c>
      <c r="C35" s="120">
        <v>206279</v>
      </c>
      <c r="D35" s="121">
        <f t="shared" si="2"/>
        <v>-0.71742409194583523</v>
      </c>
    </row>
    <row r="36" spans="2:4" x14ac:dyDescent="0.25">
      <c r="B36" s="119">
        <v>2019</v>
      </c>
      <c r="C36" s="120">
        <v>729995</v>
      </c>
      <c r="D36" s="121">
        <f t="shared" si="2"/>
        <v>3.0188977466931499E-2</v>
      </c>
    </row>
    <row r="37" spans="2:4" x14ac:dyDescent="0.25">
      <c r="B37" s="119">
        <v>2018</v>
      </c>
      <c r="C37" s="120">
        <v>708603</v>
      </c>
      <c r="D37" s="121">
        <f t="shared" si="2"/>
        <v>-1.8596180214118574E-2</v>
      </c>
    </row>
    <row r="38" spans="2:4" x14ac:dyDescent="0.25">
      <c r="B38" s="119">
        <v>2017</v>
      </c>
      <c r="C38" s="120">
        <v>722030</v>
      </c>
      <c r="D38" s="121">
        <f>C38/C39-1</f>
        <v>-2.2733363471236778E-2</v>
      </c>
    </row>
    <row r="39" spans="2:4" x14ac:dyDescent="0.25">
      <c r="B39" s="119">
        <v>2016</v>
      </c>
      <c r="C39" s="120">
        <v>738826</v>
      </c>
      <c r="D39" s="121">
        <f>C39/C40-1</f>
        <v>9.4570009718633719E-2</v>
      </c>
    </row>
    <row r="40" spans="2:4" x14ac:dyDescent="0.25">
      <c r="B40" s="119">
        <v>2015</v>
      </c>
      <c r="C40" s="120">
        <v>674992</v>
      </c>
      <c r="D40" s="121">
        <f t="shared" si="2"/>
        <v>5.0406084024145592E-2</v>
      </c>
    </row>
    <row r="41" spans="2:4" x14ac:dyDescent="0.25">
      <c r="B41" s="119">
        <v>2014</v>
      </c>
      <c r="C41" s="120">
        <v>642601</v>
      </c>
      <c r="D41" s="121">
        <f t="shared" si="2"/>
        <v>3.0089928345863548E-2</v>
      </c>
    </row>
    <row r="42" spans="2:4" x14ac:dyDescent="0.25">
      <c r="B42" s="119">
        <v>2013</v>
      </c>
      <c r="C42" s="120">
        <v>623830</v>
      </c>
      <c r="D42" s="121">
        <f t="shared" si="2"/>
        <v>2.3516112466509309E-2</v>
      </c>
    </row>
    <row r="43" spans="2:4" x14ac:dyDescent="0.25">
      <c r="B43" s="119">
        <v>2012</v>
      </c>
      <c r="C43" s="120">
        <v>609497</v>
      </c>
      <c r="D43" s="121">
        <f>C43/C44-1</f>
        <v>-8.5223575648734062E-3</v>
      </c>
    </row>
    <row r="44" spans="2:4" x14ac:dyDescent="0.25">
      <c r="B44" s="119">
        <v>2011</v>
      </c>
      <c r="C44" s="120">
        <v>614736</v>
      </c>
      <c r="D44" s="121">
        <f t="shared" si="2"/>
        <v>9.2021444787488305E-2</v>
      </c>
    </row>
    <row r="45" spans="2:4" x14ac:dyDescent="0.25">
      <c r="B45" s="119">
        <v>2010</v>
      </c>
      <c r="C45" s="120">
        <v>562934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3" t="s">
        <v>260</v>
      </c>
      <c r="C50" s="283"/>
      <c r="D50" s="283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5" t="s">
        <v>142</v>
      </c>
      <c r="D52" s="306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651257</v>
      </c>
      <c r="D54" s="121">
        <f t="shared" ref="D54:D56" si="3">C54/C55-1</f>
        <v>6.8990817857412567E-2</v>
      </c>
    </row>
    <row r="55" spans="1:5" x14ac:dyDescent="0.25">
      <c r="A55" s="1"/>
      <c r="B55" s="119">
        <v>2023</v>
      </c>
      <c r="C55" s="120">
        <v>609226</v>
      </c>
      <c r="D55" s="121">
        <f t="shared" si="3"/>
        <v>6.254109497058602E-2</v>
      </c>
    </row>
    <row r="56" spans="1:5" x14ac:dyDescent="0.25">
      <c r="A56" s="1"/>
      <c r="B56" s="119">
        <v>2022</v>
      </c>
      <c r="C56" s="120">
        <v>573367</v>
      </c>
      <c r="D56" s="121">
        <f t="shared" si="3"/>
        <v>1.7822949674150923</v>
      </c>
    </row>
    <row r="57" spans="1:5" x14ac:dyDescent="0.25">
      <c r="A57" s="1"/>
      <c r="B57" s="119">
        <v>2021</v>
      </c>
      <c r="C57" s="120">
        <v>206077</v>
      </c>
      <c r="D57" s="121">
        <f>C57/C58-1</f>
        <v>0.35582325618116495</v>
      </c>
    </row>
    <row r="58" spans="1:5" x14ac:dyDescent="0.25">
      <c r="A58" s="1">
        <v>2</v>
      </c>
      <c r="B58" s="119">
        <v>2020</v>
      </c>
      <c r="C58" s="120">
        <v>151994</v>
      </c>
      <c r="D58" s="121">
        <f t="shared" ref="D58:D67" si="4">C58/C59-1</f>
        <v>-0.72479562552621335</v>
      </c>
    </row>
    <row r="59" spans="1:5" x14ac:dyDescent="0.25">
      <c r="A59" s="1">
        <v>3</v>
      </c>
      <c r="B59" s="119">
        <v>2019</v>
      </c>
      <c r="C59" s="120">
        <v>552295</v>
      </c>
      <c r="D59" s="121">
        <f t="shared" si="4"/>
        <v>8.2498373199739738E-2</v>
      </c>
    </row>
    <row r="60" spans="1:5" x14ac:dyDescent="0.25">
      <c r="A60" s="1">
        <v>4</v>
      </c>
      <c r="B60" s="119">
        <v>2018</v>
      </c>
      <c r="C60" s="120">
        <v>510204</v>
      </c>
      <c r="D60" s="121">
        <f t="shared" si="4"/>
        <v>2.50132139720316E-3</v>
      </c>
    </row>
    <row r="61" spans="1:5" x14ac:dyDescent="0.25">
      <c r="A61" s="1">
        <v>5</v>
      </c>
      <c r="B61" s="119">
        <v>2017</v>
      </c>
      <c r="C61" s="120">
        <v>508931</v>
      </c>
      <c r="D61" s="121">
        <f>C61/C62-1</f>
        <v>-3.8475635561198263E-2</v>
      </c>
    </row>
    <row r="62" spans="1:5" x14ac:dyDescent="0.25">
      <c r="A62" s="1">
        <v>6</v>
      </c>
      <c r="B62" s="119">
        <v>2016</v>
      </c>
      <c r="C62" s="120">
        <v>529296</v>
      </c>
      <c r="D62" s="121">
        <f>C62/C63-1</f>
        <v>7.8771499672880996E-2</v>
      </c>
    </row>
    <row r="63" spans="1:5" x14ac:dyDescent="0.25">
      <c r="A63" s="1">
        <v>7</v>
      </c>
      <c r="B63" s="119">
        <v>2015</v>
      </c>
      <c r="C63" s="120">
        <v>490647</v>
      </c>
      <c r="D63" s="121">
        <f t="shared" si="4"/>
        <v>6.0333370071899539E-2</v>
      </c>
    </row>
    <row r="64" spans="1:5" x14ac:dyDescent="0.25">
      <c r="A64" s="1">
        <v>8</v>
      </c>
      <c r="B64" s="119">
        <v>2014</v>
      </c>
      <c r="C64" s="120">
        <v>462729</v>
      </c>
      <c r="D64" s="121">
        <f t="shared" si="4"/>
        <v>4.8836877214217145E-2</v>
      </c>
    </row>
    <row r="65" spans="1:5" x14ac:dyDescent="0.25">
      <c r="A65" s="1">
        <v>9</v>
      </c>
      <c r="B65" s="119">
        <v>2013</v>
      </c>
      <c r="C65" s="120">
        <v>441183</v>
      </c>
      <c r="D65" s="121">
        <f t="shared" si="4"/>
        <v>4.3183107916390906E-2</v>
      </c>
    </row>
    <row r="66" spans="1:5" x14ac:dyDescent="0.25">
      <c r="A66" s="1">
        <v>10</v>
      </c>
      <c r="B66" s="119">
        <v>2012</v>
      </c>
      <c r="C66" s="120">
        <v>422920</v>
      </c>
      <c r="D66" s="121">
        <f>C66/C67-1</f>
        <v>2.8149394298161434E-2</v>
      </c>
    </row>
    <row r="67" spans="1:5" x14ac:dyDescent="0.25">
      <c r="A67" s="1">
        <v>11</v>
      </c>
      <c r="B67" s="119">
        <v>2011</v>
      </c>
      <c r="C67" s="120">
        <v>411341</v>
      </c>
      <c r="D67" s="121">
        <f t="shared" si="4"/>
        <v>6.3058709208897445E-2</v>
      </c>
    </row>
    <row r="68" spans="1:5" x14ac:dyDescent="0.25">
      <c r="A68" s="1">
        <v>12</v>
      </c>
      <c r="B68" s="119">
        <v>2010</v>
      </c>
      <c r="C68" s="120">
        <v>386941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3" t="s">
        <v>143</v>
      </c>
      <c r="C73" s="283"/>
      <c r="D73" s="283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5" t="s">
        <v>144</v>
      </c>
      <c r="D75" s="306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210210</v>
      </c>
      <c r="D77" s="121">
        <f t="shared" ref="D77:D83" si="5">C77/C78-1</f>
        <v>4.432973813510066E-2</v>
      </c>
    </row>
    <row r="78" spans="1:5" x14ac:dyDescent="0.25">
      <c r="A78" s="1"/>
      <c r="B78" s="119">
        <v>2023</v>
      </c>
      <c r="C78" s="120">
        <v>201287</v>
      </c>
      <c r="D78" s="121">
        <f t="shared" si="5"/>
        <v>0.12331603326078455</v>
      </c>
    </row>
    <row r="79" spans="1:5" x14ac:dyDescent="0.25">
      <c r="A79" s="1"/>
      <c r="B79" s="119">
        <v>2022</v>
      </c>
      <c r="C79" s="120">
        <v>179190</v>
      </c>
      <c r="D79" s="121">
        <f t="shared" si="5"/>
        <v>2.536272497631828</v>
      </c>
    </row>
    <row r="80" spans="1:5" x14ac:dyDescent="0.25">
      <c r="A80" s="1"/>
      <c r="B80" s="119">
        <v>2021</v>
      </c>
      <c r="C80" s="120">
        <v>50672</v>
      </c>
      <c r="D80" s="121">
        <f t="shared" si="5"/>
        <v>-6.6556138896564421E-2</v>
      </c>
    </row>
    <row r="81" spans="1:5" x14ac:dyDescent="0.25">
      <c r="A81" s="1">
        <v>2</v>
      </c>
      <c r="B81" s="119">
        <v>2020</v>
      </c>
      <c r="C81" s="120">
        <v>54285</v>
      </c>
      <c r="D81" s="121">
        <f t="shared" si="5"/>
        <v>-0.69451322453573439</v>
      </c>
    </row>
    <row r="82" spans="1:5" x14ac:dyDescent="0.25">
      <c r="A82" s="1">
        <v>3</v>
      </c>
      <c r="B82" s="119">
        <v>2019</v>
      </c>
      <c r="C82" s="120">
        <v>177700</v>
      </c>
      <c r="D82" s="121">
        <f t="shared" si="5"/>
        <v>-0.10433016295445041</v>
      </c>
    </row>
    <row r="83" spans="1:5" x14ac:dyDescent="0.25">
      <c r="A83" s="1">
        <v>4</v>
      </c>
      <c r="B83" s="119">
        <v>2018</v>
      </c>
      <c r="C83" s="120">
        <v>198399</v>
      </c>
      <c r="D83" s="121">
        <f t="shared" si="5"/>
        <v>-6.8982022440274293E-2</v>
      </c>
    </row>
    <row r="84" spans="1:5" x14ac:dyDescent="0.25">
      <c r="A84" s="1">
        <v>5</v>
      </c>
      <c r="B84" s="119">
        <v>2017</v>
      </c>
      <c r="C84" s="120">
        <v>213099</v>
      </c>
      <c r="D84" s="121">
        <f>C84/C85-1</f>
        <v>1.703336037798886E-2</v>
      </c>
    </row>
    <row r="85" spans="1:5" x14ac:dyDescent="0.25">
      <c r="A85" s="1">
        <v>6</v>
      </c>
      <c r="B85" s="119">
        <v>2016</v>
      </c>
      <c r="C85" s="120">
        <v>209530</v>
      </c>
      <c r="D85" s="121">
        <f>C85/C86-1</f>
        <v>0.13661883967560828</v>
      </c>
    </row>
    <row r="86" spans="1:5" x14ac:dyDescent="0.25">
      <c r="A86" s="1">
        <v>7</v>
      </c>
      <c r="B86" s="119">
        <v>2015</v>
      </c>
      <c r="C86" s="120">
        <v>184345</v>
      </c>
      <c r="D86" s="121">
        <f t="shared" ref="D86:D88" si="6">C86/C87-1</f>
        <v>2.4867683686176756E-2</v>
      </c>
    </row>
    <row r="87" spans="1:5" x14ac:dyDescent="0.25">
      <c r="A87" s="1">
        <v>8</v>
      </c>
      <c r="B87" s="119">
        <v>2014</v>
      </c>
      <c r="C87" s="120">
        <v>179872</v>
      </c>
      <c r="D87" s="121">
        <f t="shared" si="6"/>
        <v>-1.5193241608129293E-2</v>
      </c>
    </row>
    <row r="88" spans="1:5" x14ac:dyDescent="0.25">
      <c r="A88" s="1">
        <v>9</v>
      </c>
      <c r="B88" s="119">
        <v>2013</v>
      </c>
      <c r="C88" s="120">
        <v>182647</v>
      </c>
      <c r="D88" s="121">
        <f t="shared" si="6"/>
        <v>-2.1063689522288431E-2</v>
      </c>
    </row>
    <row r="89" spans="1:5" x14ac:dyDescent="0.25">
      <c r="A89" s="1">
        <v>10</v>
      </c>
      <c r="B89" s="119">
        <v>2012</v>
      </c>
      <c r="C89" s="120">
        <v>186577</v>
      </c>
      <c r="D89" s="121">
        <f>C89/C90-1</f>
        <v>-8.2686398387374349E-2</v>
      </c>
    </row>
    <row r="90" spans="1:5" x14ac:dyDescent="0.25">
      <c r="A90" s="1">
        <v>11</v>
      </c>
      <c r="B90" s="119">
        <v>2011</v>
      </c>
      <c r="C90" s="120">
        <v>203395</v>
      </c>
      <c r="D90" s="121">
        <f t="shared" ref="D90" si="7">C90/C91-1</f>
        <v>0.1556993744069366</v>
      </c>
    </row>
    <row r="91" spans="1:5" x14ac:dyDescent="0.25">
      <c r="A91" s="1">
        <v>12</v>
      </c>
      <c r="B91" s="119">
        <v>2010</v>
      </c>
      <c r="C91" s="120">
        <v>175993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3" t="s">
        <v>261</v>
      </c>
      <c r="C96" s="283"/>
      <c r="D96" s="283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5" t="s">
        <v>34</v>
      </c>
      <c r="D98" s="306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>
        <v>526356</v>
      </c>
      <c r="D100" s="121">
        <f t="shared" ref="D100:D113" si="8">C100/C101-1</f>
        <v>3.3154387445653688E-2</v>
      </c>
    </row>
    <row r="101" spans="2:5" x14ac:dyDescent="0.25">
      <c r="B101" s="119">
        <v>2023</v>
      </c>
      <c r="C101" s="120">
        <v>509465</v>
      </c>
      <c r="D101" s="121">
        <f t="shared" si="8"/>
        <v>3.7653418279434137E-2</v>
      </c>
    </row>
    <row r="102" spans="2:5" x14ac:dyDescent="0.25">
      <c r="B102" s="119">
        <v>2022</v>
      </c>
      <c r="C102" s="120">
        <v>490978</v>
      </c>
      <c r="D102" s="121">
        <f t="shared" si="8"/>
        <v>1.0847525996883345</v>
      </c>
    </row>
    <row r="103" spans="2:5" x14ac:dyDescent="0.25">
      <c r="B103" s="119">
        <v>2021</v>
      </c>
      <c r="C103" s="120">
        <v>235509</v>
      </c>
      <c r="D103" s="121">
        <f t="shared" si="8"/>
        <v>0.39300036672068894</v>
      </c>
    </row>
    <row r="104" spans="2:5" x14ac:dyDescent="0.25">
      <c r="B104" s="119">
        <v>2020</v>
      </c>
      <c r="C104" s="120">
        <v>169066</v>
      </c>
      <c r="D104" s="121">
        <f t="shared" si="8"/>
        <v>-0.70308877867850572</v>
      </c>
    </row>
    <row r="105" spans="2:5" x14ac:dyDescent="0.25">
      <c r="B105" s="119">
        <v>2019</v>
      </c>
      <c r="C105" s="120">
        <v>569416</v>
      </c>
      <c r="D105" s="121">
        <f t="shared" si="8"/>
        <v>-7.2435626984295065E-2</v>
      </c>
    </row>
    <row r="106" spans="2:5" x14ac:dyDescent="0.25">
      <c r="B106" s="119">
        <v>2018</v>
      </c>
      <c r="C106" s="120">
        <v>613883</v>
      </c>
      <c r="D106" s="121">
        <f t="shared" si="8"/>
        <v>-3.8950283595010959E-2</v>
      </c>
    </row>
    <row r="107" spans="2:5" x14ac:dyDescent="0.25">
      <c r="B107" s="119">
        <v>2017</v>
      </c>
      <c r="C107" s="120">
        <v>638763</v>
      </c>
      <c r="D107" s="121">
        <f t="shared" si="8"/>
        <v>4.9932197539387158E-2</v>
      </c>
    </row>
    <row r="108" spans="2:5" x14ac:dyDescent="0.25">
      <c r="B108" s="119">
        <v>2016</v>
      </c>
      <c r="C108" s="120">
        <v>608385</v>
      </c>
      <c r="D108" s="121">
        <f t="shared" si="8"/>
        <v>7.3254419080549082E-2</v>
      </c>
    </row>
    <row r="109" spans="2:5" x14ac:dyDescent="0.25">
      <c r="B109" s="119">
        <v>2015</v>
      </c>
      <c r="C109" s="120">
        <v>566860</v>
      </c>
      <c r="D109" s="121">
        <f t="shared" si="8"/>
        <v>3.2014809282701062E-3</v>
      </c>
    </row>
    <row r="110" spans="2:5" x14ac:dyDescent="0.25">
      <c r="B110" s="119">
        <v>2014</v>
      </c>
      <c r="C110" s="120">
        <v>565051</v>
      </c>
      <c r="D110" s="121">
        <f t="shared" si="8"/>
        <v>1.7343694298708412E-2</v>
      </c>
    </row>
    <row r="111" spans="2:5" x14ac:dyDescent="0.25">
      <c r="B111" s="119">
        <v>2013</v>
      </c>
      <c r="C111" s="120">
        <v>555418</v>
      </c>
      <c r="D111" s="121">
        <f t="shared" si="8"/>
        <v>4.5173989296440453E-2</v>
      </c>
    </row>
    <row r="112" spans="2:5" x14ac:dyDescent="0.25">
      <c r="B112" s="119">
        <v>2012</v>
      </c>
      <c r="C112" s="120">
        <v>531412</v>
      </c>
      <c r="D112" s="121">
        <f t="shared" si="8"/>
        <v>1.5179591415679372E-2</v>
      </c>
    </row>
    <row r="113" spans="2:4" x14ac:dyDescent="0.25">
      <c r="B113" s="119">
        <v>2011</v>
      </c>
      <c r="C113" s="120">
        <v>523466</v>
      </c>
      <c r="D113" s="121">
        <f t="shared" si="8"/>
        <v>0.12600212093639551</v>
      </c>
    </row>
    <row r="114" spans="2:4" x14ac:dyDescent="0.25">
      <c r="B114" s="119">
        <v>2010</v>
      </c>
      <c r="C114" s="120">
        <v>464889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189DD-6DA5-4B95-B74D-E6CD660645D8}">
  <sheetPr>
    <tabColor theme="7" tint="0.79998168889431442"/>
  </sheetPr>
  <dimension ref="A1:V59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262</v>
      </c>
      <c r="D5" s="131" t="s">
        <v>233</v>
      </c>
      <c r="E5" s="131" t="s">
        <v>234</v>
      </c>
      <c r="F5" s="131" t="s">
        <v>235</v>
      </c>
      <c r="G5" s="131" t="s">
        <v>236</v>
      </c>
      <c r="H5" s="131" t="s">
        <v>237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julio 2025</v>
      </c>
      <c r="L5" s="14" t="str">
        <f>CONCATENATE("cuota/ total municipio ",RIGHT(H5,2))</f>
        <v>cuota/ total municipio 25</v>
      </c>
      <c r="M5" s="13" t="s">
        <v>263</v>
      </c>
      <c r="N5" s="13" t="s">
        <v>228</v>
      </c>
      <c r="O5" s="13" t="s">
        <v>229</v>
      </c>
      <c r="P5" s="13" t="s">
        <v>230</v>
      </c>
      <c r="Q5" s="13" t="s">
        <v>231</v>
      </c>
      <c r="R5" s="13" t="s">
        <v>232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julio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1049130</v>
      </c>
      <c r="D6" s="135">
        <v>745750</v>
      </c>
      <c r="E6" s="135">
        <v>2658818</v>
      </c>
      <c r="F6" s="135">
        <v>2977282</v>
      </c>
      <c r="G6" s="135">
        <v>3166417</v>
      </c>
      <c r="H6" s="135">
        <v>3154023</v>
      </c>
      <c r="I6" s="136">
        <f>IFERROR(H6/G6-1,"-")</f>
        <v>-3.9142033408738897E-3</v>
      </c>
      <c r="J6" s="135">
        <f>IFERROR(H6-G6,"-")</f>
        <v>-12394</v>
      </c>
      <c r="K6" s="136">
        <f t="shared" ref="K6:K57" si="0">IFERROR(H6/$H$6,"-")</f>
        <v>1</v>
      </c>
      <c r="L6" s="137">
        <f>H6/H6</f>
        <v>1</v>
      </c>
      <c r="M6" s="135">
        <v>96087</v>
      </c>
      <c r="N6" s="135">
        <v>224964</v>
      </c>
      <c r="O6" s="135">
        <v>455417</v>
      </c>
      <c r="P6" s="135">
        <v>453884</v>
      </c>
      <c r="Q6" s="135">
        <v>480798</v>
      </c>
      <c r="R6" s="135">
        <v>487331</v>
      </c>
      <c r="S6" s="136">
        <f>IFERROR(R6/Q6-1,"-")</f>
        <v>1.358782690443805E-2</v>
      </c>
      <c r="T6" s="135">
        <f t="shared" ref="T6:T57" si="1">R6-Q6</f>
        <v>6533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794875</v>
      </c>
      <c r="D7" s="139">
        <v>578416</v>
      </c>
      <c r="E7" s="139">
        <v>2111099</v>
      </c>
      <c r="F7" s="139">
        <v>2351203</v>
      </c>
      <c r="G7" s="139">
        <v>2473077</v>
      </c>
      <c r="H7" s="139">
        <v>2432547</v>
      </c>
      <c r="I7" s="140">
        <f t="shared" ref="I7:I57" si="2">IFERROR(H7/G7-1,"-")</f>
        <v>-1.6388490936594335E-2</v>
      </c>
      <c r="J7" s="139">
        <f t="shared" ref="J7:J57" si="3">IFERROR(H7-G7,"-")</f>
        <v>-40530</v>
      </c>
      <c r="K7" s="140">
        <f t="shared" si="0"/>
        <v>0.77125214369077211</v>
      </c>
      <c r="L7" s="140">
        <f>H7/H6</f>
        <v>0.77125214369077211</v>
      </c>
      <c r="M7" s="139">
        <v>70284</v>
      </c>
      <c r="N7" s="139">
        <v>177784</v>
      </c>
      <c r="O7" s="139">
        <v>355886</v>
      </c>
      <c r="P7" s="139">
        <v>358994</v>
      </c>
      <c r="Q7" s="139">
        <v>372261</v>
      </c>
      <c r="R7" s="139">
        <v>375190</v>
      </c>
      <c r="S7" s="140">
        <f t="shared" ref="S7:S57" si="4">IFERROR(R7/Q7-1,"-")</f>
        <v>7.8681355285672439E-3</v>
      </c>
      <c r="T7" s="139">
        <f t="shared" si="1"/>
        <v>2929</v>
      </c>
      <c r="U7" s="140">
        <f t="shared" ref="U7:U57" si="5">IFERROR(P7/$P$6,"-")</f>
        <v>0.79093777264675558</v>
      </c>
      <c r="V7" s="140">
        <f>IFERROR(R7/R6,"-")</f>
        <v>0.76988740712164827</v>
      </c>
    </row>
    <row r="8" spans="1:22" x14ac:dyDescent="0.25">
      <c r="B8" s="99" t="s">
        <v>142</v>
      </c>
      <c r="C8" s="53">
        <v>632997</v>
      </c>
      <c r="D8" s="53">
        <v>470647</v>
      </c>
      <c r="E8" s="53">
        <v>1737868</v>
      </c>
      <c r="F8" s="53">
        <v>1918328</v>
      </c>
      <c r="G8" s="53">
        <v>2032671</v>
      </c>
      <c r="H8" s="53">
        <v>1993559</v>
      </c>
      <c r="I8" s="100">
        <f t="shared" si="2"/>
        <v>-1.9241677575957961E-2</v>
      </c>
      <c r="J8" s="53">
        <f t="shared" si="3"/>
        <v>-39112</v>
      </c>
      <c r="K8" s="100">
        <f t="shared" si="0"/>
        <v>0.63206863107846711</v>
      </c>
      <c r="L8" s="100">
        <f>H8/H6</f>
        <v>0.63206863107846711</v>
      </c>
      <c r="M8" s="53">
        <v>57097</v>
      </c>
      <c r="N8" s="53">
        <v>152798</v>
      </c>
      <c r="O8" s="53">
        <v>297248</v>
      </c>
      <c r="P8" s="53">
        <v>300698</v>
      </c>
      <c r="Q8" s="53">
        <v>305073</v>
      </c>
      <c r="R8" s="53">
        <v>308984</v>
      </c>
      <c r="S8" s="100">
        <f t="shared" si="4"/>
        <v>1.2819882454363274E-2</v>
      </c>
      <c r="T8" s="53">
        <f t="shared" si="1"/>
        <v>3911</v>
      </c>
      <c r="U8" s="100">
        <f t="shared" si="5"/>
        <v>0.66249966951908412</v>
      </c>
      <c r="V8" s="100">
        <f>IFERROR(R8/R6,"-")</f>
        <v>0.63403313148558171</v>
      </c>
    </row>
    <row r="9" spans="1:22" x14ac:dyDescent="0.25">
      <c r="B9" s="99" t="s">
        <v>144</v>
      </c>
      <c r="C9" s="53">
        <v>161878</v>
      </c>
      <c r="D9" s="53">
        <v>107769</v>
      </c>
      <c r="E9" s="53">
        <v>373231</v>
      </c>
      <c r="F9" s="53">
        <v>432875</v>
      </c>
      <c r="G9" s="53">
        <v>440406</v>
      </c>
      <c r="H9" s="53">
        <v>438988</v>
      </c>
      <c r="I9" s="100">
        <f t="shared" si="2"/>
        <v>-3.2197563157632114E-3</v>
      </c>
      <c r="J9" s="53">
        <f t="shared" si="3"/>
        <v>-1418</v>
      </c>
      <c r="K9" s="100">
        <f t="shared" si="0"/>
        <v>0.13918351261230499</v>
      </c>
      <c r="L9" s="100">
        <f>H9/H6</f>
        <v>0.13918351261230499</v>
      </c>
      <c r="M9" s="53">
        <v>13187</v>
      </c>
      <c r="N9" s="53">
        <v>24986</v>
      </c>
      <c r="O9" s="53">
        <v>58638</v>
      </c>
      <c r="P9" s="53">
        <v>58296</v>
      </c>
      <c r="Q9" s="53">
        <v>67188</v>
      </c>
      <c r="R9" s="53">
        <v>66206</v>
      </c>
      <c r="S9" s="100">
        <f t="shared" si="4"/>
        <v>-1.4615705185449746E-2</v>
      </c>
      <c r="T9" s="53">
        <f t="shared" si="1"/>
        <v>-982</v>
      </c>
      <c r="U9" s="100">
        <f t="shared" si="5"/>
        <v>0.1284381031276714</v>
      </c>
      <c r="V9" s="100">
        <f>IFERROR(R9/R6,"-")</f>
        <v>0.13585427563606667</v>
      </c>
    </row>
    <row r="10" spans="1:22" ht="16.5" thickBot="1" x14ac:dyDescent="0.3">
      <c r="B10" s="141" t="s">
        <v>65</v>
      </c>
      <c r="C10" s="142">
        <v>248528</v>
      </c>
      <c r="D10" s="142">
        <v>167334</v>
      </c>
      <c r="E10" s="142">
        <v>547719</v>
      </c>
      <c r="F10" s="142">
        <v>626079</v>
      </c>
      <c r="G10" s="142">
        <v>693340</v>
      </c>
      <c r="H10" s="142">
        <v>721476</v>
      </c>
      <c r="I10" s="143">
        <f t="shared" si="2"/>
        <v>4.0580379034816927E-2</v>
      </c>
      <c r="J10" s="142">
        <f t="shared" si="3"/>
        <v>28136</v>
      </c>
      <c r="K10" s="143">
        <f t="shared" si="0"/>
        <v>0.22874785630922792</v>
      </c>
      <c r="L10" s="143">
        <f>H10/H6</f>
        <v>0.22874785630922792</v>
      </c>
      <c r="M10" s="142">
        <v>25803</v>
      </c>
      <c r="N10" s="142">
        <v>47180</v>
      </c>
      <c r="O10" s="142">
        <v>99531</v>
      </c>
      <c r="P10" s="142">
        <v>94890</v>
      </c>
      <c r="Q10" s="142">
        <v>108537</v>
      </c>
      <c r="R10" s="142">
        <v>112141</v>
      </c>
      <c r="S10" s="143">
        <f t="shared" si="4"/>
        <v>3.32052664068474E-2</v>
      </c>
      <c r="T10" s="142">
        <f t="shared" si="1"/>
        <v>3604</v>
      </c>
      <c r="U10" s="143">
        <f t="shared" si="5"/>
        <v>0.20906222735324445</v>
      </c>
      <c r="V10" s="143">
        <f>IFERROR(R10/R6,"-")</f>
        <v>0.23011259287835167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281997</v>
      </c>
      <c r="E11" s="135">
        <v>993053</v>
      </c>
      <c r="F11" s="135">
        <v>1080016</v>
      </c>
      <c r="G11" s="135">
        <v>1125712</v>
      </c>
      <c r="H11" s="135">
        <v>1072395</v>
      </c>
      <c r="I11" s="136">
        <f t="shared" si="2"/>
        <v>-4.736291342723542E-2</v>
      </c>
      <c r="J11" s="135">
        <f t="shared" si="3"/>
        <v>-53317</v>
      </c>
      <c r="K11" s="136">
        <f t="shared" si="0"/>
        <v>0.34000861756556627</v>
      </c>
      <c r="L11" s="137">
        <f>H11/H11</f>
        <v>1</v>
      </c>
      <c r="M11" s="135">
        <v>0</v>
      </c>
      <c r="N11" s="135">
        <v>94144</v>
      </c>
      <c r="O11" s="135">
        <v>164843</v>
      </c>
      <c r="P11" s="135">
        <v>163971</v>
      </c>
      <c r="Q11" s="135">
        <v>166795</v>
      </c>
      <c r="R11" s="135">
        <v>155030</v>
      </c>
      <c r="S11" s="136">
        <f t="shared" si="4"/>
        <v>-7.0535687520609125E-2</v>
      </c>
      <c r="T11" s="135">
        <f t="shared" si="1"/>
        <v>-11765</v>
      </c>
      <c r="U11" s="136">
        <f t="shared" si="5"/>
        <v>0.36126190832900035</v>
      </c>
      <c r="V11" s="137">
        <f>IFERROR(R11/R11,"-")</f>
        <v>1</v>
      </c>
    </row>
    <row r="12" spans="1:22" ht="15.75" x14ac:dyDescent="0.25">
      <c r="A12" s="144">
        <f>G12/$G$11</f>
        <v>0.81342652472390808</v>
      </c>
      <c r="B12" s="138" t="s">
        <v>62</v>
      </c>
      <c r="C12" s="139">
        <v>279824</v>
      </c>
      <c r="D12" s="139">
        <v>232111</v>
      </c>
      <c r="E12" s="139">
        <v>852329</v>
      </c>
      <c r="F12" s="139">
        <v>884801</v>
      </c>
      <c r="G12" s="139">
        <v>915684</v>
      </c>
      <c r="H12" s="139">
        <v>859383</v>
      </c>
      <c r="I12" s="140">
        <f t="shared" si="2"/>
        <v>-6.1485184845426977E-2</v>
      </c>
      <c r="J12" s="139">
        <f t="shared" si="3"/>
        <v>-56301</v>
      </c>
      <c r="K12" s="140">
        <f t="shared" si="0"/>
        <v>0.27247201431314866</v>
      </c>
      <c r="L12" s="140">
        <f>H12/H11</f>
        <v>0.80136796609458272</v>
      </c>
      <c r="M12" s="139">
        <v>0</v>
      </c>
      <c r="N12" s="139">
        <v>80931</v>
      </c>
      <c r="O12" s="139">
        <v>138653</v>
      </c>
      <c r="P12" s="139">
        <v>133653</v>
      </c>
      <c r="Q12" s="139">
        <v>133668</v>
      </c>
      <c r="R12" s="139">
        <v>124272</v>
      </c>
      <c r="S12" s="140">
        <f t="shared" si="4"/>
        <v>-7.0293563156477279E-2</v>
      </c>
      <c r="T12" s="139">
        <f t="shared" si="1"/>
        <v>-9396</v>
      </c>
      <c r="U12" s="140">
        <f t="shared" si="5"/>
        <v>0.2944651056217007</v>
      </c>
      <c r="V12" s="140">
        <f>IFERROR(R12/R11,"-")</f>
        <v>0.80159969038250656</v>
      </c>
    </row>
    <row r="13" spans="1:22" x14ac:dyDescent="0.25">
      <c r="A13" s="144">
        <f>G13/$G$11</f>
        <v>0.73320796082834683</v>
      </c>
      <c r="B13" s="99" t="s">
        <v>142</v>
      </c>
      <c r="C13" s="53">
        <v>243977</v>
      </c>
      <c r="D13" s="53">
        <v>222118</v>
      </c>
      <c r="E13" s="53">
        <v>761663</v>
      </c>
      <c r="F13" s="53">
        <v>788303</v>
      </c>
      <c r="G13" s="53">
        <v>825381</v>
      </c>
      <c r="H13" s="53">
        <v>766185</v>
      </c>
      <c r="I13" s="100">
        <f t="shared" si="2"/>
        <v>-7.1719605854750679E-2</v>
      </c>
      <c r="J13" s="53">
        <f t="shared" si="3"/>
        <v>-59196</v>
      </c>
      <c r="K13" s="100">
        <f t="shared" si="0"/>
        <v>0.24292308584940567</v>
      </c>
      <c r="L13" s="100">
        <f>H13/H11</f>
        <v>0.71446155567677949</v>
      </c>
      <c r="M13" s="53">
        <v>0</v>
      </c>
      <c r="N13" s="53">
        <v>74597</v>
      </c>
      <c r="O13" s="53">
        <v>123042</v>
      </c>
      <c r="P13" s="53">
        <v>118946</v>
      </c>
      <c r="Q13" s="53">
        <v>120238</v>
      </c>
      <c r="R13" s="53">
        <v>110061</v>
      </c>
      <c r="S13" s="100">
        <f t="shared" si="4"/>
        <v>-8.4640463081554929E-2</v>
      </c>
      <c r="T13" s="53">
        <f t="shared" si="1"/>
        <v>-10177</v>
      </c>
      <c r="U13" s="100">
        <f t="shared" si="5"/>
        <v>0.26206255342774804</v>
      </c>
      <c r="V13" s="100">
        <f>IFERROR(R13/R11,"-")</f>
        <v>0.70993356124621043</v>
      </c>
    </row>
    <row r="14" spans="1:22" x14ac:dyDescent="0.25">
      <c r="A14" s="144">
        <f>G14/$G$11</f>
        <v>8.0218563895561215E-2</v>
      </c>
      <c r="B14" s="99" t="s">
        <v>144</v>
      </c>
      <c r="C14" s="53">
        <v>35847</v>
      </c>
      <c r="D14" s="53">
        <v>9993</v>
      </c>
      <c r="E14" s="53">
        <v>90666</v>
      </c>
      <c r="F14" s="53">
        <v>96498</v>
      </c>
      <c r="G14" s="53">
        <v>90303</v>
      </c>
      <c r="H14" s="53">
        <v>93198</v>
      </c>
      <c r="I14" s="100">
        <f t="shared" si="2"/>
        <v>3.2058735590179799E-2</v>
      </c>
      <c r="J14" s="53">
        <f t="shared" si="3"/>
        <v>2895</v>
      </c>
      <c r="K14" s="100">
        <f t="shared" si="0"/>
        <v>2.9548928463742973E-2</v>
      </c>
      <c r="L14" s="100">
        <f>H14/H11</f>
        <v>8.6906410417803143E-2</v>
      </c>
      <c r="M14" s="53">
        <v>0</v>
      </c>
      <c r="N14" s="53">
        <v>6334</v>
      </c>
      <c r="O14" s="53">
        <v>15611</v>
      </c>
      <c r="P14" s="53">
        <v>14707</v>
      </c>
      <c r="Q14" s="53">
        <v>13430</v>
      </c>
      <c r="R14" s="53">
        <v>14211</v>
      </c>
      <c r="S14" s="100">
        <f t="shared" si="4"/>
        <v>5.8153387937453394E-2</v>
      </c>
      <c r="T14" s="53">
        <f t="shared" si="1"/>
        <v>781</v>
      </c>
      <c r="U14" s="100">
        <f t="shared" si="5"/>
        <v>3.240255219395264E-2</v>
      </c>
      <c r="V14" s="100">
        <f>IFERROR(R14/R11,"-")</f>
        <v>9.1666129136296196E-2</v>
      </c>
    </row>
    <row r="15" spans="1:22" ht="16.5" thickBot="1" x14ac:dyDescent="0.3">
      <c r="A15" s="144">
        <f>G15/$G$11</f>
        <v>0.18657347527609194</v>
      </c>
      <c r="B15" s="141" t="s">
        <v>65</v>
      </c>
      <c r="C15" s="142">
        <v>64346</v>
      </c>
      <c r="D15" s="142">
        <v>49886</v>
      </c>
      <c r="E15" s="142">
        <v>140724</v>
      </c>
      <c r="F15" s="142">
        <v>195215</v>
      </c>
      <c r="G15" s="142">
        <v>210028</v>
      </c>
      <c r="H15" s="142">
        <v>213012</v>
      </c>
      <c r="I15" s="143">
        <f t="shared" si="2"/>
        <v>1.4207629458929283E-2</v>
      </c>
      <c r="J15" s="142">
        <f t="shared" si="3"/>
        <v>2984</v>
      </c>
      <c r="K15" s="143">
        <f t="shared" si="0"/>
        <v>6.7536603252417629E-2</v>
      </c>
      <c r="L15" s="143">
        <f>H15/H11</f>
        <v>0.19863203390541731</v>
      </c>
      <c r="M15" s="142">
        <v>0</v>
      </c>
      <c r="N15" s="142">
        <v>13213</v>
      </c>
      <c r="O15" s="142">
        <v>26190</v>
      </c>
      <c r="P15" s="142">
        <v>30318</v>
      </c>
      <c r="Q15" s="142">
        <v>33127</v>
      </c>
      <c r="R15" s="142">
        <v>30758</v>
      </c>
      <c r="S15" s="143">
        <f t="shared" si="4"/>
        <v>-7.151266338636153E-2</v>
      </c>
      <c r="T15" s="142">
        <f t="shared" si="1"/>
        <v>-2369</v>
      </c>
      <c r="U15" s="143">
        <f t="shared" si="5"/>
        <v>6.6796802707299666E-2</v>
      </c>
      <c r="V15" s="143">
        <f>IFERROR(R15/R11,"-")</f>
        <v>0.19840030961749339</v>
      </c>
    </row>
    <row r="16" spans="1:22" ht="15.75" x14ac:dyDescent="0.25">
      <c r="A16" s="81"/>
      <c r="B16" s="134" t="s">
        <v>47</v>
      </c>
      <c r="C16" s="135">
        <v>249277</v>
      </c>
      <c r="D16" s="135">
        <v>123433</v>
      </c>
      <c r="E16" s="135">
        <v>692851</v>
      </c>
      <c r="F16" s="135">
        <v>750730</v>
      </c>
      <c r="G16" s="135">
        <v>796046</v>
      </c>
      <c r="H16" s="135">
        <v>823796</v>
      </c>
      <c r="I16" s="136">
        <f t="shared" si="2"/>
        <v>3.4859794534486621E-2</v>
      </c>
      <c r="J16" s="135">
        <f t="shared" si="3"/>
        <v>27750</v>
      </c>
      <c r="K16" s="136">
        <f t="shared" si="0"/>
        <v>0.26118896406272246</v>
      </c>
      <c r="L16" s="137">
        <f>H16/H16</f>
        <v>1</v>
      </c>
      <c r="M16" s="135">
        <v>0</v>
      </c>
      <c r="N16" s="135">
        <v>42074</v>
      </c>
      <c r="O16" s="135">
        <v>119732</v>
      </c>
      <c r="P16" s="135">
        <v>112830</v>
      </c>
      <c r="Q16" s="135">
        <v>121148</v>
      </c>
      <c r="R16" s="135">
        <v>127552</v>
      </c>
      <c r="S16" s="136">
        <f t="shared" si="4"/>
        <v>5.2860963449664844E-2</v>
      </c>
      <c r="T16" s="135">
        <f t="shared" si="1"/>
        <v>6404</v>
      </c>
      <c r="U16" s="136">
        <f t="shared" si="5"/>
        <v>0.24858774488635862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42517</v>
      </c>
      <c r="E17" s="139">
        <v>411014</v>
      </c>
      <c r="F17" s="139">
        <v>461407</v>
      </c>
      <c r="G17" s="139">
        <v>489154</v>
      </c>
      <c r="H17" s="139">
        <v>506756</v>
      </c>
      <c r="I17" s="140">
        <f t="shared" si="2"/>
        <v>3.5984577454135191E-2</v>
      </c>
      <c r="J17" s="139">
        <f t="shared" si="3"/>
        <v>17602</v>
      </c>
      <c r="K17" s="140">
        <f t="shared" si="0"/>
        <v>0.1606697224465389</v>
      </c>
      <c r="L17" s="140">
        <f>H17/H16</f>
        <v>0.61514743941461236</v>
      </c>
      <c r="M17" s="139">
        <v>0</v>
      </c>
      <c r="N17" s="139">
        <v>18560</v>
      </c>
      <c r="O17" s="139">
        <v>71116</v>
      </c>
      <c r="P17" s="139">
        <v>70310</v>
      </c>
      <c r="Q17" s="139">
        <v>76375</v>
      </c>
      <c r="R17" s="139">
        <v>79031</v>
      </c>
      <c r="S17" s="140">
        <f t="shared" si="4"/>
        <v>3.4775777414075337E-2</v>
      </c>
      <c r="T17" s="139">
        <f t="shared" si="1"/>
        <v>2656</v>
      </c>
      <c r="U17" s="140">
        <f t="shared" si="5"/>
        <v>0.15490742127944584</v>
      </c>
      <c r="V17" s="140">
        <f>IFERROR(R17/R16,"-")</f>
        <v>0.61959828148519824</v>
      </c>
    </row>
    <row r="18" spans="2:22" x14ac:dyDescent="0.25">
      <c r="B18" s="99" t="s">
        <v>142</v>
      </c>
      <c r="C18" s="53">
        <v>107490</v>
      </c>
      <c r="D18" s="53">
        <v>35251</v>
      </c>
      <c r="E18" s="53">
        <v>312053</v>
      </c>
      <c r="F18" s="53">
        <v>346111</v>
      </c>
      <c r="G18" s="53">
        <v>369040</v>
      </c>
      <c r="H18" s="53">
        <v>395948</v>
      </c>
      <c r="I18" s="100">
        <f t="shared" si="2"/>
        <v>7.2913505311077431E-2</v>
      </c>
      <c r="J18" s="53">
        <f t="shared" si="3"/>
        <v>26908</v>
      </c>
      <c r="K18" s="100">
        <f t="shared" si="0"/>
        <v>0.12553744852209384</v>
      </c>
      <c r="L18" s="100">
        <f>H18/H16</f>
        <v>0.48063841048026451</v>
      </c>
      <c r="M18" s="53">
        <v>0</v>
      </c>
      <c r="N18" s="53">
        <v>15934</v>
      </c>
      <c r="O18" s="53">
        <v>54466</v>
      </c>
      <c r="P18" s="53">
        <v>53655</v>
      </c>
      <c r="Q18" s="53">
        <v>57122</v>
      </c>
      <c r="R18" s="53">
        <v>63231</v>
      </c>
      <c r="S18" s="100">
        <f t="shared" si="4"/>
        <v>0.10694653548545219</v>
      </c>
      <c r="T18" s="53">
        <f t="shared" si="1"/>
        <v>6109</v>
      </c>
      <c r="U18" s="100">
        <f t="shared" si="5"/>
        <v>0.11821302359193098</v>
      </c>
      <c r="V18" s="100">
        <f>IFERROR(R18/R16,"-")</f>
        <v>0.49572723281485198</v>
      </c>
    </row>
    <row r="19" spans="2:22" x14ac:dyDescent="0.25">
      <c r="B19" s="99" t="s">
        <v>144</v>
      </c>
      <c r="C19" s="53">
        <v>39616</v>
      </c>
      <c r="D19" s="53">
        <v>7266</v>
      </c>
      <c r="E19" s="53">
        <v>98961</v>
      </c>
      <c r="F19" s="53">
        <v>115296</v>
      </c>
      <c r="G19" s="53">
        <v>120114</v>
      </c>
      <c r="H19" s="53">
        <v>110808</v>
      </c>
      <c r="I19" s="100">
        <f t="shared" si="2"/>
        <v>-7.7476397422448717E-2</v>
      </c>
      <c r="J19" s="53">
        <f t="shared" si="3"/>
        <v>-9306</v>
      </c>
      <c r="K19" s="100">
        <f t="shared" si="0"/>
        <v>3.5132273924445068E-2</v>
      </c>
      <c r="L19" s="100">
        <f>H19/H16</f>
        <v>0.13450902893434782</v>
      </c>
      <c r="M19" s="53">
        <v>0</v>
      </c>
      <c r="N19" s="53">
        <v>2626</v>
      </c>
      <c r="O19" s="53">
        <v>16650</v>
      </c>
      <c r="P19" s="53">
        <v>16655</v>
      </c>
      <c r="Q19" s="53">
        <v>19253</v>
      </c>
      <c r="R19" s="53">
        <v>15800</v>
      </c>
      <c r="S19" s="100">
        <f t="shared" si="4"/>
        <v>-0.17934867293408818</v>
      </c>
      <c r="T19" s="53">
        <f t="shared" si="1"/>
        <v>-3453</v>
      </c>
      <c r="U19" s="100">
        <f t="shared" si="5"/>
        <v>3.6694397687514875E-2</v>
      </c>
      <c r="V19" s="100">
        <f>IFERROR(R19/R16,"-")</f>
        <v>0.12387104867034621</v>
      </c>
    </row>
    <row r="20" spans="2:22" ht="16.5" thickBot="1" x14ac:dyDescent="0.3">
      <c r="B20" s="141" t="s">
        <v>65</v>
      </c>
      <c r="C20" s="142">
        <v>102171</v>
      </c>
      <c r="D20" s="142">
        <v>80916</v>
      </c>
      <c r="E20" s="142">
        <v>281837</v>
      </c>
      <c r="F20" s="142">
        <v>289323</v>
      </c>
      <c r="G20" s="142">
        <v>306892</v>
      </c>
      <c r="H20" s="142">
        <v>317040</v>
      </c>
      <c r="I20" s="143">
        <f t="shared" si="2"/>
        <v>3.3067007285950689E-2</v>
      </c>
      <c r="J20" s="142">
        <f t="shared" si="3"/>
        <v>10148</v>
      </c>
      <c r="K20" s="143">
        <f t="shared" si="0"/>
        <v>0.10051924161618352</v>
      </c>
      <c r="L20" s="143">
        <f>H20/H16</f>
        <v>0.38485256058538764</v>
      </c>
      <c r="M20" s="142">
        <v>0</v>
      </c>
      <c r="N20" s="142">
        <v>23514</v>
      </c>
      <c r="O20" s="142">
        <v>48616</v>
      </c>
      <c r="P20" s="142">
        <v>42520</v>
      </c>
      <c r="Q20" s="142">
        <v>44773</v>
      </c>
      <c r="R20" s="142">
        <v>48521</v>
      </c>
      <c r="S20" s="143">
        <f t="shared" si="4"/>
        <v>8.3711165211176386E-2</v>
      </c>
      <c r="T20" s="142">
        <f t="shared" si="1"/>
        <v>3748</v>
      </c>
      <c r="U20" s="143">
        <f t="shared" si="5"/>
        <v>9.368032360691278E-2</v>
      </c>
      <c r="V20" s="143">
        <f>IFERROR(R20/R16,"-")</f>
        <v>0.38040171851480181</v>
      </c>
    </row>
    <row r="21" spans="2:22" ht="15.75" x14ac:dyDescent="0.25">
      <c r="B21" s="134" t="s">
        <v>48</v>
      </c>
      <c r="C21" s="135">
        <v>10070</v>
      </c>
      <c r="D21" s="135">
        <v>6896</v>
      </c>
      <c r="E21" s="135">
        <v>19165</v>
      </c>
      <c r="F21" s="135">
        <v>30246</v>
      </c>
      <c r="G21" s="135">
        <v>25739</v>
      </c>
      <c r="H21" s="135">
        <v>24470</v>
      </c>
      <c r="I21" s="136">
        <f t="shared" si="2"/>
        <v>-4.9302614709196169E-2</v>
      </c>
      <c r="J21" s="135">
        <f t="shared" si="3"/>
        <v>-1269</v>
      </c>
      <c r="K21" s="136">
        <f t="shared" si="0"/>
        <v>7.7583454527757091E-3</v>
      </c>
      <c r="L21" s="137">
        <f>H21/H21</f>
        <v>1</v>
      </c>
      <c r="M21" s="135">
        <v>0</v>
      </c>
      <c r="N21" s="135">
        <v>1838</v>
      </c>
      <c r="O21" s="135">
        <v>2342</v>
      </c>
      <c r="P21" s="135">
        <v>2800</v>
      </c>
      <c r="Q21" s="135">
        <v>2508</v>
      </c>
      <c r="R21" s="135">
        <v>2685</v>
      </c>
      <c r="S21" s="136">
        <f t="shared" si="4"/>
        <v>7.0574162679425845E-2</v>
      </c>
      <c r="T21" s="135">
        <f t="shared" si="1"/>
        <v>177</v>
      </c>
      <c r="U21" s="136">
        <f t="shared" si="5"/>
        <v>6.1689770954693269E-3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6896</v>
      </c>
      <c r="E22" s="139">
        <v>19165</v>
      </c>
      <c r="F22" s="139">
        <v>29890</v>
      </c>
      <c r="G22" s="139">
        <v>25396</v>
      </c>
      <c r="H22" s="139">
        <v>24109</v>
      </c>
      <c r="I22" s="140">
        <f t="shared" si="2"/>
        <v>-5.0677272011340424E-2</v>
      </c>
      <c r="J22" s="139">
        <f t="shared" si="3"/>
        <v>-1287</v>
      </c>
      <c r="K22" s="140">
        <f t="shared" si="0"/>
        <v>7.6438884561082785E-3</v>
      </c>
      <c r="L22" s="140">
        <f>H22/H21</f>
        <v>0.9852472415202288</v>
      </c>
      <c r="M22" s="139">
        <v>0</v>
      </c>
      <c r="N22" s="139">
        <v>1838</v>
      </c>
      <c r="O22" s="139">
        <v>2342</v>
      </c>
      <c r="P22" s="139">
        <v>2765</v>
      </c>
      <c r="Q22" s="139">
        <v>2458</v>
      </c>
      <c r="R22" s="139">
        <v>2619</v>
      </c>
      <c r="S22" s="140">
        <f t="shared" si="4"/>
        <v>6.5500406834825053E-2</v>
      </c>
      <c r="T22" s="139">
        <f t="shared" si="1"/>
        <v>161</v>
      </c>
      <c r="U22" s="140">
        <f t="shared" si="5"/>
        <v>6.0918648817759602E-3</v>
      </c>
      <c r="V22" s="140">
        <f>IFERROR(R22/R21,"-")</f>
        <v>0.97541899441340785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19378</v>
      </c>
      <c r="E26" s="135">
        <v>91869</v>
      </c>
      <c r="F26" s="135">
        <v>109900</v>
      </c>
      <c r="G26" s="135">
        <v>133707</v>
      </c>
      <c r="H26" s="135">
        <v>111695</v>
      </c>
      <c r="I26" s="136">
        <f t="shared" si="2"/>
        <v>-0.16462862826927538</v>
      </c>
      <c r="J26" s="135">
        <f t="shared" si="3"/>
        <v>-22012</v>
      </c>
      <c r="K26" s="136">
        <f t="shared" si="0"/>
        <v>3.5413502057530973E-2</v>
      </c>
      <c r="L26" s="137">
        <f>H26/H26</f>
        <v>1</v>
      </c>
      <c r="M26" s="135">
        <v>0</v>
      </c>
      <c r="N26" s="135">
        <v>2379</v>
      </c>
      <c r="O26" s="135">
        <v>24503</v>
      </c>
      <c r="P26" s="135">
        <v>23244</v>
      </c>
      <c r="Q26" s="135">
        <v>16852</v>
      </c>
      <c r="R26" s="135">
        <v>17502</v>
      </c>
      <c r="S26" s="136">
        <f t="shared" si="4"/>
        <v>3.8571089484927601E-2</v>
      </c>
      <c r="T26" s="135">
        <f t="shared" si="1"/>
        <v>650</v>
      </c>
      <c r="U26" s="136">
        <f t="shared" si="5"/>
        <v>5.1211322716817512E-2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18908</v>
      </c>
      <c r="E27" s="139">
        <v>85891</v>
      </c>
      <c r="F27" s="139">
        <v>104931</v>
      </c>
      <c r="G27" s="139">
        <v>110305</v>
      </c>
      <c r="H27" s="139">
        <v>89955</v>
      </c>
      <c r="I27" s="140">
        <f t="shared" si="2"/>
        <v>-0.18448846380490458</v>
      </c>
      <c r="J27" s="139">
        <f t="shared" si="3"/>
        <v>-20350</v>
      </c>
      <c r="K27" s="140">
        <f t="shared" si="0"/>
        <v>2.8520717826090679E-2</v>
      </c>
      <c r="L27" s="140">
        <f>H27/H26</f>
        <v>0.80536281838936385</v>
      </c>
      <c r="M27" s="139">
        <v>0</v>
      </c>
      <c r="N27" s="139">
        <v>2305</v>
      </c>
      <c r="O27" s="139">
        <v>23736</v>
      </c>
      <c r="P27" s="139">
        <v>22490</v>
      </c>
      <c r="Q27" s="139">
        <v>13444</v>
      </c>
      <c r="R27" s="139">
        <v>14555</v>
      </c>
      <c r="S27" s="140">
        <f t="shared" si="4"/>
        <v>8.2639095507289539E-2</v>
      </c>
      <c r="T27" s="139">
        <f t="shared" si="1"/>
        <v>1111</v>
      </c>
      <c r="U27" s="140">
        <f t="shared" si="5"/>
        <v>4.9550105313251845E-2</v>
      </c>
      <c r="V27" s="140">
        <f>IFERROR(R27/R26,"-")</f>
        <v>0.83161924351502681</v>
      </c>
    </row>
    <row r="28" spans="2:22" x14ac:dyDescent="0.25">
      <c r="B28" s="99" t="s">
        <v>142</v>
      </c>
      <c r="C28" s="53">
        <v>21395</v>
      </c>
      <c r="D28" s="53">
        <v>18908</v>
      </c>
      <c r="E28" s="53">
        <v>0</v>
      </c>
      <c r="F28" s="53">
        <v>43778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2305</v>
      </c>
      <c r="O28" s="53">
        <v>0</v>
      </c>
      <c r="P28" s="53">
        <v>22490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4.9550105313251845E-2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111657</v>
      </c>
      <c r="E30" s="135">
        <v>395281</v>
      </c>
      <c r="F30" s="135">
        <v>453294</v>
      </c>
      <c r="G30" s="135">
        <v>524679</v>
      </c>
      <c r="H30" s="135">
        <v>537199</v>
      </c>
      <c r="I30" s="136">
        <f t="shared" si="2"/>
        <v>2.3862209084030361E-2</v>
      </c>
      <c r="J30" s="135">
        <f t="shared" si="3"/>
        <v>12520</v>
      </c>
      <c r="K30" s="136">
        <f t="shared" si="0"/>
        <v>0.17032183975830234</v>
      </c>
      <c r="L30" s="137">
        <f>H30/H30</f>
        <v>1</v>
      </c>
      <c r="M30" s="135">
        <v>0</v>
      </c>
      <c r="N30" s="135">
        <v>41575</v>
      </c>
      <c r="O30" s="135">
        <v>73949</v>
      </c>
      <c r="P30" s="135">
        <v>74357</v>
      </c>
      <c r="Q30" s="135">
        <v>90048</v>
      </c>
      <c r="R30" s="135">
        <v>93261</v>
      </c>
      <c r="S30" s="136">
        <f t="shared" si="4"/>
        <v>3.5680970149253755E-2</v>
      </c>
      <c r="T30" s="135">
        <f t="shared" si="1"/>
        <v>3213</v>
      </c>
      <c r="U30" s="136">
        <f t="shared" si="5"/>
        <v>0.16382379638850456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85300</v>
      </c>
      <c r="E31" s="139">
        <v>319384</v>
      </c>
      <c r="F31" s="139">
        <v>367814</v>
      </c>
      <c r="G31" s="139">
        <v>425017</v>
      </c>
      <c r="H31" s="139">
        <v>424894</v>
      </c>
      <c r="I31" s="140">
        <f t="shared" si="2"/>
        <v>-2.8940018869838546E-4</v>
      </c>
      <c r="J31" s="139">
        <f t="shared" si="3"/>
        <v>-123</v>
      </c>
      <c r="K31" s="140">
        <f t="shared" si="0"/>
        <v>0.13471493391138872</v>
      </c>
      <c r="L31" s="140">
        <f>H31/H30</f>
        <v>0.79094339341659237</v>
      </c>
      <c r="M31" s="139">
        <v>0</v>
      </c>
      <c r="N31" s="139">
        <v>34096</v>
      </c>
      <c r="O31" s="139">
        <v>58059</v>
      </c>
      <c r="P31" s="139">
        <v>61296</v>
      </c>
      <c r="Q31" s="139">
        <v>71595</v>
      </c>
      <c r="R31" s="139">
        <v>73291</v>
      </c>
      <c r="S31" s="140">
        <f t="shared" si="4"/>
        <v>2.3688805084153941E-2</v>
      </c>
      <c r="T31" s="139">
        <f t="shared" si="1"/>
        <v>1696</v>
      </c>
      <c r="U31" s="140">
        <f t="shared" si="5"/>
        <v>0.13504772144424568</v>
      </c>
      <c r="V31" s="140">
        <f>IFERROR(R31/R30,"-")</f>
        <v>0.78586976335231229</v>
      </c>
    </row>
    <row r="32" spans="2:22" x14ac:dyDescent="0.25">
      <c r="B32" s="99" t="s">
        <v>142</v>
      </c>
      <c r="C32" s="53">
        <v>93394</v>
      </c>
      <c r="D32" s="53">
        <v>58520</v>
      </c>
      <c r="E32" s="53">
        <v>259864</v>
      </c>
      <c r="F32" s="53">
        <v>307974</v>
      </c>
      <c r="G32" s="53">
        <v>357459</v>
      </c>
      <c r="H32" s="53">
        <v>351719</v>
      </c>
      <c r="I32" s="100">
        <f t="shared" si="2"/>
        <v>-1.6057785648144307E-2</v>
      </c>
      <c r="J32" s="53">
        <f t="shared" si="3"/>
        <v>-5740</v>
      </c>
      <c r="K32" s="100">
        <f t="shared" si="0"/>
        <v>0.11151440557028278</v>
      </c>
      <c r="L32" s="100">
        <f>H32/H30</f>
        <v>0.65472757767605672</v>
      </c>
      <c r="M32" s="53">
        <v>0</v>
      </c>
      <c r="N32" s="53">
        <v>27521</v>
      </c>
      <c r="O32" s="53">
        <v>49808</v>
      </c>
      <c r="P32" s="53">
        <v>51553</v>
      </c>
      <c r="Q32" s="53">
        <v>60327</v>
      </c>
      <c r="R32" s="53">
        <v>59858</v>
      </c>
      <c r="S32" s="100">
        <f t="shared" si="4"/>
        <v>-7.7742967493825699E-3</v>
      </c>
      <c r="T32" s="53">
        <f t="shared" si="1"/>
        <v>-469</v>
      </c>
      <c r="U32" s="100">
        <f t="shared" si="5"/>
        <v>0.11358188435811793</v>
      </c>
      <c r="V32" s="100">
        <f>IFERROR(R32/R30,"-")</f>
        <v>0.64183313496531236</v>
      </c>
    </row>
    <row r="33" spans="2:22" x14ac:dyDescent="0.25">
      <c r="B33" s="99" t="s">
        <v>144</v>
      </c>
      <c r="C33" s="53">
        <v>22825</v>
      </c>
      <c r="D33" s="53">
        <v>26780</v>
      </c>
      <c r="E33" s="53">
        <v>59520</v>
      </c>
      <c r="F33" s="53">
        <v>59840</v>
      </c>
      <c r="G33" s="53">
        <v>67558</v>
      </c>
      <c r="H33" s="53">
        <v>73175</v>
      </c>
      <c r="I33" s="100">
        <f t="shared" si="2"/>
        <v>8.3143373101631113E-2</v>
      </c>
      <c r="J33" s="53">
        <f t="shared" si="3"/>
        <v>5617</v>
      </c>
      <c r="K33" s="100">
        <f t="shared" si="0"/>
        <v>2.3200528341105947E-2</v>
      </c>
      <c r="L33" s="100">
        <f>H33/H30</f>
        <v>0.13621581574053562</v>
      </c>
      <c r="M33" s="53">
        <v>0</v>
      </c>
      <c r="N33" s="53">
        <v>6575</v>
      </c>
      <c r="O33" s="53">
        <v>8251</v>
      </c>
      <c r="P33" s="53">
        <v>9743</v>
      </c>
      <c r="Q33" s="53">
        <v>11268</v>
      </c>
      <c r="R33" s="53">
        <v>13433</v>
      </c>
      <c r="S33" s="100">
        <f t="shared" si="4"/>
        <v>0.19213702520411791</v>
      </c>
      <c r="T33" s="53">
        <f t="shared" si="1"/>
        <v>2165</v>
      </c>
      <c r="U33" s="100">
        <f t="shared" si="5"/>
        <v>2.1465837086127731E-2</v>
      </c>
      <c r="V33" s="100">
        <f>IFERROR(R33/R30,"-")</f>
        <v>0.14403662838699993</v>
      </c>
    </row>
    <row r="34" spans="2:22" ht="16.5" thickBot="1" x14ac:dyDescent="0.3">
      <c r="B34" s="141" t="s">
        <v>65</v>
      </c>
      <c r="C34" s="142">
        <v>26023</v>
      </c>
      <c r="D34" s="142">
        <v>26357</v>
      </c>
      <c r="E34" s="142">
        <v>75897</v>
      </c>
      <c r="F34" s="142">
        <v>85480</v>
      </c>
      <c r="G34" s="142">
        <v>99662</v>
      </c>
      <c r="H34" s="142">
        <v>112305</v>
      </c>
      <c r="I34" s="143">
        <f t="shared" si="2"/>
        <v>0.12685878268547701</v>
      </c>
      <c r="J34" s="142">
        <f t="shared" si="3"/>
        <v>12643</v>
      </c>
      <c r="K34" s="143">
        <f t="shared" si="0"/>
        <v>3.560690584691361E-2</v>
      </c>
      <c r="L34" s="143">
        <f>H34/H30</f>
        <v>0.20905660658340763</v>
      </c>
      <c r="M34" s="142">
        <v>0</v>
      </c>
      <c r="N34" s="142">
        <v>7479</v>
      </c>
      <c r="O34" s="142">
        <v>15890</v>
      </c>
      <c r="P34" s="142">
        <v>13061</v>
      </c>
      <c r="Q34" s="142">
        <v>18453</v>
      </c>
      <c r="R34" s="142">
        <v>19970</v>
      </c>
      <c r="S34" s="143">
        <f t="shared" si="4"/>
        <v>8.2208854928737862E-2</v>
      </c>
      <c r="T34" s="142">
        <f t="shared" si="1"/>
        <v>1517</v>
      </c>
      <c r="U34" s="143">
        <f t="shared" si="5"/>
        <v>2.8776074944258885E-2</v>
      </c>
      <c r="V34" s="143">
        <f>IFERROR(R34/R30,"-")</f>
        <v>0.21413023664768768</v>
      </c>
    </row>
    <row r="35" spans="2:22" ht="15.75" x14ac:dyDescent="0.25">
      <c r="B35" s="134" t="s">
        <v>51</v>
      </c>
      <c r="C35" s="135">
        <v>12754</v>
      </c>
      <c r="D35" s="135">
        <v>14230</v>
      </c>
      <c r="E35" s="135">
        <v>28946</v>
      </c>
      <c r="F35" s="135">
        <v>35023</v>
      </c>
      <c r="G35" s="135">
        <v>33791</v>
      </c>
      <c r="H35" s="135">
        <v>31909</v>
      </c>
      <c r="I35" s="136">
        <f t="shared" si="2"/>
        <v>-5.5695303483175973E-2</v>
      </c>
      <c r="J35" s="135">
        <f t="shared" si="3"/>
        <v>-1882</v>
      </c>
      <c r="K35" s="136">
        <f t="shared" si="0"/>
        <v>1.0116920517066617E-2</v>
      </c>
      <c r="L35" s="137">
        <f>H35/H35</f>
        <v>1</v>
      </c>
      <c r="M35" s="135">
        <v>0</v>
      </c>
      <c r="N35" s="135">
        <v>2428</v>
      </c>
      <c r="O35" s="135">
        <v>4275</v>
      </c>
      <c r="P35" s="135">
        <v>4340</v>
      </c>
      <c r="Q35" s="135">
        <v>4593</v>
      </c>
      <c r="R35" s="135">
        <v>3637</v>
      </c>
      <c r="S35" s="136">
        <f t="shared" si="4"/>
        <v>-0.20814282603962553</v>
      </c>
      <c r="T35" s="135">
        <f t="shared" si="1"/>
        <v>-956</v>
      </c>
      <c r="U35" s="136">
        <f t="shared" si="5"/>
        <v>9.5619144979774574E-3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14230</v>
      </c>
      <c r="E36" s="139">
        <v>28946</v>
      </c>
      <c r="F36" s="139">
        <v>35023</v>
      </c>
      <c r="G36" s="139">
        <v>33791</v>
      </c>
      <c r="H36" s="139">
        <v>31909</v>
      </c>
      <c r="I36" s="140">
        <f t="shared" si="2"/>
        <v>-5.5695303483175973E-2</v>
      </c>
      <c r="J36" s="139">
        <f t="shared" si="3"/>
        <v>-1882</v>
      </c>
      <c r="K36" s="140">
        <f t="shared" si="0"/>
        <v>1.0116920517066617E-2</v>
      </c>
      <c r="L36" s="140">
        <f>H36/H35</f>
        <v>1</v>
      </c>
      <c r="M36" s="139">
        <v>0</v>
      </c>
      <c r="N36" s="139">
        <v>2428</v>
      </c>
      <c r="O36" s="139">
        <v>4275</v>
      </c>
      <c r="P36" s="139">
        <v>4340</v>
      </c>
      <c r="Q36" s="139">
        <v>4593</v>
      </c>
      <c r="R36" s="139">
        <v>3637</v>
      </c>
      <c r="S36" s="140">
        <f t="shared" si="4"/>
        <v>-0.20814282603962553</v>
      </c>
      <c r="T36" s="139">
        <f t="shared" si="1"/>
        <v>-956</v>
      </c>
      <c r="U36" s="140">
        <f t="shared" si="5"/>
        <v>9.5619144979774574E-3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14735</v>
      </c>
      <c r="F37" s="53">
        <v>26674</v>
      </c>
      <c r="G37" s="53">
        <v>29212</v>
      </c>
      <c r="H37" s="53">
        <v>26934</v>
      </c>
      <c r="I37" s="100">
        <f t="shared" si="2"/>
        <v>-7.7981651376146766E-2</v>
      </c>
      <c r="J37" s="53">
        <f t="shared" si="3"/>
        <v>-2278</v>
      </c>
      <c r="K37" s="100">
        <f t="shared" si="0"/>
        <v>8.5395699397245988E-3</v>
      </c>
      <c r="L37" s="100">
        <f>H37/H35</f>
        <v>0.84408787489423043</v>
      </c>
      <c r="M37" s="53">
        <v>0</v>
      </c>
      <c r="N37" s="53">
        <v>0</v>
      </c>
      <c r="O37" s="53">
        <v>3890</v>
      </c>
      <c r="P37" s="53">
        <v>0</v>
      </c>
      <c r="Q37" s="53">
        <v>3932</v>
      </c>
      <c r="R37" s="53">
        <v>3156</v>
      </c>
      <c r="S37" s="100">
        <f t="shared" si="4"/>
        <v>-0.19735503560528989</v>
      </c>
      <c r="T37" s="53">
        <f t="shared" si="1"/>
        <v>-776</v>
      </c>
      <c r="U37" s="100">
        <f t="shared" si="5"/>
        <v>0</v>
      </c>
      <c r="V37" s="100">
        <f>IFERROR(R37/R35,"-")</f>
        <v>0.86774814407478695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1767</v>
      </c>
      <c r="F38" s="53">
        <v>4009</v>
      </c>
      <c r="G38" s="53">
        <v>4579</v>
      </c>
      <c r="H38" s="53">
        <v>4975</v>
      </c>
      <c r="I38" s="100">
        <f t="shared" si="2"/>
        <v>8.648176457741874E-2</v>
      </c>
      <c r="J38" s="53">
        <f t="shared" si="3"/>
        <v>396</v>
      </c>
      <c r="K38" s="100">
        <f t="shared" si="0"/>
        <v>1.5773505773420168E-3</v>
      </c>
      <c r="L38" s="100">
        <f>H38/H35</f>
        <v>0.15591212510576954</v>
      </c>
      <c r="M38" s="53">
        <v>0</v>
      </c>
      <c r="N38" s="53">
        <v>0</v>
      </c>
      <c r="O38" s="53">
        <v>385</v>
      </c>
      <c r="P38" s="53">
        <v>0</v>
      </c>
      <c r="Q38" s="53">
        <v>661</v>
      </c>
      <c r="R38" s="53">
        <v>481</v>
      </c>
      <c r="S38" s="100">
        <f t="shared" si="4"/>
        <v>-0.27231467473524962</v>
      </c>
      <c r="T38" s="53">
        <f t="shared" si="1"/>
        <v>-180</v>
      </c>
      <c r="U38" s="100">
        <f t="shared" si="5"/>
        <v>0</v>
      </c>
      <c r="V38" s="100">
        <f>IFERROR(R38/R35,"-")</f>
        <v>0.13225185592521307</v>
      </c>
    </row>
    <row r="39" spans="2:22" ht="15.75" x14ac:dyDescent="0.25">
      <c r="B39" s="134" t="s">
        <v>52</v>
      </c>
      <c r="C39" s="135">
        <v>36009</v>
      </c>
      <c r="D39" s="135">
        <v>43336</v>
      </c>
      <c r="E39" s="135">
        <v>107595</v>
      </c>
      <c r="F39" s="135">
        <v>148504</v>
      </c>
      <c r="G39" s="135">
        <v>138865</v>
      </c>
      <c r="H39" s="135">
        <v>154252</v>
      </c>
      <c r="I39" s="136">
        <f t="shared" si="2"/>
        <v>0.1108054585388687</v>
      </c>
      <c r="J39" s="135">
        <f t="shared" si="3"/>
        <v>15387</v>
      </c>
      <c r="K39" s="136">
        <f t="shared" si="0"/>
        <v>4.8906428393198149E-2</v>
      </c>
      <c r="L39" s="137">
        <f>H39/H39</f>
        <v>1</v>
      </c>
      <c r="M39" s="135">
        <v>0</v>
      </c>
      <c r="N39" s="135">
        <v>10658</v>
      </c>
      <c r="O39" s="135">
        <v>15515</v>
      </c>
      <c r="P39" s="135">
        <v>21748</v>
      </c>
      <c r="Q39" s="135">
        <v>20589</v>
      </c>
      <c r="R39" s="135">
        <v>25675</v>
      </c>
      <c r="S39" s="136">
        <f t="shared" si="4"/>
        <v>0.24702511049589582</v>
      </c>
      <c r="T39" s="135">
        <f t="shared" si="1"/>
        <v>5086</v>
      </c>
      <c r="U39" s="136">
        <f t="shared" si="5"/>
        <v>4.7915326382952469E-2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40119</v>
      </c>
      <c r="E40" s="139">
        <v>91892</v>
      </c>
      <c r="F40" s="139">
        <v>130179</v>
      </c>
      <c r="G40" s="139">
        <v>120964</v>
      </c>
      <c r="H40" s="139">
        <v>134965</v>
      </c>
      <c r="I40" s="140">
        <f t="shared" si="2"/>
        <v>0.11574518038424664</v>
      </c>
      <c r="J40" s="139">
        <f t="shared" si="3"/>
        <v>14001</v>
      </c>
      <c r="K40" s="140">
        <f t="shared" si="0"/>
        <v>4.2791381039390008E-2</v>
      </c>
      <c r="L40" s="140">
        <f>H40/H39</f>
        <v>0.87496434406036872</v>
      </c>
      <c r="M40" s="139">
        <v>0</v>
      </c>
      <c r="N40" s="139">
        <v>9745</v>
      </c>
      <c r="O40" s="139">
        <v>12286</v>
      </c>
      <c r="P40" s="139">
        <v>18317</v>
      </c>
      <c r="Q40" s="139">
        <v>17239</v>
      </c>
      <c r="R40" s="139">
        <v>22369</v>
      </c>
      <c r="S40" s="140">
        <f t="shared" si="4"/>
        <v>0.29758106618713387</v>
      </c>
      <c r="T40" s="139">
        <f t="shared" si="1"/>
        <v>5130</v>
      </c>
      <c r="U40" s="140">
        <f t="shared" si="5"/>
        <v>4.0356126234897025E-2</v>
      </c>
      <c r="V40" s="140">
        <f>IFERROR(R40/R39,"-")</f>
        <v>0.87123661148977605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1292</v>
      </c>
      <c r="E43" s="142">
        <v>15703</v>
      </c>
      <c r="F43" s="142">
        <v>18325</v>
      </c>
      <c r="G43" s="142">
        <v>17901</v>
      </c>
      <c r="H43" s="142">
        <v>19287</v>
      </c>
      <c r="I43" s="143">
        <f t="shared" si="2"/>
        <v>7.7425842131724432E-2</v>
      </c>
      <c r="J43" s="142">
        <f t="shared" si="3"/>
        <v>1386</v>
      </c>
      <c r="K43" s="143">
        <f t="shared" si="0"/>
        <v>6.1150473538081366E-3</v>
      </c>
      <c r="L43" s="143">
        <f>H43/H39</f>
        <v>0.12503565593963126</v>
      </c>
      <c r="M43" s="142">
        <v>0</v>
      </c>
      <c r="N43" s="142">
        <v>913</v>
      </c>
      <c r="O43" s="142">
        <v>3229</v>
      </c>
      <c r="P43" s="142">
        <v>3431</v>
      </c>
      <c r="Q43" s="142">
        <v>3350</v>
      </c>
      <c r="R43" s="142">
        <v>3306</v>
      </c>
      <c r="S43" s="143">
        <f t="shared" si="4"/>
        <v>-1.3134328358208935E-2</v>
      </c>
      <c r="T43" s="142">
        <f t="shared" si="1"/>
        <v>-44</v>
      </c>
      <c r="U43" s="143">
        <f t="shared" si="5"/>
        <v>7.5592001480554501E-3</v>
      </c>
      <c r="V43" s="143">
        <f>IFERROR(R43/R39,"-")</f>
        <v>0.12876338851022395</v>
      </c>
    </row>
    <row r="44" spans="2:22" ht="15.75" x14ac:dyDescent="0.25">
      <c r="B44" s="134" t="s">
        <v>53</v>
      </c>
      <c r="C44" s="135">
        <v>52853</v>
      </c>
      <c r="D44" s="135">
        <v>73201</v>
      </c>
      <c r="E44" s="135">
        <v>122504</v>
      </c>
      <c r="F44" s="135">
        <v>143386</v>
      </c>
      <c r="G44" s="135">
        <v>147042</v>
      </c>
      <c r="H44" s="135">
        <v>164634</v>
      </c>
      <c r="I44" s="136">
        <f t="shared" si="2"/>
        <v>0.11963928673440249</v>
      </c>
      <c r="J44" s="135">
        <f t="shared" si="3"/>
        <v>17592</v>
      </c>
      <c r="K44" s="136">
        <f t="shared" si="0"/>
        <v>5.2198097477412178E-2</v>
      </c>
      <c r="L44" s="137">
        <f>H44/H44</f>
        <v>1</v>
      </c>
      <c r="M44" s="135">
        <v>0</v>
      </c>
      <c r="N44" s="135">
        <v>14398</v>
      </c>
      <c r="O44" s="135">
        <v>18083</v>
      </c>
      <c r="P44" s="135">
        <v>16810</v>
      </c>
      <c r="Q44" s="135">
        <v>21632</v>
      </c>
      <c r="R44" s="135">
        <v>23873</v>
      </c>
      <c r="S44" s="136">
        <f t="shared" si="4"/>
        <v>0.10359652366863914</v>
      </c>
      <c r="T44" s="135">
        <f t="shared" si="1"/>
        <v>2241</v>
      </c>
      <c r="U44" s="136">
        <f t="shared" si="5"/>
        <v>3.7035894633871212E-2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73201</v>
      </c>
      <c r="E45" s="139">
        <v>122504</v>
      </c>
      <c r="F45" s="139">
        <v>143386</v>
      </c>
      <c r="G45" s="139">
        <v>147042</v>
      </c>
      <c r="H45" s="139">
        <v>164634</v>
      </c>
      <c r="I45" s="140">
        <f t="shared" si="2"/>
        <v>0.11963928673440249</v>
      </c>
      <c r="J45" s="139">
        <f t="shared" si="3"/>
        <v>17592</v>
      </c>
      <c r="K45" s="140">
        <f t="shared" si="0"/>
        <v>5.2198097477412178E-2</v>
      </c>
      <c r="L45" s="140">
        <f>H45/H44</f>
        <v>1</v>
      </c>
      <c r="M45" s="139">
        <v>0</v>
      </c>
      <c r="N45" s="139">
        <v>14398</v>
      </c>
      <c r="O45" s="139">
        <v>18083</v>
      </c>
      <c r="P45" s="139">
        <v>16810</v>
      </c>
      <c r="Q45" s="139">
        <v>21632</v>
      </c>
      <c r="R45" s="139">
        <v>23873</v>
      </c>
      <c r="S45" s="140">
        <f t="shared" si="4"/>
        <v>0.10359652366863914</v>
      </c>
      <c r="T45" s="139">
        <f t="shared" si="1"/>
        <v>2241</v>
      </c>
      <c r="U45" s="140">
        <f t="shared" si="5"/>
        <v>3.7035894633871212E-2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44870</v>
      </c>
      <c r="E46" s="53">
        <v>74963</v>
      </c>
      <c r="F46" s="53">
        <v>85594</v>
      </c>
      <c r="G46" s="53">
        <v>85051</v>
      </c>
      <c r="H46" s="53">
        <v>108263</v>
      </c>
      <c r="I46" s="100">
        <f t="shared" si="2"/>
        <v>0.27291860178010841</v>
      </c>
      <c r="J46" s="53">
        <f t="shared" si="3"/>
        <v>23212</v>
      </c>
      <c r="K46" s="100">
        <f t="shared" si="0"/>
        <v>3.4325367950709298E-2</v>
      </c>
      <c r="L46" s="100">
        <f>H46/H44</f>
        <v>0.65759806601309567</v>
      </c>
      <c r="M46" s="53">
        <v>0</v>
      </c>
      <c r="N46" s="53">
        <v>10003</v>
      </c>
      <c r="O46" s="53">
        <v>10838</v>
      </c>
      <c r="P46" s="53">
        <v>10021</v>
      </c>
      <c r="Q46" s="53">
        <v>12572</v>
      </c>
      <c r="R46" s="53">
        <v>16611</v>
      </c>
      <c r="S46" s="100">
        <f t="shared" si="4"/>
        <v>0.32126948775055686</v>
      </c>
      <c r="T46" s="53">
        <f t="shared" si="1"/>
        <v>4039</v>
      </c>
      <c r="U46" s="100">
        <f t="shared" si="5"/>
        <v>2.2078328383463616E-2</v>
      </c>
      <c r="V46" s="100">
        <f>IFERROR(R46/R44,"-")</f>
        <v>0.69580697859506557</v>
      </c>
    </row>
    <row r="47" spans="2:22" ht="15.75" thickBot="1" x14ac:dyDescent="0.3">
      <c r="B47" s="99" t="s">
        <v>144</v>
      </c>
      <c r="C47" s="53">
        <v>26561</v>
      </c>
      <c r="D47" s="53">
        <v>28331</v>
      </c>
      <c r="E47" s="53">
        <v>47541</v>
      </c>
      <c r="F47" s="53">
        <v>57792</v>
      </c>
      <c r="G47" s="53">
        <v>61991</v>
      </c>
      <c r="H47" s="53">
        <v>56371</v>
      </c>
      <c r="I47" s="100">
        <f t="shared" si="2"/>
        <v>-9.0658321369231021E-2</v>
      </c>
      <c r="J47" s="53">
        <f t="shared" si="3"/>
        <v>-5620</v>
      </c>
      <c r="K47" s="100">
        <f t="shared" si="0"/>
        <v>1.787272952670288E-2</v>
      </c>
      <c r="L47" s="100">
        <f>H47/H44</f>
        <v>0.34240193398690427</v>
      </c>
      <c r="M47" s="53">
        <v>0</v>
      </c>
      <c r="N47" s="53">
        <v>4395</v>
      </c>
      <c r="O47" s="53">
        <v>7245</v>
      </c>
      <c r="P47" s="53">
        <v>6789</v>
      </c>
      <c r="Q47" s="53">
        <v>9060</v>
      </c>
      <c r="R47" s="53">
        <v>7262</v>
      </c>
      <c r="S47" s="100">
        <f t="shared" si="4"/>
        <v>-0.19845474613686531</v>
      </c>
      <c r="T47" s="53">
        <f t="shared" si="1"/>
        <v>-1798</v>
      </c>
      <c r="U47" s="100">
        <f t="shared" si="5"/>
        <v>1.4957566250407592E-2</v>
      </c>
      <c r="V47" s="100">
        <f>IFERROR(R47/R44,"-")</f>
        <v>0.30419302140493443</v>
      </c>
    </row>
    <row r="48" spans="2:22" ht="15.75" x14ac:dyDescent="0.25">
      <c r="B48" s="134" t="s">
        <v>54</v>
      </c>
      <c r="C48" s="135">
        <v>52299</v>
      </c>
      <c r="D48" s="135">
        <v>44078</v>
      </c>
      <c r="E48" s="135">
        <v>145637</v>
      </c>
      <c r="F48" s="135">
        <v>157637</v>
      </c>
      <c r="G48" s="135">
        <v>167315</v>
      </c>
      <c r="H48" s="135">
        <v>162934</v>
      </c>
      <c r="I48" s="136">
        <f t="shared" si="2"/>
        <v>-2.6184143681080574E-2</v>
      </c>
      <c r="J48" s="135">
        <f t="shared" si="3"/>
        <v>-4381</v>
      </c>
      <c r="K48" s="136">
        <f t="shared" si="0"/>
        <v>5.1659103310280237E-2</v>
      </c>
      <c r="L48" s="137">
        <f>H48/H48</f>
        <v>1</v>
      </c>
      <c r="M48" s="135">
        <v>0</v>
      </c>
      <c r="N48" s="135">
        <v>10219</v>
      </c>
      <c r="O48" s="135">
        <v>23111</v>
      </c>
      <c r="P48" s="135">
        <v>24276</v>
      </c>
      <c r="Q48" s="135">
        <v>24893</v>
      </c>
      <c r="R48" s="135">
        <v>26869</v>
      </c>
      <c r="S48" s="136">
        <f t="shared" si="4"/>
        <v>7.937974530992653E-2</v>
      </c>
      <c r="T48" s="135">
        <f t="shared" si="1"/>
        <v>1976</v>
      </c>
      <c r="U48" s="136">
        <f t="shared" si="5"/>
        <v>5.3485031417719063E-2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35882</v>
      </c>
      <c r="E49" s="139">
        <v>119890</v>
      </c>
      <c r="F49" s="139">
        <v>130450</v>
      </c>
      <c r="G49" s="139">
        <v>138513</v>
      </c>
      <c r="H49" s="139">
        <v>132273</v>
      </c>
      <c r="I49" s="140">
        <f t="shared" si="2"/>
        <v>-4.5049923111910029E-2</v>
      </c>
      <c r="J49" s="139">
        <f t="shared" si="3"/>
        <v>-6240</v>
      </c>
      <c r="K49" s="140">
        <f t="shared" si="0"/>
        <v>4.1937867922966957E-2</v>
      </c>
      <c r="L49" s="140">
        <f>H49/H48</f>
        <v>0.81181950974014017</v>
      </c>
      <c r="M49" s="139">
        <v>0</v>
      </c>
      <c r="N49" s="139">
        <v>8286</v>
      </c>
      <c r="O49" s="139">
        <v>18743</v>
      </c>
      <c r="P49" s="139">
        <v>20245</v>
      </c>
      <c r="Q49" s="139">
        <v>20528</v>
      </c>
      <c r="R49" s="139">
        <v>21605</v>
      </c>
      <c r="S49" s="140">
        <f t="shared" si="4"/>
        <v>5.2464925954793351E-2</v>
      </c>
      <c r="T49" s="139">
        <f t="shared" si="1"/>
        <v>1077</v>
      </c>
      <c r="U49" s="140">
        <f t="shared" si="5"/>
        <v>4.4603907606348761E-2</v>
      </c>
      <c r="V49" s="140">
        <f>IFERROR(R49/R48,"-")</f>
        <v>0.80408649372883245</v>
      </c>
    </row>
    <row r="50" spans="2:22" x14ac:dyDescent="0.25">
      <c r="B50" s="99" t="s">
        <v>142</v>
      </c>
      <c r="C50" s="53">
        <v>32534</v>
      </c>
      <c r="D50" s="53">
        <v>5496</v>
      </c>
      <c r="E50" s="53">
        <v>91426</v>
      </c>
      <c r="F50" s="53">
        <v>103284</v>
      </c>
      <c r="G50" s="53">
        <v>107994</v>
      </c>
      <c r="H50" s="53">
        <v>102981</v>
      </c>
      <c r="I50" s="100">
        <f t="shared" si="2"/>
        <v>-4.6419245513639629E-2</v>
      </c>
      <c r="J50" s="53">
        <f t="shared" si="3"/>
        <v>-5013</v>
      </c>
      <c r="K50" s="100">
        <f t="shared" si="0"/>
        <v>3.26506813678911E-2</v>
      </c>
      <c r="L50" s="100">
        <f>H50/H48</f>
        <v>0.63204119459413011</v>
      </c>
      <c r="M50" s="53">
        <v>0</v>
      </c>
      <c r="N50" s="53">
        <v>5496</v>
      </c>
      <c r="O50" s="53">
        <v>13798</v>
      </c>
      <c r="P50" s="53">
        <v>15626</v>
      </c>
      <c r="Q50" s="53">
        <v>15688</v>
      </c>
      <c r="R50" s="53">
        <v>16895</v>
      </c>
      <c r="S50" s="100">
        <f t="shared" si="4"/>
        <v>7.693778684344732E-2</v>
      </c>
      <c r="T50" s="53">
        <f t="shared" si="1"/>
        <v>1207</v>
      </c>
      <c r="U50" s="100">
        <f t="shared" si="5"/>
        <v>3.4427298604929893E-2</v>
      </c>
      <c r="V50" s="100">
        <f>IFERROR(R50/R48,"-")</f>
        <v>0.62879154415869587</v>
      </c>
    </row>
    <row r="51" spans="2:22" x14ac:dyDescent="0.25">
      <c r="B51" s="99" t="s">
        <v>144</v>
      </c>
      <c r="C51" s="53">
        <v>6753</v>
      </c>
      <c r="D51" s="53">
        <v>2790</v>
      </c>
      <c r="E51" s="53">
        <v>28464</v>
      </c>
      <c r="F51" s="53">
        <v>27166</v>
      </c>
      <c r="G51" s="53">
        <v>30519</v>
      </c>
      <c r="H51" s="53">
        <v>29292</v>
      </c>
      <c r="I51" s="100">
        <f t="shared" si="2"/>
        <v>-4.0204462793669515E-2</v>
      </c>
      <c r="J51" s="53">
        <f t="shared" si="3"/>
        <v>-1227</v>
      </c>
      <c r="K51" s="100">
        <f t="shared" si="0"/>
        <v>9.287186555075851E-3</v>
      </c>
      <c r="L51" s="100">
        <f>H51/H48</f>
        <v>0.17977831514601003</v>
      </c>
      <c r="M51" s="53">
        <v>0</v>
      </c>
      <c r="N51" s="53">
        <v>2790</v>
      </c>
      <c r="O51" s="53">
        <v>4945</v>
      </c>
      <c r="P51" s="53">
        <v>4619</v>
      </c>
      <c r="Q51" s="53">
        <v>4840</v>
      </c>
      <c r="R51" s="53">
        <v>4710</v>
      </c>
      <c r="S51" s="100">
        <f t="shared" si="4"/>
        <v>-2.6859504132231371E-2</v>
      </c>
      <c r="T51" s="53">
        <f t="shared" si="1"/>
        <v>-130</v>
      </c>
      <c r="U51" s="100">
        <f t="shared" si="5"/>
        <v>1.0176609001418865E-2</v>
      </c>
      <c r="V51" s="100">
        <f>IFERROR(R51/R48,"-")</f>
        <v>0.17529494957013658</v>
      </c>
    </row>
    <row r="52" spans="2:22" ht="16.5" thickBot="1" x14ac:dyDescent="0.3">
      <c r="B52" s="141" t="s">
        <v>65</v>
      </c>
      <c r="C52" s="142">
        <v>13012</v>
      </c>
      <c r="D52" s="142">
        <v>8196</v>
      </c>
      <c r="E52" s="142">
        <v>25747</v>
      </c>
      <c r="F52" s="142">
        <v>27187</v>
      </c>
      <c r="G52" s="142">
        <v>28802</v>
      </c>
      <c r="H52" s="142">
        <v>30661</v>
      </c>
      <c r="I52" s="143">
        <f t="shared" si="2"/>
        <v>6.4544128879938878E-2</v>
      </c>
      <c r="J52" s="142">
        <f t="shared" si="3"/>
        <v>1859</v>
      </c>
      <c r="K52" s="143">
        <f t="shared" si="0"/>
        <v>9.7212353873132821E-3</v>
      </c>
      <c r="L52" s="143">
        <f>H52/H48</f>
        <v>0.18818049025985983</v>
      </c>
      <c r="M52" s="142">
        <v>0</v>
      </c>
      <c r="N52" s="142">
        <v>1933</v>
      </c>
      <c r="O52" s="142">
        <v>4368</v>
      </c>
      <c r="P52" s="142">
        <v>4031</v>
      </c>
      <c r="Q52" s="142">
        <v>4365</v>
      </c>
      <c r="R52" s="142">
        <v>5264</v>
      </c>
      <c r="S52" s="143">
        <f t="shared" si="4"/>
        <v>0.20595647193585331</v>
      </c>
      <c r="T52" s="142">
        <f t="shared" si="1"/>
        <v>899</v>
      </c>
      <c r="U52" s="143">
        <f t="shared" si="5"/>
        <v>8.8811238113703055E-3</v>
      </c>
      <c r="V52" s="143">
        <f>IFERROR(R52/R48,"-")</f>
        <v>0.19591350627116752</v>
      </c>
    </row>
    <row r="53" spans="2:22" ht="15.75" x14ac:dyDescent="0.25">
      <c r="B53" s="134" t="s">
        <v>55</v>
      </c>
      <c r="C53" s="135">
        <f t="shared" ref="C53:H56" si="6">C6-C11-C16-C21-C26-C30-C35-C39-C44-C48</f>
        <v>125383</v>
      </c>
      <c r="D53" s="135">
        <f t="shared" si="6"/>
        <v>27544</v>
      </c>
      <c r="E53" s="135">
        <f t="shared" si="6"/>
        <v>61917</v>
      </c>
      <c r="F53" s="135">
        <f t="shared" si="6"/>
        <v>68546</v>
      </c>
      <c r="G53" s="135">
        <f t="shared" si="6"/>
        <v>73521</v>
      </c>
      <c r="H53" s="135">
        <f t="shared" si="6"/>
        <v>70739</v>
      </c>
      <c r="I53" s="136">
        <f t="shared" si="2"/>
        <v>-3.7839528842099512E-2</v>
      </c>
      <c r="J53" s="135">
        <f t="shared" si="3"/>
        <v>-2782</v>
      </c>
      <c r="K53" s="136">
        <f t="shared" si="0"/>
        <v>2.242818140514511E-2</v>
      </c>
      <c r="L53" s="137">
        <f>H53/H53</f>
        <v>1</v>
      </c>
      <c r="M53" s="135">
        <v>0</v>
      </c>
      <c r="N53" s="135">
        <v>5251</v>
      </c>
      <c r="O53" s="135">
        <v>9064</v>
      </c>
      <c r="P53" s="135">
        <v>9508</v>
      </c>
      <c r="Q53" s="135">
        <v>11740</v>
      </c>
      <c r="R53" s="135">
        <v>11247</v>
      </c>
      <c r="S53" s="136">
        <f t="shared" si="4"/>
        <v>-4.199318568994892E-2</v>
      </c>
      <c r="T53" s="135">
        <f t="shared" si="1"/>
        <v>-493</v>
      </c>
      <c r="U53" s="136">
        <f t="shared" si="5"/>
        <v>2.0948083651329413E-2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92678</v>
      </c>
      <c r="D54" s="139">
        <f t="shared" si="6"/>
        <v>29252</v>
      </c>
      <c r="E54" s="139">
        <f t="shared" si="6"/>
        <v>60084</v>
      </c>
      <c r="F54" s="139">
        <f t="shared" si="6"/>
        <v>63322</v>
      </c>
      <c r="G54" s="139">
        <f t="shared" si="6"/>
        <v>67211</v>
      </c>
      <c r="H54" s="139">
        <f t="shared" si="6"/>
        <v>63669</v>
      </c>
      <c r="I54" s="140">
        <f t="shared" si="2"/>
        <v>-5.2699706893216902E-2</v>
      </c>
      <c r="J54" s="139">
        <f t="shared" si="3"/>
        <v>-3542</v>
      </c>
      <c r="K54" s="140">
        <f t="shared" si="0"/>
        <v>2.018659978066108E-2</v>
      </c>
      <c r="L54" s="140">
        <f>H54/H53</f>
        <v>0.90005513224670974</v>
      </c>
      <c r="M54" s="139">
        <v>0</v>
      </c>
      <c r="N54" s="139">
        <v>5197</v>
      </c>
      <c r="O54" s="139">
        <v>8593</v>
      </c>
      <c r="P54" s="139">
        <v>8768</v>
      </c>
      <c r="Q54" s="139">
        <v>10729</v>
      </c>
      <c r="R54" s="139">
        <v>9938</v>
      </c>
      <c r="S54" s="140">
        <f t="shared" si="4"/>
        <v>-7.3725417093857715E-2</v>
      </c>
      <c r="T54" s="139">
        <f t="shared" si="1"/>
        <v>-791</v>
      </c>
      <c r="U54" s="140">
        <f t="shared" si="5"/>
        <v>1.9317711133241093E-2</v>
      </c>
      <c r="V54" s="140">
        <f>IFERROR(R54/R53,"-")</f>
        <v>0.88361340801991639</v>
      </c>
    </row>
    <row r="55" spans="2:22" x14ac:dyDescent="0.25">
      <c r="B55" s="99" t="s">
        <v>142</v>
      </c>
      <c r="C55" s="53">
        <f t="shared" si="6"/>
        <v>76595</v>
      </c>
      <c r="D55" s="53">
        <f t="shared" si="6"/>
        <v>85484</v>
      </c>
      <c r="E55" s="53">
        <f t="shared" si="6"/>
        <v>223164</v>
      </c>
      <c r="F55" s="53">
        <f t="shared" si="6"/>
        <v>216610</v>
      </c>
      <c r="G55" s="53">
        <f t="shared" si="6"/>
        <v>258534</v>
      </c>
      <c r="H55" s="53">
        <f t="shared" si="6"/>
        <v>241529</v>
      </c>
      <c r="I55" s="100">
        <f t="shared" si="2"/>
        <v>-6.5774714350917085E-2</v>
      </c>
      <c r="J55" s="53">
        <f t="shared" si="3"/>
        <v>-17005</v>
      </c>
      <c r="K55" s="100">
        <f t="shared" si="0"/>
        <v>7.6578071878359799E-2</v>
      </c>
      <c r="L55" s="100">
        <f>H55/H53</f>
        <v>3.4143683116809682</v>
      </c>
      <c r="M55" s="53">
        <v>0</v>
      </c>
      <c r="N55" s="53">
        <v>3938</v>
      </c>
      <c r="O55" s="53">
        <v>6114</v>
      </c>
      <c r="P55" s="53">
        <v>6892</v>
      </c>
      <c r="Q55" s="53">
        <v>7693</v>
      </c>
      <c r="R55" s="53">
        <v>7160</v>
      </c>
      <c r="S55" s="100">
        <f t="shared" si="4"/>
        <v>-6.9283764461198438E-2</v>
      </c>
      <c r="T55" s="53">
        <f t="shared" si="1"/>
        <v>-533</v>
      </c>
      <c r="U55" s="100">
        <f t="shared" si="5"/>
        <v>1.5184496479276643E-2</v>
      </c>
      <c r="V55" s="100">
        <f>IFERROR(R55/R53,"-")</f>
        <v>0.63661420823330661</v>
      </c>
    </row>
    <row r="56" spans="2:22" x14ac:dyDescent="0.25">
      <c r="B56" s="99" t="s">
        <v>144</v>
      </c>
      <c r="C56" s="53">
        <f t="shared" si="6"/>
        <v>24275</v>
      </c>
      <c r="D56" s="53">
        <f t="shared" si="6"/>
        <v>29146</v>
      </c>
      <c r="E56" s="53">
        <f t="shared" si="6"/>
        <v>46312</v>
      </c>
      <c r="F56" s="53">
        <f t="shared" si="6"/>
        <v>72274</v>
      </c>
      <c r="G56" s="53">
        <f t="shared" si="6"/>
        <v>65342</v>
      </c>
      <c r="H56" s="53">
        <f t="shared" si="6"/>
        <v>71169</v>
      </c>
      <c r="I56" s="100">
        <f t="shared" si="2"/>
        <v>8.9176945915337757E-2</v>
      </c>
      <c r="J56" s="53">
        <f t="shared" si="3"/>
        <v>5827</v>
      </c>
      <c r="K56" s="100">
        <f t="shared" si="0"/>
        <v>2.256451522389025E-2</v>
      </c>
      <c r="L56" s="100">
        <f>H56/H53</f>
        <v>1.0060786836115863</v>
      </c>
      <c r="M56" s="53">
        <v>0</v>
      </c>
      <c r="N56" s="53">
        <v>1259</v>
      </c>
      <c r="O56" s="53">
        <v>2479</v>
      </c>
      <c r="P56" s="53">
        <v>1876</v>
      </c>
      <c r="Q56" s="53">
        <v>3036</v>
      </c>
      <c r="R56" s="53">
        <v>2778</v>
      </c>
      <c r="S56" s="100">
        <f t="shared" si="4"/>
        <v>-8.4980237154150151E-2</v>
      </c>
      <c r="T56" s="53">
        <f t="shared" si="1"/>
        <v>-258</v>
      </c>
      <c r="U56" s="100">
        <f t="shared" si="5"/>
        <v>4.1332146539644491E-3</v>
      </c>
      <c r="V56" s="100">
        <f>IFERROR(R56/R53,"-")</f>
        <v>0.24699919978660975</v>
      </c>
    </row>
    <row r="57" spans="2:22" ht="15.75" x14ac:dyDescent="0.25">
      <c r="B57" s="141" t="s">
        <v>65</v>
      </c>
      <c r="C57" s="142">
        <f>C53-C54</f>
        <v>32705</v>
      </c>
      <c r="D57" s="142">
        <f t="shared" ref="D57:H57" si="7">D53-D54</f>
        <v>-1708</v>
      </c>
      <c r="E57" s="142">
        <f t="shared" si="7"/>
        <v>1833</v>
      </c>
      <c r="F57" s="142">
        <f t="shared" si="7"/>
        <v>5224</v>
      </c>
      <c r="G57" s="142">
        <f t="shared" si="7"/>
        <v>6310</v>
      </c>
      <c r="H57" s="142">
        <f t="shared" si="7"/>
        <v>7070</v>
      </c>
      <c r="I57" s="143">
        <f t="shared" si="2"/>
        <v>0.12044374009508707</v>
      </c>
      <c r="J57" s="142">
        <f t="shared" si="3"/>
        <v>760</v>
      </c>
      <c r="K57" s="143">
        <f t="shared" si="0"/>
        <v>2.2415816244840321E-3</v>
      </c>
      <c r="L57" s="143">
        <f>H57/H53</f>
        <v>9.994486775329027E-2</v>
      </c>
      <c r="M57" s="142">
        <v>0</v>
      </c>
      <c r="N57" s="142">
        <v>128</v>
      </c>
      <c r="O57" s="142">
        <v>1238</v>
      </c>
      <c r="P57" s="142">
        <v>1494</v>
      </c>
      <c r="Q57" s="142">
        <v>4419</v>
      </c>
      <c r="R57" s="142">
        <v>4256</v>
      </c>
      <c r="S57" s="143">
        <f t="shared" si="4"/>
        <v>-3.6886173342385198E-2</v>
      </c>
      <c r="T57" s="142">
        <f t="shared" si="1"/>
        <v>-163</v>
      </c>
      <c r="U57" s="143">
        <f t="shared" si="5"/>
        <v>3.2915899216539907E-3</v>
      </c>
      <c r="V57" s="143">
        <f>IFERROR(R57/R53,"-")</f>
        <v>0.37841202098337334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2F5A1-1BFB-47ED-8E75-F901417E4EB0}">
  <sheetPr>
    <tabColor theme="7" tint="0.79998168889431442"/>
    <pageSetUpPr fitToPage="1"/>
  </sheetPr>
  <dimension ref="A1:W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  <c r="N3" s="145" t="s">
        <v>264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1" t="s">
        <v>45</v>
      </c>
      <c r="D5" s="312"/>
      <c r="E5" s="312"/>
      <c r="F5" s="312"/>
      <c r="G5" s="312"/>
      <c r="H5" s="312"/>
      <c r="I5" s="312"/>
      <c r="J5" s="312"/>
      <c r="K5" s="312"/>
      <c r="N5" s="147"/>
      <c r="O5" s="311" t="s">
        <v>45</v>
      </c>
      <c r="P5" s="312"/>
      <c r="Q5" s="312"/>
      <c r="R5" s="312"/>
      <c r="S5" s="312"/>
      <c r="T5" s="312"/>
      <c r="U5" s="312"/>
      <c r="V5" s="312"/>
      <c r="W5" s="312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47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1299411</v>
      </c>
      <c r="P8" s="159">
        <v>375345</v>
      </c>
      <c r="Q8" s="159">
        <v>492258</v>
      </c>
      <c r="R8" s="159">
        <v>1243535</v>
      </c>
      <c r="S8" s="159">
        <v>1319978</v>
      </c>
      <c r="T8" s="159">
        <v>1387823</v>
      </c>
      <c r="U8" s="160">
        <f>IFERROR(T8/S8-1,"-")</f>
        <v>5.139858391579244E-2</v>
      </c>
      <c r="V8" s="159">
        <f>T8-S8</f>
        <v>67845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127819</v>
      </c>
      <c r="P9" s="162">
        <v>51760</v>
      </c>
      <c r="Q9" s="162">
        <v>83468</v>
      </c>
      <c r="R9" s="162">
        <v>123951</v>
      </c>
      <c r="S9" s="162">
        <v>118966</v>
      </c>
      <c r="T9" s="162">
        <v>114660</v>
      </c>
      <c r="U9" s="163">
        <f>IFERROR(T9/S9-1,"-")</f>
        <v>-3.6195215439705497E-2</v>
      </c>
      <c r="V9" s="162">
        <f t="shared" ref="V9:V19" si="2">T9-S9</f>
        <v>-4306</v>
      </c>
      <c r="W9" s="163">
        <f>T9/T$8</f>
        <v>8.2618604822084662E-2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51328</v>
      </c>
      <c r="P10" s="166">
        <v>24912</v>
      </c>
      <c r="Q10" s="166">
        <v>43482</v>
      </c>
      <c r="R10" s="166">
        <v>48094</v>
      </c>
      <c r="S10" s="166">
        <v>51902</v>
      </c>
      <c r="T10" s="166">
        <v>50245</v>
      </c>
      <c r="U10" s="167">
        <f>IFERROR(T10/S10-1,"-")</f>
        <v>-3.1925552001849655E-2</v>
      </c>
      <c r="V10" s="166">
        <f t="shared" si="2"/>
        <v>-1657</v>
      </c>
      <c r="W10" s="167">
        <f>T10/T$8</f>
        <v>3.6204184539382907E-2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76491</v>
      </c>
      <c r="P11" s="166">
        <v>26848</v>
      </c>
      <c r="Q11" s="166">
        <v>39986</v>
      </c>
      <c r="R11" s="166">
        <v>75857</v>
      </c>
      <c r="S11" s="166">
        <v>67064</v>
      </c>
      <c r="T11" s="166">
        <v>64415</v>
      </c>
      <c r="U11" s="167">
        <f>IFERROR(T11/S11-1,"-")</f>
        <v>-3.9499582488369267E-2</v>
      </c>
      <c r="V11" s="166">
        <f t="shared" si="2"/>
        <v>-2649</v>
      </c>
      <c r="W11" s="167">
        <f>T11/T$8</f>
        <v>4.6414420282701756E-2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1171592</v>
      </c>
      <c r="P12" s="162">
        <v>323585</v>
      </c>
      <c r="Q12" s="162">
        <v>408790</v>
      </c>
      <c r="R12" s="162">
        <v>1119584</v>
      </c>
      <c r="S12" s="162">
        <v>1201012</v>
      </c>
      <c r="T12" s="162">
        <v>1273163</v>
      </c>
      <c r="U12" s="163">
        <f>IFERROR(T12/S12-1,"-")</f>
        <v>6.007516994001727E-2</v>
      </c>
      <c r="V12" s="162">
        <f t="shared" si="2"/>
        <v>72151</v>
      </c>
      <c r="W12" s="163">
        <f>T12/T$8</f>
        <v>0.91738139517791539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640459</v>
      </c>
      <c r="P13" s="166">
        <v>146501</v>
      </c>
      <c r="Q13" s="166">
        <v>142606</v>
      </c>
      <c r="R13" s="166">
        <v>581865</v>
      </c>
      <c r="S13" s="166">
        <v>634691</v>
      </c>
      <c r="T13" s="166">
        <v>683651</v>
      </c>
      <c r="U13" s="167">
        <f t="shared" ref="U13:U20" si="4">IFERROR(T13/S13-1,"-")</f>
        <v>7.7139899573178239E-2</v>
      </c>
      <c r="V13" s="166">
        <f t="shared" si="2"/>
        <v>48960</v>
      </c>
      <c r="W13" s="167">
        <f t="shared" ref="W13:W20" si="5">T13/T$8</f>
        <v>0.49260676613660387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52401</v>
      </c>
      <c r="P14" s="166">
        <v>16159</v>
      </c>
      <c r="Q14" s="166">
        <v>21846</v>
      </c>
      <c r="R14" s="166">
        <v>39072</v>
      </c>
      <c r="S14" s="166">
        <v>45133</v>
      </c>
      <c r="T14" s="166">
        <v>44501</v>
      </c>
      <c r="U14" s="167">
        <f t="shared" si="4"/>
        <v>-1.4003057629672355E-2</v>
      </c>
      <c r="V14" s="166">
        <f t="shared" si="2"/>
        <v>-632</v>
      </c>
      <c r="W14" s="167">
        <f t="shared" si="5"/>
        <v>3.2065328215485689E-2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24405</v>
      </c>
      <c r="P15" s="166">
        <v>9702</v>
      </c>
      <c r="Q15" s="166">
        <v>19919</v>
      </c>
      <c r="R15" s="166">
        <v>27268</v>
      </c>
      <c r="S15" s="166">
        <v>28898</v>
      </c>
      <c r="T15" s="166">
        <v>29098</v>
      </c>
      <c r="U15" s="167">
        <f t="shared" si="4"/>
        <v>6.9208941795280143E-3</v>
      </c>
      <c r="V15" s="166">
        <f t="shared" si="2"/>
        <v>200</v>
      </c>
      <c r="W15" s="167">
        <f t="shared" si="5"/>
        <v>2.0966650646372053E-2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53890</v>
      </c>
      <c r="P16" s="166">
        <v>15410</v>
      </c>
      <c r="Q16" s="166">
        <v>30677</v>
      </c>
      <c r="R16" s="166">
        <v>57015</v>
      </c>
      <c r="S16" s="166">
        <v>55478</v>
      </c>
      <c r="T16" s="166">
        <v>57898</v>
      </c>
      <c r="U16" s="167">
        <f t="shared" si="4"/>
        <v>4.3620894769097696E-2</v>
      </c>
      <c r="V16" s="166">
        <f t="shared" si="2"/>
        <v>2420</v>
      </c>
      <c r="W16" s="167">
        <f t="shared" si="5"/>
        <v>4.1718576504352498E-2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41202</v>
      </c>
      <c r="P17" s="166">
        <v>15534</v>
      </c>
      <c r="Q17" s="166">
        <v>22807</v>
      </c>
      <c r="R17" s="166">
        <v>38767</v>
      </c>
      <c r="S17" s="166">
        <v>44187</v>
      </c>
      <c r="T17" s="166">
        <v>44633</v>
      </c>
      <c r="U17" s="167">
        <f t="shared" si="4"/>
        <v>1.0093466404146101E-2</v>
      </c>
      <c r="V17" s="166">
        <f t="shared" si="2"/>
        <v>446</v>
      </c>
      <c r="W17" s="167">
        <f t="shared" si="5"/>
        <v>3.2160441209001439E-2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26919</v>
      </c>
      <c r="P18" s="166">
        <v>9750</v>
      </c>
      <c r="Q18" s="166">
        <v>10533</v>
      </c>
      <c r="R18" s="166">
        <v>22457</v>
      </c>
      <c r="S18" s="166">
        <v>23505</v>
      </c>
      <c r="T18" s="166">
        <v>22219</v>
      </c>
      <c r="U18" s="167">
        <f t="shared" si="4"/>
        <v>-5.4711763454584172E-2</v>
      </c>
      <c r="V18" s="166">
        <f t="shared" si="2"/>
        <v>-1286</v>
      </c>
      <c r="W18" s="167">
        <f t="shared" si="5"/>
        <v>1.600996668883568E-2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42509</v>
      </c>
      <c r="P19" s="166">
        <v>16737</v>
      </c>
      <c r="Q19" s="166">
        <v>10472</v>
      </c>
      <c r="R19" s="166">
        <v>22560</v>
      </c>
      <c r="S19" s="166">
        <v>26526</v>
      </c>
      <c r="T19" s="166">
        <v>24735</v>
      </c>
      <c r="U19" s="167">
        <f t="shared" si="4"/>
        <v>-6.7518660936439767E-2</v>
      </c>
      <c r="V19" s="166">
        <f t="shared" si="2"/>
        <v>-1791</v>
      </c>
      <c r="W19" s="167">
        <f t="shared" si="5"/>
        <v>1.7822877989484249E-2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289807</v>
      </c>
      <c r="P20" s="171">
        <f t="shared" si="7"/>
        <v>93792</v>
      </c>
      <c r="Q20" s="171">
        <f t="shared" si="7"/>
        <v>149930</v>
      </c>
      <c r="R20" s="171">
        <f t="shared" si="7"/>
        <v>330580</v>
      </c>
      <c r="S20" s="171">
        <f t="shared" si="7"/>
        <v>342594</v>
      </c>
      <c r="T20" s="171">
        <f t="shared" si="7"/>
        <v>366428</v>
      </c>
      <c r="U20" s="172">
        <f t="shared" si="4"/>
        <v>6.9569227715605031E-2</v>
      </c>
      <c r="V20" s="171">
        <f>T20-S20</f>
        <v>23834</v>
      </c>
      <c r="W20" s="172">
        <f t="shared" si="5"/>
        <v>0.26403078778777983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E9CE3-1B79-4F4B-9299-525D7043A3C8}">
  <sheetPr>
    <tabColor theme="7" tint="0.79998168889431442"/>
  </sheetPr>
  <dimension ref="A1:T165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3"/>
      <c r="D6" s="283"/>
      <c r="E6" s="283"/>
      <c r="F6" s="283"/>
      <c r="G6" s="283"/>
      <c r="H6" s="283"/>
      <c r="I6" s="283"/>
      <c r="J6" s="283"/>
      <c r="M6" s="283" t="s">
        <v>264</v>
      </c>
      <c r="N6" s="283"/>
      <c r="O6" s="283"/>
      <c r="P6" s="283"/>
      <c r="Q6" s="283"/>
      <c r="R6" s="283"/>
      <c r="S6" s="283"/>
      <c r="T6" s="283"/>
    </row>
    <row r="7" spans="1:20" ht="6" customHeight="1" x14ac:dyDescent="0.25"/>
    <row r="8" spans="1:20" ht="15.75" x14ac:dyDescent="0.25">
      <c r="B8" s="147"/>
      <c r="C8" s="313" t="s">
        <v>45</v>
      </c>
      <c r="D8" s="314"/>
      <c r="E8" s="314"/>
      <c r="F8" s="314"/>
      <c r="G8" s="314"/>
      <c r="H8" s="314"/>
      <c r="I8" s="314"/>
      <c r="J8" s="314"/>
    </row>
    <row r="9" spans="1:20" s="148" customFormat="1" ht="72" customHeight="1" x14ac:dyDescent="0.25">
      <c r="A9"/>
      <c r="B9" s="149"/>
      <c r="C9" s="174" t="s">
        <v>263</v>
      </c>
      <c r="D9" s="174" t="s">
        <v>228</v>
      </c>
      <c r="E9" s="174" t="s">
        <v>229</v>
      </c>
      <c r="F9" s="174" t="s">
        <v>230</v>
      </c>
      <c r="G9" s="174" t="s">
        <v>231</v>
      </c>
      <c r="H9" s="174" t="s">
        <v>232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263</v>
      </c>
      <c r="O9" s="174" t="s">
        <v>228</v>
      </c>
      <c r="P9" s="174" t="s">
        <v>229</v>
      </c>
      <c r="Q9" s="174" t="s">
        <v>230</v>
      </c>
      <c r="R9" s="174" t="s">
        <v>231</v>
      </c>
      <c r="S9" s="174" t="s">
        <v>232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47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96087</v>
      </c>
      <c r="D11" s="178">
        <v>224964</v>
      </c>
      <c r="E11" s="178">
        <v>455417</v>
      </c>
      <c r="F11" s="178">
        <v>453884</v>
      </c>
      <c r="G11" s="178">
        <v>480798</v>
      </c>
      <c r="H11" s="178">
        <v>487331</v>
      </c>
      <c r="I11" s="179">
        <f t="shared" ref="I11:I23" si="0">IFERROR(H11/G11-1,"-")</f>
        <v>1.358782690443805E-2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42074</v>
      </c>
      <c r="P11" s="178">
        <v>119732</v>
      </c>
      <c r="Q11" s="178">
        <v>112830</v>
      </c>
      <c r="R11" s="178">
        <v>121148</v>
      </c>
      <c r="S11" s="179">
        <f t="shared" ref="S11:S23" si="1">IFERROR(R11/Q11-1,"-")</f>
        <v>7.3721527962421263E-2</v>
      </c>
      <c r="T11" s="179">
        <f>R11/R11</f>
        <v>1</v>
      </c>
    </row>
    <row r="12" spans="1:20" x14ac:dyDescent="0.25">
      <c r="B12" s="161" t="s">
        <v>99</v>
      </c>
      <c r="C12" s="162">
        <v>45962</v>
      </c>
      <c r="D12" s="162">
        <v>111387</v>
      </c>
      <c r="E12" s="162">
        <v>135433</v>
      </c>
      <c r="F12" s="162">
        <v>123126</v>
      </c>
      <c r="G12" s="162">
        <v>121556</v>
      </c>
      <c r="H12" s="162">
        <v>129677</v>
      </c>
      <c r="I12" s="163">
        <f t="shared" si="0"/>
        <v>6.6808713679291865E-2</v>
      </c>
      <c r="J12" s="163">
        <f>H12/H11</f>
        <v>0.26609634929852605</v>
      </c>
      <c r="K12" s="81"/>
      <c r="L12" s="81"/>
      <c r="M12" s="161" t="s">
        <v>99</v>
      </c>
      <c r="N12" s="162">
        <v>0</v>
      </c>
      <c r="O12" s="162">
        <v>14397</v>
      </c>
      <c r="P12" s="162">
        <v>18621</v>
      </c>
      <c r="Q12" s="162">
        <v>14490</v>
      </c>
      <c r="R12" s="162">
        <v>14582</v>
      </c>
      <c r="S12" s="163">
        <f t="shared" si="1"/>
        <v>6.3492063492063266E-3</v>
      </c>
      <c r="T12" s="163">
        <f>R12/R11</f>
        <v>0.12036517317661043</v>
      </c>
    </row>
    <row r="13" spans="1:20" x14ac:dyDescent="0.25">
      <c r="B13" s="165" t="s">
        <v>105</v>
      </c>
      <c r="C13" s="166">
        <v>23644</v>
      </c>
      <c r="D13" s="166">
        <v>51146</v>
      </c>
      <c r="E13" s="166">
        <v>64498</v>
      </c>
      <c r="F13" s="166">
        <v>56467</v>
      </c>
      <c r="G13" s="166">
        <v>54129</v>
      </c>
      <c r="H13" s="166">
        <v>55340</v>
      </c>
      <c r="I13" s="167">
        <f t="shared" si="0"/>
        <v>2.2372480555709506E-2</v>
      </c>
      <c r="J13" s="167">
        <f>H13/H11</f>
        <v>0.1135573152539034</v>
      </c>
      <c r="K13" s="81"/>
      <c r="L13" s="81"/>
      <c r="M13" s="165" t="s">
        <v>105</v>
      </c>
      <c r="N13" s="166">
        <v>0</v>
      </c>
      <c r="O13" s="166">
        <v>7964</v>
      </c>
      <c r="P13" s="166">
        <v>8149</v>
      </c>
      <c r="Q13" s="166">
        <v>6870</v>
      </c>
      <c r="R13" s="166">
        <v>6983</v>
      </c>
      <c r="S13" s="167">
        <f t="shared" si="1"/>
        <v>1.644832605531299E-2</v>
      </c>
      <c r="T13" s="167">
        <f>R13/R11</f>
        <v>5.7640241687852874E-2</v>
      </c>
    </row>
    <row r="14" spans="1:20" x14ac:dyDescent="0.25">
      <c r="B14" s="165" t="s">
        <v>102</v>
      </c>
      <c r="C14" s="166">
        <v>22318</v>
      </c>
      <c r="D14" s="166">
        <v>60241</v>
      </c>
      <c r="E14" s="166">
        <v>70935</v>
      </c>
      <c r="F14" s="166">
        <v>66659</v>
      </c>
      <c r="G14" s="166">
        <v>67427</v>
      </c>
      <c r="H14" s="166">
        <v>74337</v>
      </c>
      <c r="I14" s="167">
        <f t="shared" si="0"/>
        <v>0.10248120189241705</v>
      </c>
      <c r="J14" s="167">
        <f>H14/H11</f>
        <v>0.15253903404462266</v>
      </c>
      <c r="K14" s="81"/>
      <c r="L14" s="81"/>
      <c r="M14" s="165" t="s">
        <v>102</v>
      </c>
      <c r="N14" s="166">
        <v>0</v>
      </c>
      <c r="O14" s="166">
        <v>6433</v>
      </c>
      <c r="P14" s="166">
        <v>10472</v>
      </c>
      <c r="Q14" s="166">
        <v>7620</v>
      </c>
      <c r="R14" s="166">
        <v>7599</v>
      </c>
      <c r="S14" s="167">
        <f t="shared" si="1"/>
        <v>-2.7559055118110409E-3</v>
      </c>
      <c r="T14" s="167">
        <f>R14/R11</f>
        <v>6.2724931488757546E-2</v>
      </c>
    </row>
    <row r="15" spans="1:20" x14ac:dyDescent="0.25">
      <c r="B15" s="161" t="s">
        <v>109</v>
      </c>
      <c r="C15" s="162">
        <v>50125</v>
      </c>
      <c r="D15" s="162">
        <v>113577</v>
      </c>
      <c r="E15" s="162">
        <v>319984</v>
      </c>
      <c r="F15" s="162">
        <v>330758</v>
      </c>
      <c r="G15" s="162">
        <v>359242</v>
      </c>
      <c r="H15" s="162">
        <v>357654</v>
      </c>
      <c r="I15" s="163">
        <f t="shared" si="0"/>
        <v>-4.4204185479426172E-3</v>
      </c>
      <c r="J15" s="163">
        <f>H15/H11</f>
        <v>0.7339036507014739</v>
      </c>
      <c r="K15" s="81"/>
      <c r="L15" s="81"/>
      <c r="M15" s="161" t="s">
        <v>109</v>
      </c>
      <c r="N15" s="162">
        <v>0</v>
      </c>
      <c r="O15" s="162">
        <v>27677</v>
      </c>
      <c r="P15" s="162">
        <v>101111</v>
      </c>
      <c r="Q15" s="162">
        <v>98340</v>
      </c>
      <c r="R15" s="162">
        <v>106566</v>
      </c>
      <c r="S15" s="163">
        <f t="shared" si="1"/>
        <v>8.3648566198901708E-2</v>
      </c>
      <c r="T15" s="163">
        <f>R15/R11</f>
        <v>0.87963482682338956</v>
      </c>
    </row>
    <row r="16" spans="1:20" x14ac:dyDescent="0.25">
      <c r="B16" s="165" t="s">
        <v>112</v>
      </c>
      <c r="C16" s="166">
        <v>18443</v>
      </c>
      <c r="D16" s="166">
        <v>17629</v>
      </c>
      <c r="E16" s="166">
        <v>165818</v>
      </c>
      <c r="F16" s="166">
        <v>169874</v>
      </c>
      <c r="G16" s="166">
        <v>185055</v>
      </c>
      <c r="H16" s="166">
        <v>185252</v>
      </c>
      <c r="I16" s="167">
        <f t="shared" si="0"/>
        <v>1.0645483775093556E-3</v>
      </c>
      <c r="J16" s="167">
        <f>H16/H11</f>
        <v>0.38013588300354378</v>
      </c>
      <c r="K16" s="81"/>
      <c r="L16" s="81"/>
      <c r="M16" s="165" t="s">
        <v>112</v>
      </c>
      <c r="N16" s="166">
        <v>0</v>
      </c>
      <c r="O16" s="166">
        <v>4901</v>
      </c>
      <c r="P16" s="166">
        <v>59229</v>
      </c>
      <c r="Q16" s="166">
        <v>59288</v>
      </c>
      <c r="R16" s="166">
        <v>64142</v>
      </c>
      <c r="S16" s="167">
        <f t="shared" si="1"/>
        <v>8.1871542301983569E-2</v>
      </c>
      <c r="T16" s="167">
        <f>R16/R11</f>
        <v>0.52945157988575953</v>
      </c>
    </row>
    <row r="17" spans="1:20" x14ac:dyDescent="0.25">
      <c r="B17" s="165" t="s">
        <v>115</v>
      </c>
      <c r="C17" s="166">
        <v>7854</v>
      </c>
      <c r="D17" s="166">
        <v>18480</v>
      </c>
      <c r="E17" s="166">
        <v>26193</v>
      </c>
      <c r="F17" s="166">
        <v>26813</v>
      </c>
      <c r="G17" s="166">
        <v>27620</v>
      </c>
      <c r="H17" s="166">
        <v>26267</v>
      </c>
      <c r="I17" s="167">
        <f t="shared" si="0"/>
        <v>-4.8986241853729129E-2</v>
      </c>
      <c r="J17" s="167">
        <f>H17/H11</f>
        <v>5.3899710874128676E-2</v>
      </c>
      <c r="K17" s="81"/>
      <c r="L17" s="81"/>
      <c r="M17" s="165" t="s">
        <v>115</v>
      </c>
      <c r="N17" s="166">
        <v>0</v>
      </c>
      <c r="O17" s="166">
        <v>1389</v>
      </c>
      <c r="P17" s="166">
        <v>2941</v>
      </c>
      <c r="Q17" s="166">
        <v>2534</v>
      </c>
      <c r="R17" s="166">
        <v>2455</v>
      </c>
      <c r="S17" s="167">
        <f t="shared" si="1"/>
        <v>-3.1176006314127869E-2</v>
      </c>
      <c r="T17" s="167">
        <f>R17/R11</f>
        <v>2.0264469904579523E-2</v>
      </c>
    </row>
    <row r="18" spans="1:20" x14ac:dyDescent="0.25">
      <c r="B18" s="165" t="s">
        <v>118</v>
      </c>
      <c r="C18" s="166">
        <v>1663</v>
      </c>
      <c r="D18" s="166">
        <v>11943</v>
      </c>
      <c r="E18" s="166">
        <v>15278</v>
      </c>
      <c r="F18" s="166">
        <v>16278</v>
      </c>
      <c r="G18" s="166">
        <v>17707</v>
      </c>
      <c r="H18" s="166">
        <v>19118</v>
      </c>
      <c r="I18" s="167">
        <f t="shared" si="0"/>
        <v>7.9685999887050274E-2</v>
      </c>
      <c r="J18" s="167">
        <f>H18/H11</f>
        <v>3.9230009993207901E-2</v>
      </c>
      <c r="K18" s="81"/>
      <c r="L18" s="81"/>
      <c r="M18" s="165" t="s">
        <v>118</v>
      </c>
      <c r="N18" s="166">
        <v>0</v>
      </c>
      <c r="O18" s="166">
        <v>2008</v>
      </c>
      <c r="P18" s="166">
        <v>1994</v>
      </c>
      <c r="Q18" s="166">
        <v>2053</v>
      </c>
      <c r="R18" s="166">
        <v>2235</v>
      </c>
      <c r="S18" s="167">
        <f t="shared" si="1"/>
        <v>8.8650754992693592E-2</v>
      </c>
      <c r="T18" s="167">
        <f>R18/R11</f>
        <v>1.8448509261399279E-2</v>
      </c>
    </row>
    <row r="19" spans="1:20" x14ac:dyDescent="0.25">
      <c r="B19" s="165" t="s">
        <v>125</v>
      </c>
      <c r="C19" s="166">
        <v>3109</v>
      </c>
      <c r="D19" s="166">
        <v>7761</v>
      </c>
      <c r="E19" s="166">
        <v>15218</v>
      </c>
      <c r="F19" s="166">
        <v>14552</v>
      </c>
      <c r="G19" s="166">
        <v>16518</v>
      </c>
      <c r="H19" s="166">
        <v>15790</v>
      </c>
      <c r="I19" s="167">
        <f t="shared" si="0"/>
        <v>-4.407313234047705E-2</v>
      </c>
      <c r="J19" s="167">
        <f>H19/H11</f>
        <v>3.2400975928065318E-2</v>
      </c>
      <c r="K19" s="81"/>
      <c r="L19" s="81"/>
      <c r="M19" s="165" t="s">
        <v>125</v>
      </c>
      <c r="N19" s="166">
        <v>0</v>
      </c>
      <c r="O19" s="166">
        <v>2798</v>
      </c>
      <c r="P19" s="166">
        <v>5544</v>
      </c>
      <c r="Q19" s="166">
        <v>4636</v>
      </c>
      <c r="R19" s="166">
        <v>5583</v>
      </c>
      <c r="S19" s="167">
        <f t="shared" si="1"/>
        <v>0.20427092320966356</v>
      </c>
      <c r="T19" s="167">
        <f>R19/R11</f>
        <v>4.6084128503978604E-2</v>
      </c>
    </row>
    <row r="20" spans="1:20" x14ac:dyDescent="0.25">
      <c r="B20" s="165" t="s">
        <v>121</v>
      </c>
      <c r="C20" s="166">
        <v>3812</v>
      </c>
      <c r="D20" s="166">
        <v>8901</v>
      </c>
      <c r="E20" s="166">
        <v>14155</v>
      </c>
      <c r="F20" s="166">
        <v>15668</v>
      </c>
      <c r="G20" s="166">
        <v>15572</v>
      </c>
      <c r="H20" s="166">
        <v>13755</v>
      </c>
      <c r="I20" s="167">
        <f t="shared" si="0"/>
        <v>-0.11668379142049834</v>
      </c>
      <c r="J20" s="167">
        <f>H20/H11</f>
        <v>2.8225169340756077E-2</v>
      </c>
      <c r="K20" s="81"/>
      <c r="L20" s="81"/>
      <c r="M20" s="165" t="s">
        <v>121</v>
      </c>
      <c r="N20" s="166">
        <v>0</v>
      </c>
      <c r="O20" s="166">
        <v>2128</v>
      </c>
      <c r="P20" s="166">
        <v>3593</v>
      </c>
      <c r="Q20" s="166">
        <v>4014</v>
      </c>
      <c r="R20" s="166">
        <v>4277</v>
      </c>
      <c r="S20" s="167">
        <f t="shared" si="1"/>
        <v>6.5520677628301049E-2</v>
      </c>
      <c r="T20" s="167">
        <f>R20/R11</f>
        <v>3.5303925776735891E-2</v>
      </c>
    </row>
    <row r="21" spans="1:20" x14ac:dyDescent="0.25">
      <c r="B21" s="165" t="s">
        <v>130</v>
      </c>
      <c r="C21" s="166">
        <v>88</v>
      </c>
      <c r="D21" s="166">
        <v>1270</v>
      </c>
      <c r="E21" s="166">
        <v>2101</v>
      </c>
      <c r="F21" s="166">
        <v>1389</v>
      </c>
      <c r="G21" s="166">
        <v>2173</v>
      </c>
      <c r="H21" s="166">
        <v>2052</v>
      </c>
      <c r="I21" s="167">
        <f t="shared" si="0"/>
        <v>-5.5683387022549491E-2</v>
      </c>
      <c r="J21" s="167">
        <f>H21/H11</f>
        <v>4.2106904752621938E-3</v>
      </c>
      <c r="K21" s="81"/>
      <c r="L21" s="81"/>
      <c r="M21" s="165" t="s">
        <v>130</v>
      </c>
      <c r="N21" s="166">
        <v>0</v>
      </c>
      <c r="O21" s="166">
        <v>841</v>
      </c>
      <c r="P21" s="166">
        <v>835</v>
      </c>
      <c r="Q21" s="166">
        <v>491</v>
      </c>
      <c r="R21" s="166">
        <v>639</v>
      </c>
      <c r="S21" s="167">
        <f t="shared" si="1"/>
        <v>0.30142566191446019</v>
      </c>
      <c r="T21" s="167">
        <f>R21/R11</f>
        <v>5.2745402317826134E-3</v>
      </c>
    </row>
    <row r="22" spans="1:20" x14ac:dyDescent="0.25">
      <c r="A22" s="169"/>
      <c r="B22" s="165" t="s">
        <v>133</v>
      </c>
      <c r="C22" s="166">
        <v>58</v>
      </c>
      <c r="D22" s="166">
        <v>216</v>
      </c>
      <c r="E22" s="166">
        <v>648</v>
      </c>
      <c r="F22" s="166">
        <v>860</v>
      </c>
      <c r="G22" s="166">
        <v>563</v>
      </c>
      <c r="H22" s="166">
        <v>475</v>
      </c>
      <c r="I22" s="167">
        <f t="shared" si="0"/>
        <v>-0.15630550621669625</v>
      </c>
      <c r="J22" s="167">
        <f>H22/H11</f>
        <v>9.7469686927365593E-4</v>
      </c>
      <c r="K22" s="81"/>
      <c r="L22" s="81"/>
      <c r="M22" s="165" t="s">
        <v>133</v>
      </c>
      <c r="N22" s="166">
        <v>0</v>
      </c>
      <c r="O22" s="166">
        <v>57</v>
      </c>
      <c r="P22" s="166">
        <v>162</v>
      </c>
      <c r="Q22" s="166">
        <v>231</v>
      </c>
      <c r="R22" s="166">
        <v>114</v>
      </c>
      <c r="S22" s="167">
        <f t="shared" si="1"/>
        <v>-0.50649350649350655</v>
      </c>
      <c r="T22" s="167">
        <f>R22/R11</f>
        <v>9.4099778782976199E-4</v>
      </c>
    </row>
    <row r="23" spans="1:20" x14ac:dyDescent="0.25">
      <c r="B23" s="170" t="s">
        <v>147</v>
      </c>
      <c r="C23" s="171">
        <f t="shared" ref="C23:H23" si="2">C15-SUM(C16:C22)</f>
        <v>15098</v>
      </c>
      <c r="D23" s="171">
        <f t="shared" si="2"/>
        <v>47377</v>
      </c>
      <c r="E23" s="171">
        <f t="shared" si="2"/>
        <v>80573</v>
      </c>
      <c r="F23" s="171">
        <f t="shared" si="2"/>
        <v>85324</v>
      </c>
      <c r="G23" s="171">
        <f t="shared" si="2"/>
        <v>94034</v>
      </c>
      <c r="H23" s="171">
        <f t="shared" si="2"/>
        <v>94945</v>
      </c>
      <c r="I23" s="172">
        <f t="shared" si="0"/>
        <v>9.6879851968436625E-3</v>
      </c>
      <c r="J23" s="172">
        <f>H23/H11</f>
        <v>0.19482651421723635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13555</v>
      </c>
      <c r="P23" s="171">
        <f>P15-SUM(P16:P22)</f>
        <v>26813</v>
      </c>
      <c r="Q23" s="171">
        <f>Q15-SUM(Q16:Q22)</f>
        <v>25093</v>
      </c>
      <c r="R23" s="171">
        <f>R15-SUM(R16:R22)</f>
        <v>27121</v>
      </c>
      <c r="S23" s="172">
        <f t="shared" si="1"/>
        <v>8.0819352010520928E-2</v>
      </c>
      <c r="T23" s="172">
        <f>R23/R11</f>
        <v>0.22386667547132433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94144</v>
      </c>
      <c r="E25" s="178">
        <v>164843</v>
      </c>
      <c r="F25" s="178">
        <v>163971</v>
      </c>
      <c r="G25" s="178">
        <v>166795</v>
      </c>
      <c r="H25" s="178">
        <v>155030</v>
      </c>
      <c r="I25" s="179">
        <f t="shared" ref="I25:I37" si="3">IFERROR(H25/G25-1,"-")</f>
        <v>-7.0535687520609125E-2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41599</v>
      </c>
      <c r="E26" s="162">
        <v>30318</v>
      </c>
      <c r="F26" s="162">
        <v>23211</v>
      </c>
      <c r="G26" s="162">
        <v>19632</v>
      </c>
      <c r="H26" s="162">
        <v>17558</v>
      </c>
      <c r="I26" s="163">
        <f t="shared" si="3"/>
        <v>-0.1056438467807661</v>
      </c>
      <c r="J26" s="163">
        <f>H26/H25</f>
        <v>0.11325549893568987</v>
      </c>
    </row>
    <row r="27" spans="1:20" x14ac:dyDescent="0.25">
      <c r="B27" s="165" t="s">
        <v>105</v>
      </c>
      <c r="C27" s="166">
        <v>0</v>
      </c>
      <c r="D27" s="166">
        <v>19460</v>
      </c>
      <c r="E27" s="166">
        <v>12391</v>
      </c>
      <c r="F27" s="166">
        <v>9771</v>
      </c>
      <c r="G27" s="166">
        <v>8054</v>
      </c>
      <c r="H27" s="166">
        <v>8557</v>
      </c>
      <c r="I27" s="167">
        <f t="shared" si="3"/>
        <v>6.2453439284827494E-2</v>
      </c>
      <c r="J27" s="167">
        <f>H27/H25</f>
        <v>5.5195768560923696E-2</v>
      </c>
    </row>
    <row r="28" spans="1:20" x14ac:dyDescent="0.25">
      <c r="B28" s="165" t="s">
        <v>102</v>
      </c>
      <c r="C28" s="166">
        <v>0</v>
      </c>
      <c r="D28" s="166">
        <v>22139</v>
      </c>
      <c r="E28" s="166">
        <v>17927</v>
      </c>
      <c r="F28" s="166">
        <v>13440</v>
      </c>
      <c r="G28" s="166">
        <v>11578</v>
      </c>
      <c r="H28" s="166">
        <v>9001</v>
      </c>
      <c r="I28" s="167">
        <f t="shared" si="3"/>
        <v>-0.22257730177923651</v>
      </c>
      <c r="J28" s="167">
        <f>H28/H25</f>
        <v>5.8059730374766173E-2</v>
      </c>
    </row>
    <row r="29" spans="1:20" x14ac:dyDescent="0.25">
      <c r="B29" s="161" t="s">
        <v>109</v>
      </c>
      <c r="C29" s="162">
        <v>0</v>
      </c>
      <c r="D29" s="162">
        <v>52545</v>
      </c>
      <c r="E29" s="162">
        <v>134525</v>
      </c>
      <c r="F29" s="162">
        <v>140760</v>
      </c>
      <c r="G29" s="162">
        <v>147163</v>
      </c>
      <c r="H29" s="162">
        <v>137472</v>
      </c>
      <c r="I29" s="163">
        <f t="shared" si="3"/>
        <v>-6.5852150336701443E-2</v>
      </c>
      <c r="J29" s="163">
        <f>H29/H25</f>
        <v>0.88674450106431013</v>
      </c>
    </row>
    <row r="30" spans="1:20" x14ac:dyDescent="0.25">
      <c r="B30" s="165" t="s">
        <v>112</v>
      </c>
      <c r="C30" s="166">
        <v>0</v>
      </c>
      <c r="D30" s="166">
        <v>9512</v>
      </c>
      <c r="E30" s="166">
        <v>73077</v>
      </c>
      <c r="F30" s="166">
        <v>75546</v>
      </c>
      <c r="G30" s="166">
        <v>79721</v>
      </c>
      <c r="H30" s="166">
        <v>75152</v>
      </c>
      <c r="I30" s="167">
        <f t="shared" si="3"/>
        <v>-5.7312376914489316E-2</v>
      </c>
      <c r="J30" s="167">
        <f>H30/H25</f>
        <v>0.48475778881506804</v>
      </c>
    </row>
    <row r="31" spans="1:20" x14ac:dyDescent="0.25">
      <c r="B31" s="165" t="s">
        <v>115</v>
      </c>
      <c r="C31" s="166">
        <v>0</v>
      </c>
      <c r="D31" s="166">
        <v>11072</v>
      </c>
      <c r="E31" s="166">
        <v>13069</v>
      </c>
      <c r="F31" s="166">
        <v>13705</v>
      </c>
      <c r="G31" s="166">
        <v>13567</v>
      </c>
      <c r="H31" s="166">
        <v>12170</v>
      </c>
      <c r="I31" s="167">
        <f t="shared" si="3"/>
        <v>-0.10297044298665881</v>
      </c>
      <c r="J31" s="167">
        <f>H31/H25</f>
        <v>7.8500935302844604E-2</v>
      </c>
    </row>
    <row r="32" spans="1:20" x14ac:dyDescent="0.25">
      <c r="B32" s="165" t="s">
        <v>118</v>
      </c>
      <c r="C32" s="166">
        <v>0</v>
      </c>
      <c r="D32" s="166">
        <v>4549</v>
      </c>
      <c r="E32" s="166">
        <v>5091</v>
      </c>
      <c r="F32" s="166">
        <v>5154</v>
      </c>
      <c r="G32" s="166">
        <v>4329</v>
      </c>
      <c r="H32" s="166">
        <v>4042</v>
      </c>
      <c r="I32" s="167">
        <f t="shared" si="3"/>
        <v>-6.6297066297066332E-2</v>
      </c>
      <c r="J32" s="167">
        <f>H32/H25</f>
        <v>2.6072373089079531E-2</v>
      </c>
    </row>
    <row r="33" spans="2:10" x14ac:dyDescent="0.25">
      <c r="B33" s="165" t="s">
        <v>125</v>
      </c>
      <c r="C33" s="166">
        <v>0</v>
      </c>
      <c r="D33" s="166">
        <v>3643</v>
      </c>
      <c r="E33" s="166">
        <v>6649</v>
      </c>
      <c r="F33" s="166">
        <v>6648</v>
      </c>
      <c r="G33" s="166">
        <v>7014</v>
      </c>
      <c r="H33" s="166">
        <v>6431</v>
      </c>
      <c r="I33" s="167">
        <f t="shared" si="3"/>
        <v>-8.3119475335044157E-2</v>
      </c>
      <c r="J33" s="167">
        <f>H33/H25</f>
        <v>4.1482293749596853E-2</v>
      </c>
    </row>
    <row r="34" spans="2:10" x14ac:dyDescent="0.25">
      <c r="B34" s="165" t="s">
        <v>121</v>
      </c>
      <c r="C34" s="166">
        <v>0</v>
      </c>
      <c r="D34" s="166">
        <v>5182</v>
      </c>
      <c r="E34" s="166">
        <v>7856</v>
      </c>
      <c r="F34" s="166">
        <v>8079</v>
      </c>
      <c r="G34" s="166">
        <v>8019</v>
      </c>
      <c r="H34" s="166">
        <v>7025</v>
      </c>
      <c r="I34" s="167">
        <f t="shared" si="3"/>
        <v>-0.12395560543708695</v>
      </c>
      <c r="J34" s="167">
        <f>H34/H25</f>
        <v>4.5313810230278008E-2</v>
      </c>
    </row>
    <row r="35" spans="2:10" x14ac:dyDescent="0.25">
      <c r="B35" s="165" t="s">
        <v>130</v>
      </c>
      <c r="C35" s="166">
        <v>0</v>
      </c>
      <c r="D35" s="166">
        <v>194</v>
      </c>
      <c r="E35" s="166">
        <v>687</v>
      </c>
      <c r="F35" s="166">
        <v>522</v>
      </c>
      <c r="G35" s="166">
        <v>1214</v>
      </c>
      <c r="H35" s="166">
        <v>818</v>
      </c>
      <c r="I35" s="167">
        <f t="shared" si="3"/>
        <v>-0.32619439868204281</v>
      </c>
      <c r="J35" s="167">
        <f>H35/H25</f>
        <v>5.276398116493582E-3</v>
      </c>
    </row>
    <row r="36" spans="2:10" x14ac:dyDescent="0.25">
      <c r="B36" s="165" t="s">
        <v>133</v>
      </c>
      <c r="C36" s="166">
        <v>0</v>
      </c>
      <c r="D36" s="166">
        <v>70</v>
      </c>
      <c r="E36" s="166">
        <v>242</v>
      </c>
      <c r="F36" s="166">
        <v>391</v>
      </c>
      <c r="G36" s="166">
        <v>247</v>
      </c>
      <c r="H36" s="166">
        <v>144</v>
      </c>
      <c r="I36" s="167">
        <f t="shared" si="3"/>
        <v>-0.417004048582996</v>
      </c>
      <c r="J36" s="167">
        <f>H36/H25</f>
        <v>9.2885248016512931E-4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18323</v>
      </c>
      <c r="E37" s="171">
        <f t="shared" si="4"/>
        <v>27854</v>
      </c>
      <c r="F37" s="171">
        <f t="shared" si="4"/>
        <v>30715</v>
      </c>
      <c r="G37" s="171">
        <f t="shared" si="4"/>
        <v>33052</v>
      </c>
      <c r="H37" s="171">
        <f t="shared" si="4"/>
        <v>31690</v>
      </c>
      <c r="I37" s="172">
        <f t="shared" si="3"/>
        <v>-4.1207793779499013E-2</v>
      </c>
      <c r="J37" s="172">
        <f>H37/H25</f>
        <v>0.20441204928078435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42074</v>
      </c>
      <c r="E39" s="178">
        <v>119732</v>
      </c>
      <c r="F39" s="178">
        <v>112830</v>
      </c>
      <c r="G39" s="178">
        <v>121148</v>
      </c>
      <c r="H39" s="178">
        <v>127552</v>
      </c>
      <c r="I39" s="179">
        <f t="shared" ref="I39:I51" si="5">IFERROR(H39/G39-1,"-")</f>
        <v>5.2860963449664844E-2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14397</v>
      </c>
      <c r="E40" s="162">
        <v>18621</v>
      </c>
      <c r="F40" s="162">
        <v>14490</v>
      </c>
      <c r="G40" s="162">
        <v>14582</v>
      </c>
      <c r="H40" s="162">
        <v>14169</v>
      </c>
      <c r="I40" s="163">
        <f t="shared" si="5"/>
        <v>-2.8322589493896544E-2</v>
      </c>
      <c r="J40" s="163">
        <f>H40/H39</f>
        <v>0.1110841068740592</v>
      </c>
    </row>
    <row r="41" spans="2:10" x14ac:dyDescent="0.25">
      <c r="B41" s="165" t="s">
        <v>105</v>
      </c>
      <c r="C41" s="166">
        <v>0</v>
      </c>
      <c r="D41" s="166">
        <v>7964</v>
      </c>
      <c r="E41" s="166">
        <v>8149</v>
      </c>
      <c r="F41" s="166">
        <v>6870</v>
      </c>
      <c r="G41" s="166">
        <v>6983</v>
      </c>
      <c r="H41" s="166">
        <v>6208</v>
      </c>
      <c r="I41" s="167">
        <f t="shared" si="5"/>
        <v>-0.11098381784333378</v>
      </c>
      <c r="J41" s="167">
        <f>H41/H39</f>
        <v>4.8670346211741093E-2</v>
      </c>
    </row>
    <row r="42" spans="2:10" x14ac:dyDescent="0.25">
      <c r="B42" s="165" t="s">
        <v>102</v>
      </c>
      <c r="C42" s="166">
        <v>0</v>
      </c>
      <c r="D42" s="166">
        <v>6433</v>
      </c>
      <c r="E42" s="166">
        <v>10472</v>
      </c>
      <c r="F42" s="166">
        <v>7620</v>
      </c>
      <c r="G42" s="166">
        <v>7599</v>
      </c>
      <c r="H42" s="166">
        <v>7961</v>
      </c>
      <c r="I42" s="167">
        <f t="shared" si="5"/>
        <v>4.7637847085142848E-2</v>
      </c>
      <c r="J42" s="167">
        <f>H42/H39</f>
        <v>6.2413760662318116E-2</v>
      </c>
    </row>
    <row r="43" spans="2:10" x14ac:dyDescent="0.25">
      <c r="B43" s="161" t="s">
        <v>109</v>
      </c>
      <c r="C43" s="162">
        <v>0</v>
      </c>
      <c r="D43" s="162">
        <v>27677</v>
      </c>
      <c r="E43" s="162">
        <v>101111</v>
      </c>
      <c r="F43" s="162">
        <v>98340</v>
      </c>
      <c r="G43" s="162">
        <v>106566</v>
      </c>
      <c r="H43" s="162">
        <v>113383</v>
      </c>
      <c r="I43" s="163">
        <f t="shared" si="5"/>
        <v>6.3969746448210518E-2</v>
      </c>
      <c r="J43" s="163">
        <f>H43/H39</f>
        <v>0.88891589312594077</v>
      </c>
    </row>
    <row r="44" spans="2:10" x14ac:dyDescent="0.25">
      <c r="B44" s="165" t="s">
        <v>112</v>
      </c>
      <c r="C44" s="166">
        <v>0</v>
      </c>
      <c r="D44" s="166">
        <v>4901</v>
      </c>
      <c r="E44" s="166">
        <v>59229</v>
      </c>
      <c r="F44" s="166">
        <v>59288</v>
      </c>
      <c r="G44" s="166">
        <v>64142</v>
      </c>
      <c r="H44" s="166">
        <v>66362</v>
      </c>
      <c r="I44" s="167">
        <f t="shared" si="5"/>
        <v>3.4610707492750414E-2</v>
      </c>
      <c r="J44" s="167">
        <f>H44/H39</f>
        <v>0.52027408429503263</v>
      </c>
    </row>
    <row r="45" spans="2:10" x14ac:dyDescent="0.25">
      <c r="B45" s="165" t="s">
        <v>115</v>
      </c>
      <c r="C45" s="166">
        <v>0</v>
      </c>
      <c r="D45" s="166">
        <v>1389</v>
      </c>
      <c r="E45" s="166">
        <v>2941</v>
      </c>
      <c r="F45" s="166">
        <v>2534</v>
      </c>
      <c r="G45" s="166">
        <v>2455</v>
      </c>
      <c r="H45" s="166">
        <v>3114</v>
      </c>
      <c r="I45" s="167">
        <f t="shared" si="5"/>
        <v>0.26843177189409362</v>
      </c>
      <c r="J45" s="167">
        <f>H45/H39</f>
        <v>2.4413572503763172E-2</v>
      </c>
    </row>
    <row r="46" spans="2:10" x14ac:dyDescent="0.25">
      <c r="B46" s="165" t="s">
        <v>118</v>
      </c>
      <c r="C46" s="166">
        <v>0</v>
      </c>
      <c r="D46" s="166">
        <v>2008</v>
      </c>
      <c r="E46" s="166">
        <v>1994</v>
      </c>
      <c r="F46" s="166">
        <v>2053</v>
      </c>
      <c r="G46" s="166">
        <v>2235</v>
      </c>
      <c r="H46" s="166">
        <v>2775</v>
      </c>
      <c r="I46" s="167">
        <f t="shared" si="5"/>
        <v>0.24161073825503365</v>
      </c>
      <c r="J46" s="167">
        <f>H46/H39</f>
        <v>2.1755832915203211E-2</v>
      </c>
    </row>
    <row r="47" spans="2:10" x14ac:dyDescent="0.25">
      <c r="B47" s="165" t="s">
        <v>125</v>
      </c>
      <c r="C47" s="166">
        <v>0</v>
      </c>
      <c r="D47" s="166">
        <v>2798</v>
      </c>
      <c r="E47" s="166">
        <v>5544</v>
      </c>
      <c r="F47" s="166">
        <v>4636</v>
      </c>
      <c r="G47" s="166">
        <v>5583</v>
      </c>
      <c r="H47" s="166">
        <v>5490</v>
      </c>
      <c r="I47" s="167">
        <f t="shared" si="5"/>
        <v>-1.6657710908113965E-2</v>
      </c>
      <c r="J47" s="167">
        <f>H47/H39</f>
        <v>4.304126944305068E-2</v>
      </c>
    </row>
    <row r="48" spans="2:10" x14ac:dyDescent="0.25">
      <c r="B48" s="165" t="s">
        <v>121</v>
      </c>
      <c r="C48" s="166">
        <v>0</v>
      </c>
      <c r="D48" s="166">
        <v>2128</v>
      </c>
      <c r="E48" s="166">
        <v>3593</v>
      </c>
      <c r="F48" s="166">
        <v>4014</v>
      </c>
      <c r="G48" s="166">
        <v>4277</v>
      </c>
      <c r="H48" s="166">
        <v>3795</v>
      </c>
      <c r="I48" s="167">
        <f t="shared" si="5"/>
        <v>-0.11269581482347435</v>
      </c>
      <c r="J48" s="167">
        <f>H48/H39</f>
        <v>2.9752571500250877E-2</v>
      </c>
    </row>
    <row r="49" spans="2:10" x14ac:dyDescent="0.25">
      <c r="B49" s="165" t="s">
        <v>130</v>
      </c>
      <c r="C49" s="166">
        <v>0</v>
      </c>
      <c r="D49" s="166">
        <v>841</v>
      </c>
      <c r="E49" s="166">
        <v>835</v>
      </c>
      <c r="F49" s="166">
        <v>491</v>
      </c>
      <c r="G49" s="166">
        <v>639</v>
      </c>
      <c r="H49" s="166">
        <v>620</v>
      </c>
      <c r="I49" s="167">
        <f t="shared" si="5"/>
        <v>-2.9733959311424085E-2</v>
      </c>
      <c r="J49" s="167">
        <f>H49/H39</f>
        <v>4.8607626693426996E-3</v>
      </c>
    </row>
    <row r="50" spans="2:10" x14ac:dyDescent="0.25">
      <c r="B50" s="165" t="s">
        <v>133</v>
      </c>
      <c r="C50" s="166">
        <v>0</v>
      </c>
      <c r="D50" s="166">
        <v>57</v>
      </c>
      <c r="E50" s="166">
        <v>162</v>
      </c>
      <c r="F50" s="166">
        <v>231</v>
      </c>
      <c r="G50" s="166">
        <v>114</v>
      </c>
      <c r="H50" s="166">
        <v>111</v>
      </c>
      <c r="I50" s="167">
        <f t="shared" si="5"/>
        <v>-2.6315789473684181E-2</v>
      </c>
      <c r="J50" s="167">
        <f>H50/H39</f>
        <v>8.7023331660812848E-4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13555</v>
      </c>
      <c r="E51" s="171">
        <f t="shared" si="6"/>
        <v>26813</v>
      </c>
      <c r="F51" s="171">
        <f t="shared" si="6"/>
        <v>25093</v>
      </c>
      <c r="G51" s="171">
        <f t="shared" si="6"/>
        <v>27121</v>
      </c>
      <c r="H51" s="171">
        <f t="shared" si="6"/>
        <v>31116</v>
      </c>
      <c r="I51" s="172">
        <f t="shared" si="5"/>
        <v>0.14730282806681161</v>
      </c>
      <c r="J51" s="172">
        <f>H51/H39</f>
        <v>0.24394756648268942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1838</v>
      </c>
      <c r="E53" s="178">
        <v>2342</v>
      </c>
      <c r="F53" s="178">
        <v>2800</v>
      </c>
      <c r="G53" s="178">
        <v>2508</v>
      </c>
      <c r="H53" s="178">
        <v>2685</v>
      </c>
      <c r="I53" s="179">
        <f t="shared" ref="I53:I65" si="7">IFERROR(H53/G53-1,"-")</f>
        <v>7.0574162679425845E-2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819</v>
      </c>
      <c r="E54" s="162">
        <v>528</v>
      </c>
      <c r="F54" s="162">
        <v>1332</v>
      </c>
      <c r="G54" s="162">
        <v>891</v>
      </c>
      <c r="H54" s="162">
        <v>444</v>
      </c>
      <c r="I54" s="163">
        <f t="shared" si="7"/>
        <v>-0.50168350168350173</v>
      </c>
      <c r="J54" s="163">
        <f>H54/H53</f>
        <v>0.1653631284916201</v>
      </c>
    </row>
    <row r="55" spans="2:10" x14ac:dyDescent="0.25">
      <c r="B55" s="165" t="s">
        <v>105</v>
      </c>
      <c r="C55" s="166">
        <v>0</v>
      </c>
      <c r="D55" s="166">
        <v>476</v>
      </c>
      <c r="E55" s="166">
        <v>272</v>
      </c>
      <c r="F55" s="166">
        <v>1041</v>
      </c>
      <c r="G55" s="166">
        <v>638</v>
      </c>
      <c r="H55" s="166">
        <v>41</v>
      </c>
      <c r="I55" s="167">
        <f t="shared" si="7"/>
        <v>-0.9357366771159874</v>
      </c>
      <c r="J55" s="167">
        <f>H55/H53</f>
        <v>1.5270018621973929E-2</v>
      </c>
    </row>
    <row r="56" spans="2:10" x14ac:dyDescent="0.25">
      <c r="B56" s="165" t="s">
        <v>102</v>
      </c>
      <c r="C56" s="166">
        <v>0</v>
      </c>
      <c r="D56" s="166">
        <v>343</v>
      </c>
      <c r="E56" s="166">
        <v>256</v>
      </c>
      <c r="F56" s="166">
        <v>291</v>
      </c>
      <c r="G56" s="166">
        <v>253</v>
      </c>
      <c r="H56" s="166">
        <v>403</v>
      </c>
      <c r="I56" s="167">
        <f t="shared" si="7"/>
        <v>0.59288537549407105</v>
      </c>
      <c r="J56" s="167">
        <f>H56/H53</f>
        <v>0.15009310986964619</v>
      </c>
    </row>
    <row r="57" spans="2:10" x14ac:dyDescent="0.25">
      <c r="B57" s="161" t="s">
        <v>109</v>
      </c>
      <c r="C57" s="162">
        <v>0</v>
      </c>
      <c r="D57" s="162">
        <v>1019</v>
      </c>
      <c r="E57" s="162">
        <v>1814</v>
      </c>
      <c r="F57" s="162">
        <v>1468</v>
      </c>
      <c r="G57" s="162">
        <v>1617</v>
      </c>
      <c r="H57" s="162">
        <v>2241</v>
      </c>
      <c r="I57" s="163">
        <f t="shared" si="7"/>
        <v>0.38589981447124311</v>
      </c>
      <c r="J57" s="163">
        <f>H57/H53</f>
        <v>0.83463687150837984</v>
      </c>
    </row>
    <row r="58" spans="2:10" x14ac:dyDescent="0.25">
      <c r="B58" s="165" t="s">
        <v>112</v>
      </c>
      <c r="C58" s="166">
        <v>0</v>
      </c>
      <c r="D58" s="166">
        <v>55</v>
      </c>
      <c r="E58" s="166">
        <v>846</v>
      </c>
      <c r="F58" s="166">
        <v>532</v>
      </c>
      <c r="G58" s="166">
        <v>677</v>
      </c>
      <c r="H58" s="166">
        <v>863</v>
      </c>
      <c r="I58" s="167">
        <f t="shared" si="7"/>
        <v>0.27474150664697183</v>
      </c>
      <c r="J58" s="167">
        <f>H58/H53</f>
        <v>0.32141527001862197</v>
      </c>
    </row>
    <row r="59" spans="2:10" x14ac:dyDescent="0.25">
      <c r="B59" s="165" t="s">
        <v>115</v>
      </c>
      <c r="C59" s="166">
        <v>0</v>
      </c>
      <c r="D59" s="166">
        <v>365</v>
      </c>
      <c r="E59" s="166">
        <v>195</v>
      </c>
      <c r="F59" s="166">
        <v>189</v>
      </c>
      <c r="G59" s="166">
        <v>299</v>
      </c>
      <c r="H59" s="166">
        <v>291</v>
      </c>
      <c r="I59" s="167">
        <f t="shared" si="7"/>
        <v>-2.6755852842809347E-2</v>
      </c>
      <c r="J59" s="167">
        <f>H59/H53</f>
        <v>0.10837988826815642</v>
      </c>
    </row>
    <row r="60" spans="2:10" x14ac:dyDescent="0.25">
      <c r="B60" s="165" t="s">
        <v>118</v>
      </c>
      <c r="C60" s="166">
        <v>0</v>
      </c>
      <c r="D60" s="166">
        <v>104</v>
      </c>
      <c r="E60" s="166">
        <v>166</v>
      </c>
      <c r="F60" s="166">
        <v>166</v>
      </c>
      <c r="G60" s="166">
        <v>55</v>
      </c>
      <c r="H60" s="166">
        <v>281</v>
      </c>
      <c r="I60" s="167">
        <f t="shared" si="7"/>
        <v>4.1090909090909093</v>
      </c>
      <c r="J60" s="167">
        <f>H60/H53</f>
        <v>0.10465549348230913</v>
      </c>
    </row>
    <row r="61" spans="2:10" x14ac:dyDescent="0.25">
      <c r="B61" s="165" t="s">
        <v>125</v>
      </c>
      <c r="C61" s="166">
        <v>0</v>
      </c>
      <c r="D61" s="166">
        <v>30</v>
      </c>
      <c r="E61" s="166">
        <v>71</v>
      </c>
      <c r="F61" s="166">
        <v>39</v>
      </c>
      <c r="G61" s="166">
        <v>41</v>
      </c>
      <c r="H61" s="166">
        <v>57</v>
      </c>
      <c r="I61" s="167">
        <f t="shared" si="7"/>
        <v>0.39024390243902429</v>
      </c>
      <c r="J61" s="167">
        <f>H61/H53</f>
        <v>2.1229050279329607E-2</v>
      </c>
    </row>
    <row r="62" spans="2:10" x14ac:dyDescent="0.25">
      <c r="B62" s="165" t="s">
        <v>121</v>
      </c>
      <c r="C62" s="166">
        <v>0</v>
      </c>
      <c r="D62" s="166">
        <v>57</v>
      </c>
      <c r="E62" s="166">
        <v>51</v>
      </c>
      <c r="F62" s="166">
        <v>24</v>
      </c>
      <c r="G62" s="166">
        <v>5</v>
      </c>
      <c r="H62" s="166">
        <v>63</v>
      </c>
      <c r="I62" s="167">
        <f t="shared" si="7"/>
        <v>11.6</v>
      </c>
      <c r="J62" s="167">
        <f>H62/H53</f>
        <v>2.3463687150837988E-2</v>
      </c>
    </row>
    <row r="63" spans="2:10" x14ac:dyDescent="0.25">
      <c r="B63" s="165" t="s">
        <v>130</v>
      </c>
      <c r="C63" s="166">
        <v>0</v>
      </c>
      <c r="D63" s="166">
        <v>10</v>
      </c>
      <c r="E63" s="166">
        <v>13</v>
      </c>
      <c r="F63" s="166">
        <v>3</v>
      </c>
      <c r="G63" s="166">
        <v>6</v>
      </c>
      <c r="H63" s="166">
        <v>6</v>
      </c>
      <c r="I63" s="167">
        <f t="shared" si="7"/>
        <v>0</v>
      </c>
      <c r="J63" s="167">
        <f>H63/H53</f>
        <v>2.2346368715083797E-3</v>
      </c>
    </row>
    <row r="64" spans="2:10" x14ac:dyDescent="0.25">
      <c r="B64" s="165" t="s">
        <v>133</v>
      </c>
      <c r="C64" s="166">
        <v>0</v>
      </c>
      <c r="D64" s="166">
        <v>3</v>
      </c>
      <c r="E64" s="166">
        <v>6</v>
      </c>
      <c r="F64" s="166">
        <v>0</v>
      </c>
      <c r="G64" s="166">
        <v>0</v>
      </c>
      <c r="H64" s="166">
        <v>10</v>
      </c>
      <c r="I64" s="167" t="str">
        <f t="shared" si="7"/>
        <v>-</v>
      </c>
      <c r="J64" s="167">
        <f>H64/H53</f>
        <v>3.7243947858472998E-3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395</v>
      </c>
      <c r="E65" s="171">
        <f t="shared" si="8"/>
        <v>466</v>
      </c>
      <c r="F65" s="171">
        <f t="shared" si="8"/>
        <v>515</v>
      </c>
      <c r="G65" s="171">
        <f t="shared" si="8"/>
        <v>534</v>
      </c>
      <c r="H65" s="171">
        <f t="shared" si="8"/>
        <v>670</v>
      </c>
      <c r="I65" s="172">
        <f t="shared" si="7"/>
        <v>0.25468164794007486</v>
      </c>
      <c r="J65" s="172">
        <f>H65/H53</f>
        <v>0.24953445065176907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2379</v>
      </c>
      <c r="E67" s="178">
        <v>24503</v>
      </c>
      <c r="F67" s="178">
        <v>23244</v>
      </c>
      <c r="G67" s="178">
        <v>16852</v>
      </c>
      <c r="H67" s="178">
        <v>17502</v>
      </c>
      <c r="I67" s="179">
        <f t="shared" ref="I67:I79" si="9">IFERROR(H67/G67-1,"-")</f>
        <v>3.8571089484927601E-2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2073</v>
      </c>
      <c r="E68" s="162">
        <v>11839</v>
      </c>
      <c r="F68" s="162">
        <v>11986</v>
      </c>
      <c r="G68" s="162">
        <v>4179</v>
      </c>
      <c r="H68" s="162">
        <v>6409</v>
      </c>
      <c r="I68" s="163">
        <f t="shared" si="9"/>
        <v>0.53362048336922707</v>
      </c>
      <c r="J68" s="163">
        <f>H68/H67</f>
        <v>0.36618672151754084</v>
      </c>
    </row>
    <row r="69" spans="2:10" x14ac:dyDescent="0.25">
      <c r="B69" s="165" t="s">
        <v>105</v>
      </c>
      <c r="C69" s="166">
        <v>0</v>
      </c>
      <c r="D69" s="166">
        <v>1964</v>
      </c>
      <c r="E69" s="166">
        <v>10726</v>
      </c>
      <c r="F69" s="166">
        <v>9562</v>
      </c>
      <c r="G69" s="166">
        <v>1991</v>
      </c>
      <c r="H69" s="166">
        <v>2608</v>
      </c>
      <c r="I69" s="167">
        <f t="shared" si="9"/>
        <v>0.30989452536413853</v>
      </c>
      <c r="J69" s="167">
        <f>H69/H67</f>
        <v>0.14901154153810994</v>
      </c>
    </row>
    <row r="70" spans="2:10" x14ac:dyDescent="0.25">
      <c r="B70" s="165" t="s">
        <v>102</v>
      </c>
      <c r="C70" s="166">
        <v>0</v>
      </c>
      <c r="D70" s="166">
        <v>109</v>
      </c>
      <c r="E70" s="166">
        <v>1113</v>
      </c>
      <c r="F70" s="166">
        <v>2424</v>
      </c>
      <c r="G70" s="166">
        <v>2188</v>
      </c>
      <c r="H70" s="166">
        <v>3801</v>
      </c>
      <c r="I70" s="167">
        <f t="shared" si="9"/>
        <v>0.73720292504570395</v>
      </c>
      <c r="J70" s="167">
        <f>H70/H67</f>
        <v>0.21717517997943092</v>
      </c>
    </row>
    <row r="71" spans="2:10" x14ac:dyDescent="0.25">
      <c r="B71" s="161" t="s">
        <v>109</v>
      </c>
      <c r="C71" s="162">
        <v>0</v>
      </c>
      <c r="D71" s="162">
        <v>306</v>
      </c>
      <c r="E71" s="162">
        <v>12664</v>
      </c>
      <c r="F71" s="162">
        <v>11258</v>
      </c>
      <c r="G71" s="162">
        <v>12673</v>
      </c>
      <c r="H71" s="162">
        <v>11093</v>
      </c>
      <c r="I71" s="163">
        <f t="shared" si="9"/>
        <v>-0.12467450485283671</v>
      </c>
      <c r="J71" s="163">
        <f>H71/H67</f>
        <v>0.63381327848245916</v>
      </c>
    </row>
    <row r="72" spans="2:10" x14ac:dyDescent="0.25">
      <c r="B72" s="165" t="s">
        <v>112</v>
      </c>
      <c r="C72" s="166">
        <v>0</v>
      </c>
      <c r="D72" s="166">
        <v>0</v>
      </c>
      <c r="E72" s="166">
        <v>7439</v>
      </c>
      <c r="F72" s="166">
        <v>4901</v>
      </c>
      <c r="G72" s="166">
        <v>7702</v>
      </c>
      <c r="H72" s="166">
        <v>6322</v>
      </c>
      <c r="I72" s="167">
        <f t="shared" si="9"/>
        <v>-0.17917424045702413</v>
      </c>
      <c r="J72" s="167">
        <f>H72/H67</f>
        <v>0.36121586104445208</v>
      </c>
    </row>
    <row r="73" spans="2:10" x14ac:dyDescent="0.25">
      <c r="B73" s="165" t="s">
        <v>115</v>
      </c>
      <c r="C73" s="166">
        <v>0</v>
      </c>
      <c r="D73" s="166">
        <v>26</v>
      </c>
      <c r="E73" s="166">
        <v>191</v>
      </c>
      <c r="F73" s="166">
        <v>279</v>
      </c>
      <c r="G73" s="166">
        <v>638</v>
      </c>
      <c r="H73" s="166">
        <v>521</v>
      </c>
      <c r="I73" s="167">
        <f t="shared" si="9"/>
        <v>-0.18338557993730409</v>
      </c>
      <c r="J73" s="167">
        <f>H73/H67</f>
        <v>2.9768026511255857E-2</v>
      </c>
    </row>
    <row r="74" spans="2:10" x14ac:dyDescent="0.25">
      <c r="B74" s="165" t="s">
        <v>118</v>
      </c>
      <c r="C74" s="166">
        <v>0</v>
      </c>
      <c r="D74" s="166">
        <v>183</v>
      </c>
      <c r="E74" s="166">
        <v>1449</v>
      </c>
      <c r="F74" s="166">
        <v>1571</v>
      </c>
      <c r="G74" s="166">
        <v>899</v>
      </c>
      <c r="H74" s="166">
        <v>794</v>
      </c>
      <c r="I74" s="167">
        <f t="shared" si="9"/>
        <v>-0.11679644048943272</v>
      </c>
      <c r="J74" s="167">
        <f>H74/H67</f>
        <v>4.5366243857844817E-2</v>
      </c>
    </row>
    <row r="75" spans="2:10" x14ac:dyDescent="0.25">
      <c r="B75" s="165" t="s">
        <v>125</v>
      </c>
      <c r="C75" s="166">
        <v>0</v>
      </c>
      <c r="D75" s="166">
        <v>6</v>
      </c>
      <c r="E75" s="166">
        <v>254</v>
      </c>
      <c r="F75" s="166">
        <v>440</v>
      </c>
      <c r="G75" s="166">
        <v>248</v>
      </c>
      <c r="H75" s="166">
        <v>497</v>
      </c>
      <c r="I75" s="167">
        <f t="shared" si="9"/>
        <v>1.004032258064516</v>
      </c>
      <c r="J75" s="167">
        <f>H75/H67</f>
        <v>2.8396754656610672E-2</v>
      </c>
    </row>
    <row r="76" spans="2:10" x14ac:dyDescent="0.25">
      <c r="B76" s="165" t="s">
        <v>121</v>
      </c>
      <c r="C76" s="166">
        <v>0</v>
      </c>
      <c r="D76" s="166">
        <v>32</v>
      </c>
      <c r="E76" s="166">
        <v>436</v>
      </c>
      <c r="F76" s="166">
        <v>599</v>
      </c>
      <c r="G76" s="166">
        <v>475</v>
      </c>
      <c r="H76" s="166">
        <v>199</v>
      </c>
      <c r="I76" s="167">
        <f t="shared" si="9"/>
        <v>-0.58105263157894738</v>
      </c>
      <c r="J76" s="167">
        <f>H76/H67</f>
        <v>1.1370129128099645E-2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8</v>
      </c>
      <c r="F77" s="166">
        <v>29</v>
      </c>
      <c r="G77" s="166">
        <v>0</v>
      </c>
      <c r="H77" s="166">
        <v>80</v>
      </c>
      <c r="I77" s="167" t="str">
        <f t="shared" si="9"/>
        <v>-</v>
      </c>
      <c r="J77" s="167">
        <f>H77/H67</f>
        <v>4.570906182150611E-3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10</v>
      </c>
      <c r="F78" s="166">
        <v>27</v>
      </c>
      <c r="G78" s="166">
        <v>0</v>
      </c>
      <c r="H78" s="166">
        <v>44</v>
      </c>
      <c r="I78" s="167" t="str">
        <f t="shared" si="9"/>
        <v>-</v>
      </c>
      <c r="J78" s="167">
        <f>H78/H67</f>
        <v>2.5139984001828364E-3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59</v>
      </c>
      <c r="E79" s="171">
        <f t="shared" si="10"/>
        <v>2877</v>
      </c>
      <c r="F79" s="171">
        <f t="shared" si="10"/>
        <v>3412</v>
      </c>
      <c r="G79" s="171">
        <f t="shared" si="10"/>
        <v>2711</v>
      </c>
      <c r="H79" s="171">
        <f t="shared" si="10"/>
        <v>2636</v>
      </c>
      <c r="I79" s="172">
        <f t="shared" si="9"/>
        <v>-2.7665068240501633E-2</v>
      </c>
      <c r="J79" s="172">
        <f>H79/H67</f>
        <v>0.15061135870186265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41575</v>
      </c>
      <c r="E81" s="178">
        <v>73949</v>
      </c>
      <c r="F81" s="178">
        <v>74357</v>
      </c>
      <c r="G81" s="178">
        <v>90048</v>
      </c>
      <c r="H81" s="178">
        <v>93261</v>
      </c>
      <c r="I81" s="179">
        <f t="shared" ref="I81:I93" si="11">IFERROR(H81/G81-1,"-")</f>
        <v>3.5680970149253755E-2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27705</v>
      </c>
      <c r="E82" s="162">
        <v>43951</v>
      </c>
      <c r="F82" s="162">
        <v>40381</v>
      </c>
      <c r="G82" s="162">
        <v>46418</v>
      </c>
      <c r="H82" s="162">
        <v>51378</v>
      </c>
      <c r="I82" s="163">
        <f t="shared" si="11"/>
        <v>0.10685509931492088</v>
      </c>
      <c r="J82" s="163">
        <f>H82/H81</f>
        <v>0.5509055232090585</v>
      </c>
    </row>
    <row r="83" spans="2:10" x14ac:dyDescent="0.25">
      <c r="B83" s="165" t="s">
        <v>105</v>
      </c>
      <c r="C83" s="166">
        <v>0</v>
      </c>
      <c r="D83" s="166">
        <v>9791</v>
      </c>
      <c r="E83" s="166">
        <v>16034</v>
      </c>
      <c r="F83" s="166">
        <v>13120</v>
      </c>
      <c r="G83" s="166">
        <v>15137</v>
      </c>
      <c r="H83" s="166">
        <v>14144</v>
      </c>
      <c r="I83" s="167">
        <f t="shared" si="11"/>
        <v>-6.5600845610094494E-2</v>
      </c>
      <c r="J83" s="167">
        <f>H83/H81</f>
        <v>0.15166039394816697</v>
      </c>
    </row>
    <row r="84" spans="2:10" x14ac:dyDescent="0.25">
      <c r="B84" s="165" t="s">
        <v>102</v>
      </c>
      <c r="C84" s="166">
        <v>0</v>
      </c>
      <c r="D84" s="166">
        <v>17914</v>
      </c>
      <c r="E84" s="166">
        <v>27917</v>
      </c>
      <c r="F84" s="166">
        <v>27261</v>
      </c>
      <c r="G84" s="166">
        <v>31281</v>
      </c>
      <c r="H84" s="166">
        <v>37234</v>
      </c>
      <c r="I84" s="167">
        <f t="shared" si="11"/>
        <v>0.1903072152424794</v>
      </c>
      <c r="J84" s="167">
        <f>H84/H81</f>
        <v>0.39924512926089145</v>
      </c>
    </row>
    <row r="85" spans="2:10" x14ac:dyDescent="0.25">
      <c r="B85" s="161" t="s">
        <v>109</v>
      </c>
      <c r="C85" s="162">
        <v>0</v>
      </c>
      <c r="D85" s="162">
        <v>13870</v>
      </c>
      <c r="E85" s="162">
        <v>29998</v>
      </c>
      <c r="F85" s="162">
        <v>33976</v>
      </c>
      <c r="G85" s="162">
        <v>43630</v>
      </c>
      <c r="H85" s="162">
        <v>41883</v>
      </c>
      <c r="I85" s="163">
        <f t="shared" si="11"/>
        <v>-4.0041256016502436E-2</v>
      </c>
      <c r="J85" s="163">
        <f>H85/H81</f>
        <v>0.44909447679094155</v>
      </c>
    </row>
    <row r="86" spans="2:10" x14ac:dyDescent="0.25">
      <c r="B86" s="165" t="s">
        <v>112</v>
      </c>
      <c r="C86" s="166">
        <v>0</v>
      </c>
      <c r="D86" s="166">
        <v>888</v>
      </c>
      <c r="E86" s="166">
        <v>7721</v>
      </c>
      <c r="F86" s="166">
        <v>8234</v>
      </c>
      <c r="G86" s="166">
        <v>10473</v>
      </c>
      <c r="H86" s="166">
        <v>12820</v>
      </c>
      <c r="I86" s="167">
        <f t="shared" si="11"/>
        <v>0.22410006683853712</v>
      </c>
      <c r="J86" s="167">
        <f>H86/H81</f>
        <v>0.13746367720697827</v>
      </c>
    </row>
    <row r="87" spans="2:10" x14ac:dyDescent="0.25">
      <c r="B87" s="165" t="s">
        <v>115</v>
      </c>
      <c r="C87" s="166">
        <v>0</v>
      </c>
      <c r="D87" s="166">
        <v>3531</v>
      </c>
      <c r="E87" s="166">
        <v>7419</v>
      </c>
      <c r="F87" s="166">
        <v>7114</v>
      </c>
      <c r="G87" s="166">
        <v>7892</v>
      </c>
      <c r="H87" s="166">
        <v>6647</v>
      </c>
      <c r="I87" s="167">
        <f t="shared" si="11"/>
        <v>-0.15775468829194117</v>
      </c>
      <c r="J87" s="167">
        <f>H87/H81</f>
        <v>7.127309379054482E-2</v>
      </c>
    </row>
    <row r="88" spans="2:10" x14ac:dyDescent="0.25">
      <c r="B88" s="165" t="s">
        <v>118</v>
      </c>
      <c r="C88" s="166">
        <v>0</v>
      </c>
      <c r="D88" s="166">
        <v>2026</v>
      </c>
      <c r="E88" s="166">
        <v>2337</v>
      </c>
      <c r="F88" s="166">
        <v>3169</v>
      </c>
      <c r="G88" s="166">
        <v>5388</v>
      </c>
      <c r="H88" s="166">
        <v>5232</v>
      </c>
      <c r="I88" s="167">
        <f t="shared" si="11"/>
        <v>-2.8953229398663738E-2</v>
      </c>
      <c r="J88" s="167">
        <f>H88/H81</f>
        <v>5.6100620838292536E-2</v>
      </c>
    </row>
    <row r="89" spans="2:10" x14ac:dyDescent="0.25">
      <c r="B89" s="165" t="s">
        <v>125</v>
      </c>
      <c r="C89" s="166">
        <v>0</v>
      </c>
      <c r="D89" s="166">
        <v>538</v>
      </c>
      <c r="E89" s="166">
        <v>1018</v>
      </c>
      <c r="F89" s="166">
        <v>1074</v>
      </c>
      <c r="G89" s="166">
        <v>2460</v>
      </c>
      <c r="H89" s="166">
        <v>1577</v>
      </c>
      <c r="I89" s="167">
        <f t="shared" si="11"/>
        <v>-0.35894308943089426</v>
      </c>
      <c r="J89" s="167">
        <f>H89/H81</f>
        <v>1.6909533459859964E-2</v>
      </c>
    </row>
    <row r="90" spans="2:10" x14ac:dyDescent="0.25">
      <c r="B90" s="165" t="s">
        <v>121</v>
      </c>
      <c r="C90" s="166">
        <v>0</v>
      </c>
      <c r="D90" s="166">
        <v>398</v>
      </c>
      <c r="E90" s="166">
        <v>504</v>
      </c>
      <c r="F90" s="166">
        <v>799</v>
      </c>
      <c r="G90" s="166">
        <v>1214</v>
      </c>
      <c r="H90" s="166">
        <v>930</v>
      </c>
      <c r="I90" s="167">
        <f t="shared" si="11"/>
        <v>-0.23393739703459637</v>
      </c>
      <c r="J90" s="167">
        <f>H90/H81</f>
        <v>9.972014025155209E-3</v>
      </c>
    </row>
    <row r="91" spans="2:10" x14ac:dyDescent="0.25">
      <c r="B91" s="165" t="s">
        <v>130</v>
      </c>
      <c r="C91" s="166">
        <v>0</v>
      </c>
      <c r="D91" s="166">
        <v>138</v>
      </c>
      <c r="E91" s="166">
        <v>397</v>
      </c>
      <c r="F91" s="166">
        <v>140</v>
      </c>
      <c r="G91" s="166">
        <v>219</v>
      </c>
      <c r="H91" s="166">
        <v>365</v>
      </c>
      <c r="I91" s="167">
        <f t="shared" si="11"/>
        <v>0.66666666666666674</v>
      </c>
      <c r="J91" s="167">
        <f>H91/H81</f>
        <v>3.9137474399802705E-3</v>
      </c>
    </row>
    <row r="92" spans="2:10" x14ac:dyDescent="0.25">
      <c r="B92" s="165" t="s">
        <v>133</v>
      </c>
      <c r="C92" s="166">
        <v>0</v>
      </c>
      <c r="D92" s="166">
        <v>40</v>
      </c>
      <c r="E92" s="166">
        <v>149</v>
      </c>
      <c r="F92" s="166">
        <v>117</v>
      </c>
      <c r="G92" s="166">
        <v>69</v>
      </c>
      <c r="H92" s="166">
        <v>62</v>
      </c>
      <c r="I92" s="167">
        <f t="shared" si="11"/>
        <v>-0.10144927536231885</v>
      </c>
      <c r="J92" s="167">
        <f>H92/H81</f>
        <v>6.6480093501034726E-4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6311</v>
      </c>
      <c r="E93" s="171">
        <f t="shared" si="12"/>
        <v>10453</v>
      </c>
      <c r="F93" s="171">
        <f t="shared" si="12"/>
        <v>13329</v>
      </c>
      <c r="G93" s="171">
        <f t="shared" si="12"/>
        <v>15915</v>
      </c>
      <c r="H93" s="171">
        <f t="shared" si="12"/>
        <v>14250</v>
      </c>
      <c r="I93" s="172">
        <f t="shared" si="11"/>
        <v>-0.10461828463713474</v>
      </c>
      <c r="J93" s="172">
        <f>H93/H81</f>
        <v>0.15279698909512016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2428</v>
      </c>
      <c r="E95" s="178">
        <v>4275</v>
      </c>
      <c r="F95" s="178">
        <v>4340</v>
      </c>
      <c r="G95" s="178">
        <v>4593</v>
      </c>
      <c r="H95" s="178">
        <v>3637</v>
      </c>
      <c r="I95" s="179">
        <f t="shared" ref="I95:I107" si="13">IFERROR(H95/G95-1,"-")</f>
        <v>-0.20814282603962553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1624</v>
      </c>
      <c r="E96" s="162">
        <v>3300</v>
      </c>
      <c r="F96" s="162">
        <v>3186</v>
      </c>
      <c r="G96" s="162">
        <v>3447</v>
      </c>
      <c r="H96" s="162">
        <v>2446</v>
      </c>
      <c r="I96" s="163">
        <f t="shared" si="13"/>
        <v>-0.29039744705541048</v>
      </c>
      <c r="J96" s="163">
        <f>H96/H95</f>
        <v>0.67253230684630194</v>
      </c>
    </row>
    <row r="97" spans="2:10" x14ac:dyDescent="0.25">
      <c r="B97" s="165" t="s">
        <v>105</v>
      </c>
      <c r="C97" s="166">
        <v>0</v>
      </c>
      <c r="D97" s="166">
        <v>630</v>
      </c>
      <c r="E97" s="166">
        <v>1707</v>
      </c>
      <c r="F97" s="166">
        <v>1209</v>
      </c>
      <c r="G97" s="166">
        <v>1616</v>
      </c>
      <c r="H97" s="166">
        <v>818</v>
      </c>
      <c r="I97" s="167">
        <f t="shared" si="13"/>
        <v>-0.49381188118811881</v>
      </c>
      <c r="J97" s="167">
        <f>H97/H95</f>
        <v>0.22491064063788838</v>
      </c>
    </row>
    <row r="98" spans="2:10" x14ac:dyDescent="0.25">
      <c r="B98" s="165" t="s">
        <v>102</v>
      </c>
      <c r="C98" s="166">
        <v>0</v>
      </c>
      <c r="D98" s="166">
        <v>994</v>
      </c>
      <c r="E98" s="166">
        <v>1593</v>
      </c>
      <c r="F98" s="166">
        <v>1977</v>
      </c>
      <c r="G98" s="166">
        <v>1831</v>
      </c>
      <c r="H98" s="166">
        <v>1628</v>
      </c>
      <c r="I98" s="167">
        <f t="shared" si="13"/>
        <v>-0.11086837793555437</v>
      </c>
      <c r="J98" s="167">
        <f>H98/H95</f>
        <v>0.44762166620841354</v>
      </c>
    </row>
    <row r="99" spans="2:10" x14ac:dyDescent="0.25">
      <c r="B99" s="161" t="s">
        <v>109</v>
      </c>
      <c r="C99" s="162">
        <v>0</v>
      </c>
      <c r="D99" s="162">
        <v>804</v>
      </c>
      <c r="E99" s="162">
        <v>975</v>
      </c>
      <c r="F99" s="162">
        <v>1154</v>
      </c>
      <c r="G99" s="162">
        <v>1146</v>
      </c>
      <c r="H99" s="162">
        <v>1191</v>
      </c>
      <c r="I99" s="163">
        <f t="shared" si="13"/>
        <v>3.9267015706806241E-2</v>
      </c>
      <c r="J99" s="163">
        <f>H99/H95</f>
        <v>0.32746769315369811</v>
      </c>
    </row>
    <row r="100" spans="2:10" x14ac:dyDescent="0.25">
      <c r="B100" s="165" t="s">
        <v>112</v>
      </c>
      <c r="C100" s="166">
        <v>0</v>
      </c>
      <c r="D100" s="166">
        <v>49</v>
      </c>
      <c r="E100" s="166">
        <v>82</v>
      </c>
      <c r="F100" s="166">
        <v>160</v>
      </c>
      <c r="G100" s="166">
        <v>156</v>
      </c>
      <c r="H100" s="166">
        <v>138</v>
      </c>
      <c r="I100" s="167">
        <f t="shared" si="13"/>
        <v>-0.11538461538461542</v>
      </c>
      <c r="J100" s="167">
        <f>H100/H95</f>
        <v>3.7943359912015397E-2</v>
      </c>
    </row>
    <row r="101" spans="2:10" x14ac:dyDescent="0.25">
      <c r="B101" s="165" t="s">
        <v>115</v>
      </c>
      <c r="C101" s="166">
        <v>0</v>
      </c>
      <c r="D101" s="166">
        <v>120</v>
      </c>
      <c r="E101" s="166">
        <v>136</v>
      </c>
      <c r="F101" s="166">
        <v>108</v>
      </c>
      <c r="G101" s="166">
        <v>124</v>
      </c>
      <c r="H101" s="166">
        <v>124</v>
      </c>
      <c r="I101" s="167">
        <f t="shared" si="13"/>
        <v>0</v>
      </c>
      <c r="J101" s="167">
        <f>H101/H95</f>
        <v>3.4094033544129779E-2</v>
      </c>
    </row>
    <row r="102" spans="2:10" x14ac:dyDescent="0.25">
      <c r="B102" s="165" t="s">
        <v>118</v>
      </c>
      <c r="C102" s="166">
        <v>0</v>
      </c>
      <c r="D102" s="166">
        <v>212</v>
      </c>
      <c r="E102" s="166">
        <v>200</v>
      </c>
      <c r="F102" s="166">
        <v>186</v>
      </c>
      <c r="G102" s="166">
        <v>184</v>
      </c>
      <c r="H102" s="166">
        <v>143</v>
      </c>
      <c r="I102" s="167">
        <f t="shared" si="13"/>
        <v>-0.22282608695652173</v>
      </c>
      <c r="J102" s="167">
        <f>H102/H95</f>
        <v>3.9318119329117406E-2</v>
      </c>
    </row>
    <row r="103" spans="2:10" x14ac:dyDescent="0.25">
      <c r="B103" s="165" t="s">
        <v>125</v>
      </c>
      <c r="C103" s="166">
        <v>0</v>
      </c>
      <c r="D103" s="166">
        <v>15</v>
      </c>
      <c r="E103" s="166">
        <v>42</v>
      </c>
      <c r="F103" s="166">
        <v>38</v>
      </c>
      <c r="G103" s="166">
        <v>29</v>
      </c>
      <c r="H103" s="166">
        <v>46</v>
      </c>
      <c r="I103" s="167">
        <f t="shared" si="13"/>
        <v>0.5862068965517242</v>
      </c>
      <c r="J103" s="167">
        <f>H103/H95</f>
        <v>1.2647786637338466E-2</v>
      </c>
    </row>
    <row r="104" spans="2:10" x14ac:dyDescent="0.25">
      <c r="B104" s="165" t="s">
        <v>121</v>
      </c>
      <c r="C104" s="166">
        <v>0</v>
      </c>
      <c r="D104" s="166">
        <v>43</v>
      </c>
      <c r="E104" s="166">
        <v>61</v>
      </c>
      <c r="F104" s="166">
        <v>43</v>
      </c>
      <c r="G104" s="166">
        <v>25</v>
      </c>
      <c r="H104" s="166">
        <v>39</v>
      </c>
      <c r="I104" s="167">
        <f t="shared" si="13"/>
        <v>0.56000000000000005</v>
      </c>
      <c r="J104" s="167">
        <f>H104/H95</f>
        <v>1.0723123453395655E-2</v>
      </c>
    </row>
    <row r="105" spans="2:10" x14ac:dyDescent="0.25">
      <c r="B105" s="165" t="s">
        <v>130</v>
      </c>
      <c r="C105" s="166">
        <v>0</v>
      </c>
      <c r="D105" s="166">
        <v>2</v>
      </c>
      <c r="E105" s="166">
        <v>8</v>
      </c>
      <c r="F105" s="166">
        <v>9</v>
      </c>
      <c r="G105" s="166">
        <v>10</v>
      </c>
      <c r="H105" s="166">
        <v>25</v>
      </c>
      <c r="I105" s="167">
        <f t="shared" si="13"/>
        <v>1.5</v>
      </c>
      <c r="J105" s="167">
        <f>H105/H95</f>
        <v>6.8737970855100358E-3</v>
      </c>
    </row>
    <row r="106" spans="2:10" x14ac:dyDescent="0.25">
      <c r="B106" s="165" t="s">
        <v>133</v>
      </c>
      <c r="C106" s="166">
        <v>0</v>
      </c>
      <c r="D106" s="166">
        <v>2</v>
      </c>
      <c r="E106" s="166">
        <v>4</v>
      </c>
      <c r="F106" s="166">
        <v>9</v>
      </c>
      <c r="G106" s="166">
        <v>2</v>
      </c>
      <c r="H106" s="166">
        <v>6</v>
      </c>
      <c r="I106" s="167">
        <f t="shared" si="13"/>
        <v>2</v>
      </c>
      <c r="J106" s="167">
        <f>H106/H95</f>
        <v>1.6497113005224085E-3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361</v>
      </c>
      <c r="E107" s="171">
        <f t="shared" si="14"/>
        <v>442</v>
      </c>
      <c r="F107" s="171">
        <f t="shared" si="14"/>
        <v>601</v>
      </c>
      <c r="G107" s="171">
        <f t="shared" si="14"/>
        <v>616</v>
      </c>
      <c r="H107" s="171">
        <f t="shared" si="14"/>
        <v>670</v>
      </c>
      <c r="I107" s="172">
        <f t="shared" si="13"/>
        <v>8.7662337662337553E-2</v>
      </c>
      <c r="J107" s="172">
        <f>H107/H95</f>
        <v>0.18421776189166897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10658</v>
      </c>
      <c r="E109" s="178">
        <v>15515</v>
      </c>
      <c r="F109" s="178">
        <v>21748</v>
      </c>
      <c r="G109" s="178">
        <v>20589</v>
      </c>
      <c r="H109" s="178">
        <v>25675</v>
      </c>
      <c r="I109" s="179">
        <f t="shared" ref="I109:I121" si="15">IFERROR(H109/G109-1,"-")</f>
        <v>0.24702511049589582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5879</v>
      </c>
      <c r="E110" s="162">
        <v>5277</v>
      </c>
      <c r="F110" s="162">
        <v>6908</v>
      </c>
      <c r="G110" s="162">
        <v>5357</v>
      </c>
      <c r="H110" s="162">
        <v>8434</v>
      </c>
      <c r="I110" s="163">
        <f t="shared" si="15"/>
        <v>0.57438865036400966</v>
      </c>
      <c r="J110" s="163">
        <f>H110/H109</f>
        <v>0.32849074975657255</v>
      </c>
    </row>
    <row r="111" spans="2:10" x14ac:dyDescent="0.25">
      <c r="B111" s="165" t="s">
        <v>105</v>
      </c>
      <c r="C111" s="166">
        <v>0</v>
      </c>
      <c r="D111" s="166">
        <v>1813</v>
      </c>
      <c r="E111" s="166">
        <v>1304</v>
      </c>
      <c r="F111" s="166">
        <v>2963</v>
      </c>
      <c r="G111" s="166">
        <v>1930</v>
      </c>
      <c r="H111" s="166">
        <v>4333</v>
      </c>
      <c r="I111" s="167">
        <f t="shared" si="15"/>
        <v>1.245077720207254</v>
      </c>
      <c r="J111" s="167">
        <f>H111/H109</f>
        <v>0.16876338851022396</v>
      </c>
    </row>
    <row r="112" spans="2:10" x14ac:dyDescent="0.25">
      <c r="B112" s="165" t="s">
        <v>102</v>
      </c>
      <c r="C112" s="166">
        <v>0</v>
      </c>
      <c r="D112" s="166">
        <v>4066</v>
      </c>
      <c r="E112" s="166">
        <v>3973</v>
      </c>
      <c r="F112" s="166">
        <v>3945</v>
      </c>
      <c r="G112" s="166">
        <v>3427</v>
      </c>
      <c r="H112" s="166">
        <v>4101</v>
      </c>
      <c r="I112" s="167">
        <f t="shared" si="15"/>
        <v>0.19667347534286539</v>
      </c>
      <c r="J112" s="167">
        <f>H112/H109</f>
        <v>0.15972736124634859</v>
      </c>
    </row>
    <row r="113" spans="2:10" x14ac:dyDescent="0.25">
      <c r="B113" s="161" t="s">
        <v>109</v>
      </c>
      <c r="C113" s="162">
        <v>0</v>
      </c>
      <c r="D113" s="162">
        <v>4779</v>
      </c>
      <c r="E113" s="162">
        <v>10238</v>
      </c>
      <c r="F113" s="162">
        <v>14840</v>
      </c>
      <c r="G113" s="162">
        <v>15232</v>
      </c>
      <c r="H113" s="162">
        <v>17241</v>
      </c>
      <c r="I113" s="163">
        <f t="shared" si="15"/>
        <v>0.13189338235294112</v>
      </c>
      <c r="J113" s="163">
        <f>H113/H109</f>
        <v>0.67150925024342745</v>
      </c>
    </row>
    <row r="114" spans="2:10" x14ac:dyDescent="0.25">
      <c r="B114" s="165" t="s">
        <v>112</v>
      </c>
      <c r="C114" s="166">
        <v>0</v>
      </c>
      <c r="D114" s="166">
        <v>1257</v>
      </c>
      <c r="E114" s="166">
        <v>6493</v>
      </c>
      <c r="F114" s="166">
        <v>9714</v>
      </c>
      <c r="G114" s="166">
        <v>9908</v>
      </c>
      <c r="H114" s="166">
        <v>11785</v>
      </c>
      <c r="I114" s="167">
        <f t="shared" si="15"/>
        <v>0.18944287444489305</v>
      </c>
      <c r="J114" s="167">
        <f>H114/H109</f>
        <v>0.4590068159688413</v>
      </c>
    </row>
    <row r="115" spans="2:10" x14ac:dyDescent="0.25">
      <c r="B115" s="165" t="s">
        <v>115</v>
      </c>
      <c r="C115" s="166">
        <v>0</v>
      </c>
      <c r="D115" s="166">
        <v>425</v>
      </c>
      <c r="E115" s="166">
        <v>235</v>
      </c>
      <c r="F115" s="166">
        <v>368</v>
      </c>
      <c r="G115" s="166">
        <v>525</v>
      </c>
      <c r="H115" s="166">
        <v>416</v>
      </c>
      <c r="I115" s="167">
        <f t="shared" si="15"/>
        <v>-0.20761904761904759</v>
      </c>
      <c r="J115" s="167">
        <f>H115/H109</f>
        <v>1.6202531645569621E-2</v>
      </c>
    </row>
    <row r="116" spans="2:10" x14ac:dyDescent="0.25">
      <c r="B116" s="165" t="s">
        <v>118</v>
      </c>
      <c r="C116" s="166">
        <v>0</v>
      </c>
      <c r="D116" s="166">
        <v>690</v>
      </c>
      <c r="E116" s="166">
        <v>516</v>
      </c>
      <c r="F116" s="166">
        <v>780</v>
      </c>
      <c r="G116" s="166">
        <v>1247</v>
      </c>
      <c r="H116" s="166">
        <v>1247</v>
      </c>
      <c r="I116" s="167">
        <f t="shared" si="15"/>
        <v>0</v>
      </c>
      <c r="J116" s="167">
        <f>H116/H109</f>
        <v>4.8568646543330089E-2</v>
      </c>
    </row>
    <row r="117" spans="2:10" x14ac:dyDescent="0.25">
      <c r="B117" s="165" t="s">
        <v>125</v>
      </c>
      <c r="C117" s="166">
        <v>0</v>
      </c>
      <c r="D117" s="166">
        <v>401</v>
      </c>
      <c r="E117" s="166">
        <v>255</v>
      </c>
      <c r="F117" s="166">
        <v>394</v>
      </c>
      <c r="G117" s="166">
        <v>292</v>
      </c>
      <c r="H117" s="166">
        <v>803</v>
      </c>
      <c r="I117" s="167">
        <f t="shared" si="15"/>
        <v>1.75</v>
      </c>
      <c r="J117" s="167">
        <f>H117/H109</f>
        <v>3.1275559883154821E-2</v>
      </c>
    </row>
    <row r="118" spans="2:10" x14ac:dyDescent="0.25">
      <c r="B118" s="165" t="s">
        <v>121</v>
      </c>
      <c r="C118" s="166">
        <v>0</v>
      </c>
      <c r="D118" s="166">
        <v>570</v>
      </c>
      <c r="E118" s="166">
        <v>543</v>
      </c>
      <c r="F118" s="166">
        <v>1051</v>
      </c>
      <c r="G118" s="166">
        <v>327</v>
      </c>
      <c r="H118" s="166">
        <v>558</v>
      </c>
      <c r="I118" s="167">
        <f t="shared" si="15"/>
        <v>0.70642201834862384</v>
      </c>
      <c r="J118" s="167">
        <f>H118/H109</f>
        <v>2.1733203505355403E-2</v>
      </c>
    </row>
    <row r="119" spans="2:10" x14ac:dyDescent="0.25">
      <c r="B119" s="165" t="s">
        <v>130</v>
      </c>
      <c r="C119" s="166">
        <v>0</v>
      </c>
      <c r="D119" s="166">
        <v>26</v>
      </c>
      <c r="E119" s="166">
        <v>24</v>
      </c>
      <c r="F119" s="166">
        <v>153</v>
      </c>
      <c r="G119" s="166">
        <v>16</v>
      </c>
      <c r="H119" s="166">
        <v>38</v>
      </c>
      <c r="I119" s="167">
        <f t="shared" si="15"/>
        <v>1.375</v>
      </c>
      <c r="J119" s="167">
        <f>H119/H109</f>
        <v>1.4800389483933787E-3</v>
      </c>
    </row>
    <row r="120" spans="2:10" x14ac:dyDescent="0.25">
      <c r="B120" s="165" t="s">
        <v>133</v>
      </c>
      <c r="C120" s="166">
        <v>0</v>
      </c>
      <c r="D120" s="166">
        <v>1</v>
      </c>
      <c r="E120" s="166">
        <v>7</v>
      </c>
      <c r="F120" s="166">
        <v>18</v>
      </c>
      <c r="G120" s="166">
        <v>53</v>
      </c>
      <c r="H120" s="166">
        <v>13</v>
      </c>
      <c r="I120" s="167">
        <f t="shared" si="15"/>
        <v>-0.75471698113207553</v>
      </c>
      <c r="J120" s="167">
        <f>H120/H109</f>
        <v>5.0632911392405066E-4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1409</v>
      </c>
      <c r="E121" s="171">
        <f t="shared" si="16"/>
        <v>2165</v>
      </c>
      <c r="F121" s="171">
        <f t="shared" si="16"/>
        <v>2362</v>
      </c>
      <c r="G121" s="171">
        <f t="shared" si="16"/>
        <v>2864</v>
      </c>
      <c r="H121" s="171">
        <f t="shared" si="16"/>
        <v>2381</v>
      </c>
      <c r="I121" s="172">
        <f t="shared" si="15"/>
        <v>-0.1686452513966481</v>
      </c>
      <c r="J121" s="172">
        <f>H121/H109</f>
        <v>9.2736124634858808E-2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14398</v>
      </c>
      <c r="E123" s="178">
        <v>18083</v>
      </c>
      <c r="F123" s="178">
        <v>16810</v>
      </c>
      <c r="G123" s="178">
        <v>21632</v>
      </c>
      <c r="H123" s="178">
        <v>23873</v>
      </c>
      <c r="I123" s="179">
        <f t="shared" ref="I123:I135" si="17">IFERROR(H123/G123-1,"-")</f>
        <v>0.10359652366863914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9928</v>
      </c>
      <c r="E124" s="162">
        <v>12525</v>
      </c>
      <c r="F124" s="162">
        <v>11727</v>
      </c>
      <c r="G124" s="162">
        <v>16297</v>
      </c>
      <c r="H124" s="162">
        <v>17909</v>
      </c>
      <c r="I124" s="163">
        <f t="shared" si="17"/>
        <v>9.8913910535681326E-2</v>
      </c>
      <c r="J124" s="163">
        <f>H124/H123</f>
        <v>0.75017802538432543</v>
      </c>
    </row>
    <row r="125" spans="2:10" x14ac:dyDescent="0.25">
      <c r="B125" s="165" t="s">
        <v>105</v>
      </c>
      <c r="C125" s="166">
        <v>0</v>
      </c>
      <c r="D125" s="166">
        <v>4603</v>
      </c>
      <c r="E125" s="166">
        <v>7285</v>
      </c>
      <c r="F125" s="166">
        <v>4487</v>
      </c>
      <c r="G125" s="166">
        <v>9878</v>
      </c>
      <c r="H125" s="166">
        <v>11182</v>
      </c>
      <c r="I125" s="167">
        <f t="shared" si="17"/>
        <v>0.13201052844705408</v>
      </c>
      <c r="J125" s="167">
        <f>H125/H123</f>
        <v>0.46839525824152811</v>
      </c>
    </row>
    <row r="126" spans="2:10" x14ac:dyDescent="0.25">
      <c r="B126" s="165" t="s">
        <v>102</v>
      </c>
      <c r="C126" s="166">
        <v>0</v>
      </c>
      <c r="D126" s="166">
        <v>5325</v>
      </c>
      <c r="E126" s="166">
        <v>5240</v>
      </c>
      <c r="F126" s="166">
        <v>7240</v>
      </c>
      <c r="G126" s="166">
        <v>6419</v>
      </c>
      <c r="H126" s="166">
        <v>6727</v>
      </c>
      <c r="I126" s="167">
        <f t="shared" si="17"/>
        <v>4.7982551799345741E-2</v>
      </c>
      <c r="J126" s="167">
        <f>H126/H123</f>
        <v>0.28178276714279732</v>
      </c>
    </row>
    <row r="127" spans="2:10" x14ac:dyDescent="0.25">
      <c r="B127" s="161" t="s">
        <v>109</v>
      </c>
      <c r="C127" s="162">
        <v>0</v>
      </c>
      <c r="D127" s="162">
        <v>4470</v>
      </c>
      <c r="E127" s="162">
        <v>5558</v>
      </c>
      <c r="F127" s="162">
        <v>5083</v>
      </c>
      <c r="G127" s="162">
        <v>5335</v>
      </c>
      <c r="H127" s="162">
        <v>5964</v>
      </c>
      <c r="I127" s="163">
        <f t="shared" si="17"/>
        <v>0.11790065604498601</v>
      </c>
      <c r="J127" s="163">
        <f>H127/H123</f>
        <v>0.24982197461567462</v>
      </c>
    </row>
    <row r="128" spans="2:10" x14ac:dyDescent="0.25">
      <c r="B128" s="165" t="s">
        <v>112</v>
      </c>
      <c r="C128" s="166">
        <v>0</v>
      </c>
      <c r="D128" s="166">
        <v>174</v>
      </c>
      <c r="E128" s="166">
        <v>730</v>
      </c>
      <c r="F128" s="166">
        <v>662</v>
      </c>
      <c r="G128" s="166">
        <v>605</v>
      </c>
      <c r="H128" s="166">
        <v>600</v>
      </c>
      <c r="I128" s="167">
        <f t="shared" si="17"/>
        <v>-8.2644628099173278E-3</v>
      </c>
      <c r="J128" s="167">
        <f>H128/H123</f>
        <v>2.5132995434172495E-2</v>
      </c>
    </row>
    <row r="129" spans="2:10" x14ac:dyDescent="0.25">
      <c r="B129" s="165" t="s">
        <v>115</v>
      </c>
      <c r="C129" s="166">
        <v>0</v>
      </c>
      <c r="D129" s="166">
        <v>460</v>
      </c>
      <c r="E129" s="166">
        <v>456</v>
      </c>
      <c r="F129" s="166">
        <v>509</v>
      </c>
      <c r="G129" s="166">
        <v>495</v>
      </c>
      <c r="H129" s="166">
        <v>515</v>
      </c>
      <c r="I129" s="167">
        <f t="shared" si="17"/>
        <v>4.0404040404040442E-2</v>
      </c>
      <c r="J129" s="167">
        <f>H129/H123</f>
        <v>2.1572487747664727E-2</v>
      </c>
    </row>
    <row r="130" spans="2:10" x14ac:dyDescent="0.25">
      <c r="B130" s="165" t="s">
        <v>118</v>
      </c>
      <c r="C130" s="166">
        <v>0</v>
      </c>
      <c r="D130" s="166">
        <v>577</v>
      </c>
      <c r="E130" s="166">
        <v>405</v>
      </c>
      <c r="F130" s="166">
        <v>479</v>
      </c>
      <c r="G130" s="166">
        <v>436</v>
      </c>
      <c r="H130" s="166">
        <v>753</v>
      </c>
      <c r="I130" s="167">
        <f t="shared" si="17"/>
        <v>0.72706422018348627</v>
      </c>
      <c r="J130" s="167">
        <f>H130/H123</f>
        <v>3.1541909269886481E-2</v>
      </c>
    </row>
    <row r="131" spans="2:10" x14ac:dyDescent="0.25">
      <c r="B131" s="165" t="s">
        <v>125</v>
      </c>
      <c r="C131" s="166">
        <v>0</v>
      </c>
      <c r="D131" s="166">
        <v>133</v>
      </c>
      <c r="E131" s="166">
        <v>98</v>
      </c>
      <c r="F131" s="166">
        <v>303</v>
      </c>
      <c r="G131" s="166">
        <v>146</v>
      </c>
      <c r="H131" s="166">
        <v>207</v>
      </c>
      <c r="I131" s="167">
        <f t="shared" si="17"/>
        <v>0.41780821917808209</v>
      </c>
      <c r="J131" s="167">
        <f>H131/H123</f>
        <v>8.6708834247895116E-3</v>
      </c>
    </row>
    <row r="132" spans="2:10" x14ac:dyDescent="0.25">
      <c r="B132" s="165" t="s">
        <v>121</v>
      </c>
      <c r="C132" s="166">
        <v>0</v>
      </c>
      <c r="D132" s="166">
        <v>83</v>
      </c>
      <c r="E132" s="166">
        <v>109</v>
      </c>
      <c r="F132" s="166">
        <v>135</v>
      </c>
      <c r="G132" s="166">
        <v>123</v>
      </c>
      <c r="H132" s="166">
        <v>186</v>
      </c>
      <c r="I132" s="167">
        <f t="shared" si="17"/>
        <v>0.51219512195121952</v>
      </c>
      <c r="J132" s="167">
        <f>H132/H123</f>
        <v>7.7912285845934742E-3</v>
      </c>
    </row>
    <row r="133" spans="2:10" x14ac:dyDescent="0.25">
      <c r="B133" s="165" t="s">
        <v>130</v>
      </c>
      <c r="C133" s="166">
        <v>0</v>
      </c>
      <c r="D133" s="166">
        <v>27</v>
      </c>
      <c r="E133" s="166">
        <v>30</v>
      </c>
      <c r="F133" s="166">
        <v>25</v>
      </c>
      <c r="G133" s="166">
        <v>46</v>
      </c>
      <c r="H133" s="166">
        <v>38</v>
      </c>
      <c r="I133" s="167">
        <f t="shared" si="17"/>
        <v>-0.17391304347826086</v>
      </c>
      <c r="J133" s="167">
        <f>H133/H123</f>
        <v>1.5917563774975915E-3</v>
      </c>
    </row>
    <row r="134" spans="2:10" x14ac:dyDescent="0.25">
      <c r="B134" s="165" t="s">
        <v>133</v>
      </c>
      <c r="C134" s="166">
        <v>0</v>
      </c>
      <c r="D134" s="166">
        <v>25</v>
      </c>
      <c r="E134" s="166">
        <v>26</v>
      </c>
      <c r="F134" s="166">
        <v>39</v>
      </c>
      <c r="G134" s="166">
        <v>47</v>
      </c>
      <c r="H134" s="166">
        <v>54</v>
      </c>
      <c r="I134" s="167">
        <f t="shared" si="17"/>
        <v>0.14893617021276606</v>
      </c>
      <c r="J134" s="167">
        <f>H134/H123</f>
        <v>2.2619695890755249E-3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2991</v>
      </c>
      <c r="E135" s="171">
        <f t="shared" si="18"/>
        <v>3704</v>
      </c>
      <c r="F135" s="171">
        <f t="shared" si="18"/>
        <v>2931</v>
      </c>
      <c r="G135" s="171">
        <f t="shared" si="18"/>
        <v>3437</v>
      </c>
      <c r="H135" s="171">
        <f t="shared" si="18"/>
        <v>3611</v>
      </c>
      <c r="I135" s="172">
        <f t="shared" si="17"/>
        <v>5.0625545533895755E-2</v>
      </c>
      <c r="J135" s="172">
        <f>H135/H123</f>
        <v>0.15125874418799481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10219</v>
      </c>
      <c r="E137" s="178">
        <v>23111</v>
      </c>
      <c r="F137" s="178">
        <v>24276</v>
      </c>
      <c r="G137" s="178">
        <v>24893</v>
      </c>
      <c r="H137" s="178">
        <v>26869</v>
      </c>
      <c r="I137" s="179">
        <f t="shared" ref="I137:I149" si="19">IFERROR(H137/G137-1,"-")</f>
        <v>7.937974530992653E-2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4124</v>
      </c>
      <c r="E138" s="162">
        <v>4035</v>
      </c>
      <c r="F138" s="162">
        <v>4301</v>
      </c>
      <c r="G138" s="162">
        <v>4112</v>
      </c>
      <c r="H138" s="162">
        <v>5186</v>
      </c>
      <c r="I138" s="163">
        <f t="shared" si="19"/>
        <v>0.26118677042801552</v>
      </c>
      <c r="J138" s="163">
        <f>H138/H137</f>
        <v>0.19301053258401876</v>
      </c>
    </row>
    <row r="139" spans="2:10" x14ac:dyDescent="0.25">
      <c r="B139" s="165" t="s">
        <v>105</v>
      </c>
      <c r="C139" s="166">
        <v>0</v>
      </c>
      <c r="D139" s="166">
        <v>2148</v>
      </c>
      <c r="E139" s="166">
        <v>2676</v>
      </c>
      <c r="F139" s="166">
        <v>2798</v>
      </c>
      <c r="G139" s="166">
        <v>2896</v>
      </c>
      <c r="H139" s="166">
        <v>3887</v>
      </c>
      <c r="I139" s="167">
        <f t="shared" si="19"/>
        <v>0.34219613259668513</v>
      </c>
      <c r="J139" s="167">
        <f>H139/H137</f>
        <v>0.14466485540957982</v>
      </c>
    </row>
    <row r="140" spans="2:10" x14ac:dyDescent="0.25">
      <c r="B140" s="165" t="s">
        <v>102</v>
      </c>
      <c r="C140" s="166">
        <v>0</v>
      </c>
      <c r="D140" s="166">
        <v>1976</v>
      </c>
      <c r="E140" s="166">
        <v>1359</v>
      </c>
      <c r="F140" s="166">
        <v>1503</v>
      </c>
      <c r="G140" s="166">
        <v>1216</v>
      </c>
      <c r="H140" s="166">
        <v>1299</v>
      </c>
      <c r="I140" s="167">
        <f t="shared" si="19"/>
        <v>6.8256578947368363E-2</v>
      </c>
      <c r="J140" s="167">
        <f>H140/H137</f>
        <v>4.8345677174438946E-2</v>
      </c>
    </row>
    <row r="141" spans="2:10" x14ac:dyDescent="0.25">
      <c r="B141" s="161" t="s">
        <v>109</v>
      </c>
      <c r="C141" s="162">
        <v>0</v>
      </c>
      <c r="D141" s="162">
        <v>6095</v>
      </c>
      <c r="E141" s="162">
        <v>19076</v>
      </c>
      <c r="F141" s="162">
        <v>19975</v>
      </c>
      <c r="G141" s="162">
        <v>20781</v>
      </c>
      <c r="H141" s="162">
        <v>21683</v>
      </c>
      <c r="I141" s="163">
        <f t="shared" si="19"/>
        <v>4.3405033444011254E-2</v>
      </c>
      <c r="J141" s="163">
        <f>H141/H137</f>
        <v>0.80698946741598121</v>
      </c>
    </row>
    <row r="142" spans="2:10" x14ac:dyDescent="0.25">
      <c r="B142" s="165" t="s">
        <v>112</v>
      </c>
      <c r="C142" s="166">
        <v>0</v>
      </c>
      <c r="D142" s="166">
        <v>659</v>
      </c>
      <c r="E142" s="166">
        <v>8399</v>
      </c>
      <c r="F142" s="166">
        <v>9581</v>
      </c>
      <c r="G142" s="166">
        <v>10171</v>
      </c>
      <c r="H142" s="166">
        <v>9685</v>
      </c>
      <c r="I142" s="167">
        <f t="shared" si="19"/>
        <v>-4.7782912201356775E-2</v>
      </c>
      <c r="J142" s="167">
        <f>H142/H137</f>
        <v>0.36045256615430421</v>
      </c>
    </row>
    <row r="143" spans="2:10" x14ac:dyDescent="0.25">
      <c r="B143" s="165" t="s">
        <v>115</v>
      </c>
      <c r="C143" s="166">
        <v>0</v>
      </c>
      <c r="D143" s="166">
        <v>675</v>
      </c>
      <c r="E143" s="166">
        <v>1114</v>
      </c>
      <c r="F143" s="166">
        <v>1435</v>
      </c>
      <c r="G143" s="166">
        <v>1166</v>
      </c>
      <c r="H143" s="166">
        <v>1959</v>
      </c>
      <c r="I143" s="167">
        <f t="shared" si="19"/>
        <v>0.68010291595197248</v>
      </c>
      <c r="J143" s="167">
        <f>H143/H137</f>
        <v>7.2909300681082284E-2</v>
      </c>
    </row>
    <row r="144" spans="2:10" x14ac:dyDescent="0.25">
      <c r="B144" s="165" t="s">
        <v>118</v>
      </c>
      <c r="C144" s="166">
        <v>0</v>
      </c>
      <c r="D144" s="166">
        <v>1143</v>
      </c>
      <c r="E144" s="166">
        <v>2623</v>
      </c>
      <c r="F144" s="166">
        <v>1969</v>
      </c>
      <c r="G144" s="166">
        <v>1892</v>
      </c>
      <c r="H144" s="166">
        <v>2136</v>
      </c>
      <c r="I144" s="167">
        <f t="shared" si="19"/>
        <v>0.12896405919661724</v>
      </c>
      <c r="J144" s="167">
        <f>H144/H137</f>
        <v>7.9496817894227551E-2</v>
      </c>
    </row>
    <row r="145" spans="2:10" x14ac:dyDescent="0.25">
      <c r="B145" s="165" t="s">
        <v>125</v>
      </c>
      <c r="C145" s="166">
        <v>0</v>
      </c>
      <c r="D145" s="166">
        <v>160</v>
      </c>
      <c r="E145" s="166">
        <v>1141</v>
      </c>
      <c r="F145" s="166">
        <v>865</v>
      </c>
      <c r="G145" s="166">
        <v>531</v>
      </c>
      <c r="H145" s="166">
        <v>570</v>
      </c>
      <c r="I145" s="167">
        <f t="shared" si="19"/>
        <v>7.344632768361592E-2</v>
      </c>
      <c r="J145" s="167">
        <f>H145/H137</f>
        <v>2.1214038483010161E-2</v>
      </c>
    </row>
    <row r="146" spans="2:10" x14ac:dyDescent="0.25">
      <c r="B146" s="165" t="s">
        <v>121</v>
      </c>
      <c r="C146" s="166">
        <v>0</v>
      </c>
      <c r="D146" s="166">
        <v>202</v>
      </c>
      <c r="E146" s="166">
        <v>528</v>
      </c>
      <c r="F146" s="166">
        <v>693</v>
      </c>
      <c r="G146" s="166">
        <v>628</v>
      </c>
      <c r="H146" s="166">
        <v>663</v>
      </c>
      <c r="I146" s="167">
        <f t="shared" si="19"/>
        <v>5.5732484076433053E-2</v>
      </c>
      <c r="J146" s="167">
        <f>H146/H137</f>
        <v>2.4675276340764451E-2</v>
      </c>
    </row>
    <row r="147" spans="2:10" x14ac:dyDescent="0.25">
      <c r="B147" s="165" t="s">
        <v>130</v>
      </c>
      <c r="C147" s="166">
        <v>0</v>
      </c>
      <c r="D147" s="166">
        <v>28</v>
      </c>
      <c r="E147" s="166">
        <v>80</v>
      </c>
      <c r="F147" s="166">
        <v>5</v>
      </c>
      <c r="G147" s="166">
        <v>17</v>
      </c>
      <c r="H147" s="166">
        <v>46</v>
      </c>
      <c r="I147" s="167">
        <f t="shared" si="19"/>
        <v>1.7058823529411766</v>
      </c>
      <c r="J147" s="167">
        <f>H147/H137</f>
        <v>1.7120101231902936E-3</v>
      </c>
    </row>
    <row r="148" spans="2:10" x14ac:dyDescent="0.25">
      <c r="B148" s="165" t="s">
        <v>133</v>
      </c>
      <c r="C148" s="166">
        <v>0</v>
      </c>
      <c r="D148" s="166">
        <v>12</v>
      </c>
      <c r="E148" s="166">
        <v>29</v>
      </c>
      <c r="F148" s="166">
        <v>13</v>
      </c>
      <c r="G148" s="166">
        <v>25</v>
      </c>
      <c r="H148" s="166">
        <v>16</v>
      </c>
      <c r="I148" s="167">
        <f t="shared" si="19"/>
        <v>-0.36</v>
      </c>
      <c r="J148" s="167">
        <f>H148/H137</f>
        <v>5.9548178197923259E-4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3216</v>
      </c>
      <c r="E149" s="171">
        <f t="shared" si="20"/>
        <v>5162</v>
      </c>
      <c r="F149" s="171">
        <f t="shared" si="20"/>
        <v>5414</v>
      </c>
      <c r="G149" s="171">
        <f t="shared" si="20"/>
        <v>6351</v>
      </c>
      <c r="H149" s="171">
        <f t="shared" si="20"/>
        <v>6608</v>
      </c>
      <c r="I149" s="172">
        <f t="shared" si="19"/>
        <v>4.0466068335695216E-2</v>
      </c>
      <c r="J149" s="172">
        <f>H149/H137</f>
        <v>0.24593397595742306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5251</v>
      </c>
      <c r="E151" s="178">
        <v>9064</v>
      </c>
      <c r="F151" s="178">
        <v>9508</v>
      </c>
      <c r="G151" s="178">
        <v>11740</v>
      </c>
      <c r="H151" s="178">
        <v>11247</v>
      </c>
      <c r="I151" s="179">
        <f t="shared" ref="I151:I163" si="21">IFERROR(H151/G151-1,"-")</f>
        <v>-4.199318568994892E-2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3239</v>
      </c>
      <c r="E152" s="162">
        <v>5039</v>
      </c>
      <c r="F152" s="162">
        <v>5604</v>
      </c>
      <c r="G152" s="162">
        <v>6641</v>
      </c>
      <c r="H152" s="162">
        <v>5744</v>
      </c>
      <c r="I152" s="163">
        <f t="shared" si="21"/>
        <v>-0.13507001957536513</v>
      </c>
      <c r="J152" s="163">
        <f>H152/H151</f>
        <v>0.5107139681692896</v>
      </c>
    </row>
    <row r="153" spans="2:10" x14ac:dyDescent="0.25">
      <c r="B153" s="165" t="s">
        <v>105</v>
      </c>
      <c r="C153" s="166">
        <v>0</v>
      </c>
      <c r="D153" s="166">
        <v>2297</v>
      </c>
      <c r="E153" s="166">
        <v>3954</v>
      </c>
      <c r="F153" s="166">
        <v>4646</v>
      </c>
      <c r="G153" s="166">
        <v>5006</v>
      </c>
      <c r="H153" s="166">
        <v>3562</v>
      </c>
      <c r="I153" s="167">
        <f t="shared" si="21"/>
        <v>-0.28845385537355173</v>
      </c>
      <c r="J153" s="167">
        <f>H153/H151</f>
        <v>0.31670667733617852</v>
      </c>
    </row>
    <row r="154" spans="2:10" x14ac:dyDescent="0.25">
      <c r="B154" s="165" t="s">
        <v>102</v>
      </c>
      <c r="C154" s="166">
        <v>0</v>
      </c>
      <c r="D154" s="166">
        <v>942</v>
      </c>
      <c r="E154" s="166">
        <v>1085</v>
      </c>
      <c r="F154" s="166">
        <v>958</v>
      </c>
      <c r="G154" s="166">
        <v>1635</v>
      </c>
      <c r="H154" s="166">
        <v>2182</v>
      </c>
      <c r="I154" s="167">
        <f t="shared" si="21"/>
        <v>0.33455657492354729</v>
      </c>
      <c r="J154" s="167">
        <f>H154/H151</f>
        <v>0.19400729083311105</v>
      </c>
    </row>
    <row r="155" spans="2:10" x14ac:dyDescent="0.25">
      <c r="B155" s="161" t="s">
        <v>109</v>
      </c>
      <c r="C155" s="162">
        <v>0</v>
      </c>
      <c r="D155" s="162">
        <v>2012</v>
      </c>
      <c r="E155" s="162">
        <v>4025</v>
      </c>
      <c r="F155" s="162">
        <v>3904</v>
      </c>
      <c r="G155" s="162">
        <v>5099</v>
      </c>
      <c r="H155" s="162">
        <v>5503</v>
      </c>
      <c r="I155" s="163">
        <f t="shared" si="21"/>
        <v>7.9231221808197638E-2</v>
      </c>
      <c r="J155" s="163">
        <f>H155/H151</f>
        <v>0.4892860318307104</v>
      </c>
    </row>
    <row r="156" spans="2:10" x14ac:dyDescent="0.25">
      <c r="B156" s="165" t="s">
        <v>112</v>
      </c>
      <c r="C156" s="166">
        <v>0</v>
      </c>
      <c r="D156" s="166">
        <v>134</v>
      </c>
      <c r="E156" s="166">
        <v>1802</v>
      </c>
      <c r="F156" s="166">
        <v>1256</v>
      </c>
      <c r="G156" s="166">
        <v>1500</v>
      </c>
      <c r="H156" s="166">
        <v>1525</v>
      </c>
      <c r="I156" s="167">
        <f t="shared" si="21"/>
        <v>1.6666666666666607E-2</v>
      </c>
      <c r="J156" s="167">
        <f>H156/H151</f>
        <v>0.1355917133457811</v>
      </c>
    </row>
    <row r="157" spans="2:10" x14ac:dyDescent="0.25">
      <c r="B157" s="165" t="s">
        <v>115</v>
      </c>
      <c r="C157" s="166">
        <v>0</v>
      </c>
      <c r="D157" s="166">
        <v>417</v>
      </c>
      <c r="E157" s="166">
        <v>437</v>
      </c>
      <c r="F157" s="166">
        <v>572</v>
      </c>
      <c r="G157" s="166">
        <v>459</v>
      </c>
      <c r="H157" s="166">
        <v>510</v>
      </c>
      <c r="I157" s="167">
        <f t="shared" si="21"/>
        <v>0.11111111111111116</v>
      </c>
      <c r="J157" s="167">
        <f>H157/H151</f>
        <v>4.5345425446785811E-2</v>
      </c>
    </row>
    <row r="158" spans="2:10" x14ac:dyDescent="0.25">
      <c r="B158" s="165" t="s">
        <v>118</v>
      </c>
      <c r="C158" s="166">
        <v>0</v>
      </c>
      <c r="D158" s="166">
        <v>451</v>
      </c>
      <c r="E158" s="166">
        <v>497</v>
      </c>
      <c r="F158" s="166">
        <v>751</v>
      </c>
      <c r="G158" s="166">
        <v>1042</v>
      </c>
      <c r="H158" s="166">
        <v>1715</v>
      </c>
      <c r="I158" s="167">
        <f t="shared" si="21"/>
        <v>0.64587332053742808</v>
      </c>
      <c r="J158" s="167">
        <f>H158/H151</f>
        <v>0.15248510713968169</v>
      </c>
    </row>
    <row r="159" spans="2:10" x14ac:dyDescent="0.25">
      <c r="B159" s="165" t="s">
        <v>125</v>
      </c>
      <c r="C159" s="166">
        <v>0</v>
      </c>
      <c r="D159" s="166">
        <v>37</v>
      </c>
      <c r="E159" s="166">
        <v>146</v>
      </c>
      <c r="F159" s="166">
        <v>115</v>
      </c>
      <c r="G159" s="166">
        <v>174</v>
      </c>
      <c r="H159" s="166">
        <v>112</v>
      </c>
      <c r="I159" s="167">
        <f t="shared" si="21"/>
        <v>-0.35632183908045978</v>
      </c>
      <c r="J159" s="167">
        <f>H159/H151</f>
        <v>9.9582110785098252E-3</v>
      </c>
    </row>
    <row r="160" spans="2:10" x14ac:dyDescent="0.25">
      <c r="B160" s="165" t="s">
        <v>121</v>
      </c>
      <c r="C160" s="166">
        <v>0</v>
      </c>
      <c r="D160" s="166">
        <v>206</v>
      </c>
      <c r="E160" s="166">
        <v>474</v>
      </c>
      <c r="F160" s="166">
        <v>231</v>
      </c>
      <c r="G160" s="166">
        <v>479</v>
      </c>
      <c r="H160" s="166">
        <v>297</v>
      </c>
      <c r="I160" s="167">
        <f t="shared" si="21"/>
        <v>-0.37995824634655528</v>
      </c>
      <c r="J160" s="167">
        <f>H160/H151</f>
        <v>2.6407041877834089E-2</v>
      </c>
    </row>
    <row r="161" spans="2:10" x14ac:dyDescent="0.25">
      <c r="B161" s="165" t="s">
        <v>130</v>
      </c>
      <c r="C161" s="166">
        <v>0</v>
      </c>
      <c r="D161" s="166">
        <v>4</v>
      </c>
      <c r="E161" s="166">
        <v>19</v>
      </c>
      <c r="F161" s="166">
        <v>12</v>
      </c>
      <c r="G161" s="166">
        <v>6</v>
      </c>
      <c r="H161" s="166">
        <v>16</v>
      </c>
      <c r="I161" s="167">
        <f t="shared" si="21"/>
        <v>1.6666666666666665</v>
      </c>
      <c r="J161" s="167">
        <f>H161/H151</f>
        <v>1.4226015826442606E-3</v>
      </c>
    </row>
    <row r="162" spans="2:10" x14ac:dyDescent="0.25">
      <c r="B162" s="165" t="s">
        <v>133</v>
      </c>
      <c r="C162" s="166">
        <v>0</v>
      </c>
      <c r="D162" s="166">
        <v>6</v>
      </c>
      <c r="E162" s="166">
        <v>13</v>
      </c>
      <c r="F162" s="166">
        <v>15</v>
      </c>
      <c r="G162" s="166">
        <v>6</v>
      </c>
      <c r="H162" s="166">
        <v>15</v>
      </c>
      <c r="I162" s="167">
        <f t="shared" si="21"/>
        <v>1.5</v>
      </c>
      <c r="J162" s="167">
        <f>H162/H151</f>
        <v>1.3336889837289945E-3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757</v>
      </c>
      <c r="E163" s="171">
        <f t="shared" si="22"/>
        <v>637</v>
      </c>
      <c r="F163" s="171">
        <f t="shared" si="22"/>
        <v>952</v>
      </c>
      <c r="G163" s="171">
        <f t="shared" si="22"/>
        <v>1433</v>
      </c>
      <c r="H163" s="171">
        <f t="shared" si="22"/>
        <v>1313</v>
      </c>
      <c r="I163" s="172">
        <f t="shared" si="21"/>
        <v>-8.3740404745289654E-2</v>
      </c>
      <c r="J163" s="172">
        <f>H163/H151</f>
        <v>0.11674224237574464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93BC0-7980-49CB-9338-6CA8B98147F8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146"/>
      <c r="L4" s="146"/>
      <c r="M4" s="146"/>
      <c r="P4" s="145" t="s">
        <v>264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P6" s="147"/>
      <c r="Q6" s="313" t="s">
        <v>45</v>
      </c>
      <c r="R6" s="314"/>
      <c r="S6" s="314"/>
      <c r="T6" s="314"/>
      <c r="U6" s="314"/>
      <c r="V6" s="314"/>
      <c r="W6" s="314"/>
      <c r="X6" s="314"/>
      <c r="Y6" s="314"/>
    </row>
    <row r="7" spans="1:25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265</v>
      </c>
      <c r="R7" s="174" t="s">
        <v>266</v>
      </c>
      <c r="S7" s="174" t="s">
        <v>267</v>
      </c>
      <c r="T7" s="174" t="s">
        <v>268</v>
      </c>
      <c r="U7" s="174" t="s">
        <v>269</v>
      </c>
      <c r="V7" s="174" t="s">
        <v>270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47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1049130</v>
      </c>
      <c r="D9" s="178">
        <v>745750</v>
      </c>
      <c r="E9" s="178">
        <v>2658818</v>
      </c>
      <c r="F9" s="178">
        <v>2977282</v>
      </c>
      <c r="G9" s="178">
        <v>3166417</v>
      </c>
      <c r="H9" s="178">
        <v>3154023</v>
      </c>
      <c r="I9" s="179">
        <f>IFERROR(H9/G9-1,"-")</f>
        <v>-3.9142033408738897E-3</v>
      </c>
      <c r="J9" s="179">
        <f>IFERROR(H9/D9-1,"-")</f>
        <v>3.2293302044921219</v>
      </c>
      <c r="K9" s="178">
        <f>H9-G9</f>
        <v>-12394</v>
      </c>
      <c r="L9" s="178">
        <f>H9-D9</f>
        <v>2408273</v>
      </c>
      <c r="M9" s="179">
        <f t="shared" ref="M9:M21" si="0">H9/H$9</f>
        <v>1</v>
      </c>
      <c r="P9" s="158" t="s">
        <v>70</v>
      </c>
      <c r="Q9" s="178">
        <v>249277</v>
      </c>
      <c r="R9" s="178">
        <v>123433</v>
      </c>
      <c r="S9" s="178">
        <v>692851</v>
      </c>
      <c r="T9" s="178">
        <v>750730</v>
      </c>
      <c r="U9" s="178">
        <v>796046</v>
      </c>
      <c r="V9" s="178">
        <v>823796</v>
      </c>
      <c r="W9" s="179">
        <f>IFERROR(V9/U9-1,"-")</f>
        <v>3.4859794534486621E-2</v>
      </c>
      <c r="X9" s="178">
        <f>V9-U9</f>
        <v>27750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190562</v>
      </c>
      <c r="D10" s="162">
        <v>384545</v>
      </c>
      <c r="E10" s="162">
        <v>582661</v>
      </c>
      <c r="F10" s="162">
        <v>610630</v>
      </c>
      <c r="G10" s="162">
        <v>602747</v>
      </c>
      <c r="H10" s="162">
        <v>610314</v>
      </c>
      <c r="I10" s="180">
        <f>IFERROR(H10/G10-1,"-")</f>
        <v>1.2554189402850691E-2</v>
      </c>
      <c r="J10" s="163">
        <f t="shared" ref="J10:J21" si="2">IFERROR(H10/D10-1,"-")</f>
        <v>0.58710684055182094</v>
      </c>
      <c r="K10" s="162">
        <f t="shared" ref="K10:K20" si="3">H10-G10</f>
        <v>7567</v>
      </c>
      <c r="L10" s="162">
        <f t="shared" ref="L10:L21" si="4">H10-D10</f>
        <v>225769</v>
      </c>
      <c r="M10" s="163">
        <f t="shared" si="0"/>
        <v>0.19350334477586245</v>
      </c>
      <c r="P10" s="161" t="s">
        <v>99</v>
      </c>
      <c r="Q10" s="162">
        <v>13953</v>
      </c>
      <c r="R10" s="162">
        <v>41134</v>
      </c>
      <c r="S10" s="162">
        <v>69906</v>
      </c>
      <c r="T10" s="162">
        <v>63702</v>
      </c>
      <c r="U10" s="162">
        <v>61151</v>
      </c>
      <c r="V10" s="162">
        <v>63846</v>
      </c>
      <c r="W10" s="180">
        <f>IFERROR(V10/U10-1,"-")</f>
        <v>4.4071233503949259E-2</v>
      </c>
      <c r="X10" s="161">
        <f t="shared" ref="X10:X20" si="5">V10-U10</f>
        <v>2695</v>
      </c>
      <c r="Y10" s="163">
        <f t="shared" si="1"/>
        <v>7.7502197145895346E-2</v>
      </c>
    </row>
    <row r="11" spans="1:25" x14ac:dyDescent="0.25">
      <c r="A11" s="164" t="s">
        <v>102</v>
      </c>
      <c r="B11" s="165" t="s">
        <v>105</v>
      </c>
      <c r="C11" s="166">
        <v>77391</v>
      </c>
      <c r="D11" s="166">
        <v>229473</v>
      </c>
      <c r="E11" s="166">
        <v>253134</v>
      </c>
      <c r="F11" s="166">
        <v>254990</v>
      </c>
      <c r="G11" s="166">
        <v>242917</v>
      </c>
      <c r="H11" s="166">
        <v>232134</v>
      </c>
      <c r="I11" s="181">
        <f>IFERROR(H11/G11-1,"-")</f>
        <v>-4.4389647492764972E-2</v>
      </c>
      <c r="J11" s="167">
        <f t="shared" si="2"/>
        <v>1.1596135493064486E-2</v>
      </c>
      <c r="K11" s="166">
        <f t="shared" si="3"/>
        <v>-10783</v>
      </c>
      <c r="L11" s="166">
        <f t="shared" si="4"/>
        <v>2661</v>
      </c>
      <c r="M11" s="167">
        <f t="shared" si="0"/>
        <v>7.3599336466474721E-2</v>
      </c>
      <c r="P11" s="165" t="s">
        <v>105</v>
      </c>
      <c r="Q11" s="166">
        <v>5079</v>
      </c>
      <c r="R11" s="166">
        <v>28769</v>
      </c>
      <c r="S11" s="166">
        <v>29124</v>
      </c>
      <c r="T11" s="166">
        <v>26923</v>
      </c>
      <c r="U11" s="166">
        <v>27022</v>
      </c>
      <c r="V11" s="166">
        <v>26569</v>
      </c>
      <c r="W11" s="181">
        <f>IFERROR(V11/U11-1,"-")</f>
        <v>-1.676411812597145E-2</v>
      </c>
      <c r="X11" s="165">
        <f t="shared" si="5"/>
        <v>-453</v>
      </c>
      <c r="Y11" s="167">
        <f>V11/V$9</f>
        <v>3.2251916736667816E-2</v>
      </c>
    </row>
    <row r="12" spans="1:25" x14ac:dyDescent="0.25">
      <c r="A12" s="1"/>
      <c r="B12" s="165" t="s">
        <v>102</v>
      </c>
      <c r="C12" s="166">
        <v>113171</v>
      </c>
      <c r="D12" s="166">
        <v>155072</v>
      </c>
      <c r="E12" s="166">
        <v>329527</v>
      </c>
      <c r="F12" s="166">
        <v>355640</v>
      </c>
      <c r="G12" s="166">
        <v>359830</v>
      </c>
      <c r="H12" s="166">
        <v>378180</v>
      </c>
      <c r="I12" s="181">
        <f>IFERROR(H12/G12-1,"-")</f>
        <v>5.0996303810132648E-2</v>
      </c>
      <c r="J12" s="167">
        <f t="shared" si="2"/>
        <v>1.4387381345439536</v>
      </c>
      <c r="K12" s="166">
        <f t="shared" si="3"/>
        <v>18350</v>
      </c>
      <c r="L12" s="166">
        <f t="shared" si="4"/>
        <v>223108</v>
      </c>
      <c r="M12" s="167">
        <f t="shared" si="0"/>
        <v>0.11990400830938773</v>
      </c>
      <c r="P12" s="165" t="s">
        <v>102</v>
      </c>
      <c r="Q12" s="166">
        <v>8874</v>
      </c>
      <c r="R12" s="166">
        <v>12365</v>
      </c>
      <c r="S12" s="166">
        <v>40782</v>
      </c>
      <c r="T12" s="166">
        <v>36779</v>
      </c>
      <c r="U12" s="166">
        <v>34129</v>
      </c>
      <c r="V12" s="166">
        <v>37277</v>
      </c>
      <c r="W12" s="181">
        <f>IFERROR(V12/U12-1,"-")</f>
        <v>9.2238272436930391E-2</v>
      </c>
      <c r="X12" s="165">
        <f t="shared" si="5"/>
        <v>3148</v>
      </c>
      <c r="Y12" s="167">
        <f t="shared" si="1"/>
        <v>4.5250280409227524E-2</v>
      </c>
    </row>
    <row r="13" spans="1:25" s="57" customFormat="1" x14ac:dyDescent="0.25">
      <c r="B13" s="161" t="s">
        <v>109</v>
      </c>
      <c r="C13" s="162">
        <v>858568</v>
      </c>
      <c r="D13" s="162">
        <v>361205</v>
      </c>
      <c r="E13" s="162">
        <v>2076157</v>
      </c>
      <c r="F13" s="162">
        <v>2366652</v>
      </c>
      <c r="G13" s="162">
        <v>2563670</v>
      </c>
      <c r="H13" s="162">
        <v>2543709</v>
      </c>
      <c r="I13" s="180">
        <f>IFERROR(H13/G13-1,"-")</f>
        <v>-7.786103515663112E-3</v>
      </c>
      <c r="J13" s="163">
        <f t="shared" si="2"/>
        <v>6.0422862363477803</v>
      </c>
      <c r="K13" s="162">
        <f t="shared" si="3"/>
        <v>-19961</v>
      </c>
      <c r="L13" s="162">
        <f t="shared" si="4"/>
        <v>2182504</v>
      </c>
      <c r="M13" s="163">
        <f t="shared" si="0"/>
        <v>0.8064966552241376</v>
      </c>
      <c r="P13" s="161" t="s">
        <v>109</v>
      </c>
      <c r="Q13" s="162">
        <v>235324</v>
      </c>
      <c r="R13" s="162">
        <v>82299</v>
      </c>
      <c r="S13" s="162">
        <v>622945</v>
      </c>
      <c r="T13" s="162">
        <v>687028</v>
      </c>
      <c r="U13" s="162">
        <v>734895</v>
      </c>
      <c r="V13" s="162">
        <v>759950</v>
      </c>
      <c r="W13" s="180">
        <f>IFERROR(V13/U13-1,"-")</f>
        <v>3.4093305846413458E-2</v>
      </c>
      <c r="X13" s="161">
        <f t="shared" si="5"/>
        <v>25055</v>
      </c>
      <c r="Y13" s="163">
        <f t="shared" si="1"/>
        <v>0.92249780285410465</v>
      </c>
    </row>
    <row r="14" spans="1:25" s="57" customFormat="1" x14ac:dyDescent="0.25">
      <c r="B14" s="165" t="s">
        <v>112</v>
      </c>
      <c r="C14" s="166">
        <v>347039</v>
      </c>
      <c r="D14" s="166">
        <v>31530</v>
      </c>
      <c r="E14" s="166">
        <v>942987</v>
      </c>
      <c r="F14" s="166">
        <v>1093840</v>
      </c>
      <c r="G14" s="166">
        <v>1197012</v>
      </c>
      <c r="H14" s="166">
        <v>1197006</v>
      </c>
      <c r="I14" s="181">
        <f t="shared" ref="I14:I21" si="6">IFERROR(H14/G14-1,"-")</f>
        <v>-5.0124810778706674E-6</v>
      </c>
      <c r="J14" s="167">
        <f t="shared" si="2"/>
        <v>36.964034253092294</v>
      </c>
      <c r="K14" s="166">
        <f t="shared" si="3"/>
        <v>-6</v>
      </c>
      <c r="L14" s="166">
        <f t="shared" si="4"/>
        <v>1165476</v>
      </c>
      <c r="M14" s="167">
        <f t="shared" si="0"/>
        <v>0.37951720707173031</v>
      </c>
      <c r="P14" s="165" t="s">
        <v>112</v>
      </c>
      <c r="Q14" s="166">
        <v>106790</v>
      </c>
      <c r="R14" s="166">
        <v>7460</v>
      </c>
      <c r="S14" s="166">
        <v>317230</v>
      </c>
      <c r="T14" s="166">
        <v>359100</v>
      </c>
      <c r="U14" s="166">
        <v>393325</v>
      </c>
      <c r="V14" s="166">
        <v>402895</v>
      </c>
      <c r="W14" s="181">
        <f t="shared" ref="W14:W21" si="7">IFERROR(V14/U14-1,"-")</f>
        <v>2.4331023962372189E-2</v>
      </c>
      <c r="X14" s="165">
        <f t="shared" si="5"/>
        <v>9570</v>
      </c>
      <c r="Y14" s="167">
        <f t="shared" si="1"/>
        <v>0.4890713234829982</v>
      </c>
    </row>
    <row r="15" spans="1:25" x14ac:dyDescent="0.25">
      <c r="A15" s="1"/>
      <c r="B15" s="165" t="s">
        <v>115</v>
      </c>
      <c r="C15" s="166">
        <v>109834</v>
      </c>
      <c r="D15" s="166">
        <v>55842</v>
      </c>
      <c r="E15" s="166">
        <v>210882</v>
      </c>
      <c r="F15" s="166">
        <v>243579</v>
      </c>
      <c r="G15" s="166">
        <v>256943</v>
      </c>
      <c r="H15" s="166">
        <v>249720</v>
      </c>
      <c r="I15" s="181">
        <f t="shared" si="6"/>
        <v>-2.8111293166188656E-2</v>
      </c>
      <c r="J15" s="167">
        <f t="shared" si="2"/>
        <v>3.4719028688084235</v>
      </c>
      <c r="K15" s="166">
        <f t="shared" si="3"/>
        <v>-7223</v>
      </c>
      <c r="L15" s="166">
        <f t="shared" si="4"/>
        <v>193878</v>
      </c>
      <c r="M15" s="167">
        <f t="shared" si="0"/>
        <v>7.9175072597758481E-2</v>
      </c>
      <c r="P15" s="165" t="s">
        <v>115</v>
      </c>
      <c r="Q15" s="166">
        <v>11703</v>
      </c>
      <c r="R15" s="166">
        <v>5341</v>
      </c>
      <c r="S15" s="166">
        <v>21160</v>
      </c>
      <c r="T15" s="166">
        <v>25321</v>
      </c>
      <c r="U15" s="166">
        <v>24837</v>
      </c>
      <c r="V15" s="166">
        <v>27211</v>
      </c>
      <c r="W15" s="181">
        <f t="shared" si="7"/>
        <v>9.5583202480170604E-2</v>
      </c>
      <c r="X15" s="165">
        <f t="shared" si="5"/>
        <v>2374</v>
      </c>
      <c r="Y15" s="167">
        <f t="shared" si="1"/>
        <v>3.3031235888496664E-2</v>
      </c>
    </row>
    <row r="16" spans="1:25" x14ac:dyDescent="0.25">
      <c r="A16" s="1"/>
      <c r="B16" s="165" t="s">
        <v>118</v>
      </c>
      <c r="C16" s="166">
        <v>39042</v>
      </c>
      <c r="D16" s="166">
        <v>55737</v>
      </c>
      <c r="E16" s="166">
        <v>110427</v>
      </c>
      <c r="F16" s="166">
        <v>126317</v>
      </c>
      <c r="G16" s="166">
        <v>135779</v>
      </c>
      <c r="H16" s="166">
        <v>130085</v>
      </c>
      <c r="I16" s="181">
        <f t="shared" si="6"/>
        <v>-4.1935792721996767E-2</v>
      </c>
      <c r="J16" s="167">
        <f t="shared" si="2"/>
        <v>1.3339074582413835</v>
      </c>
      <c r="K16" s="166">
        <f t="shared" si="3"/>
        <v>-5694</v>
      </c>
      <c r="L16" s="166">
        <f t="shared" si="4"/>
        <v>74348</v>
      </c>
      <c r="M16" s="167">
        <f t="shared" si="0"/>
        <v>4.1244150724328896E-2</v>
      </c>
      <c r="P16" s="165" t="s">
        <v>118</v>
      </c>
      <c r="Q16" s="166">
        <v>5799</v>
      </c>
      <c r="R16" s="166">
        <v>8908</v>
      </c>
      <c r="S16" s="166">
        <v>15136</v>
      </c>
      <c r="T16" s="166">
        <v>16940</v>
      </c>
      <c r="U16" s="166">
        <v>16916</v>
      </c>
      <c r="V16" s="166">
        <v>18167</v>
      </c>
      <c r="W16" s="181">
        <f t="shared" si="7"/>
        <v>7.3953653345944614E-2</v>
      </c>
      <c r="X16" s="165">
        <f t="shared" si="5"/>
        <v>1251</v>
      </c>
      <c r="Y16" s="167">
        <f t="shared" si="1"/>
        <v>2.2052789768340707E-2</v>
      </c>
    </row>
    <row r="17" spans="1:25" x14ac:dyDescent="0.25">
      <c r="A17" s="1"/>
      <c r="B17" s="165" t="s">
        <v>125</v>
      </c>
      <c r="C17" s="166">
        <v>30707</v>
      </c>
      <c r="D17" s="166">
        <v>17525</v>
      </c>
      <c r="E17" s="166">
        <v>102529</v>
      </c>
      <c r="F17" s="166">
        <v>90860</v>
      </c>
      <c r="G17" s="166">
        <v>100448</v>
      </c>
      <c r="H17" s="166">
        <v>92484</v>
      </c>
      <c r="I17" s="181">
        <f t="shared" si="6"/>
        <v>-7.9284804077731752E-2</v>
      </c>
      <c r="J17" s="167">
        <f t="shared" si="2"/>
        <v>4.2772610556348072</v>
      </c>
      <c r="K17" s="166">
        <f t="shared" si="3"/>
        <v>-7964</v>
      </c>
      <c r="L17" s="166">
        <f t="shared" si="4"/>
        <v>74959</v>
      </c>
      <c r="M17" s="167">
        <f t="shared" si="0"/>
        <v>2.9322550913547556E-2</v>
      </c>
      <c r="P17" s="165" t="s">
        <v>125</v>
      </c>
      <c r="Q17" s="166">
        <v>10447</v>
      </c>
      <c r="R17" s="166">
        <v>5935</v>
      </c>
      <c r="S17" s="166">
        <v>34591</v>
      </c>
      <c r="T17" s="166">
        <v>30080</v>
      </c>
      <c r="U17" s="166">
        <v>33155</v>
      </c>
      <c r="V17" s="166">
        <v>30167</v>
      </c>
      <c r="W17" s="181">
        <f t="shared" si="7"/>
        <v>-9.0122153521339121E-2</v>
      </c>
      <c r="X17" s="165">
        <f t="shared" si="5"/>
        <v>-2988</v>
      </c>
      <c r="Y17" s="167">
        <f t="shared" si="1"/>
        <v>3.6619502886636984E-2</v>
      </c>
    </row>
    <row r="18" spans="1:25" x14ac:dyDescent="0.25">
      <c r="A18" s="1"/>
      <c r="B18" s="165" t="s">
        <v>121</v>
      </c>
      <c r="C18" s="166">
        <v>33341</v>
      </c>
      <c r="D18" s="166">
        <v>22207</v>
      </c>
      <c r="E18" s="166">
        <v>85314</v>
      </c>
      <c r="F18" s="166">
        <v>85859</v>
      </c>
      <c r="G18" s="166">
        <v>91513</v>
      </c>
      <c r="H18" s="166">
        <v>83094</v>
      </c>
      <c r="I18" s="181">
        <f t="shared" si="6"/>
        <v>-9.1997858227792828E-2</v>
      </c>
      <c r="J18" s="167">
        <f t="shared" si="2"/>
        <v>2.7417931282928807</v>
      </c>
      <c r="K18" s="166">
        <f t="shared" si="3"/>
        <v>-8419</v>
      </c>
      <c r="L18" s="166">
        <f t="shared" si="4"/>
        <v>60887</v>
      </c>
      <c r="M18" s="167">
        <f t="shared" si="0"/>
        <v>2.6345400778624632E-2</v>
      </c>
      <c r="P18" s="165" t="s">
        <v>121</v>
      </c>
      <c r="Q18" s="166">
        <v>9027</v>
      </c>
      <c r="R18" s="166">
        <v>4503</v>
      </c>
      <c r="S18" s="166">
        <v>21351</v>
      </c>
      <c r="T18" s="166">
        <v>24315</v>
      </c>
      <c r="U18" s="166">
        <v>26281</v>
      </c>
      <c r="V18" s="166">
        <v>22171</v>
      </c>
      <c r="W18" s="181">
        <f t="shared" si="7"/>
        <v>-0.156386743274609</v>
      </c>
      <c r="X18" s="165">
        <f t="shared" si="5"/>
        <v>-4110</v>
      </c>
      <c r="Y18" s="167">
        <f t="shared" si="1"/>
        <v>2.6913216378812232E-2</v>
      </c>
    </row>
    <row r="19" spans="1:25" x14ac:dyDescent="0.25">
      <c r="A19" s="164" t="s">
        <v>146</v>
      </c>
      <c r="B19" s="165" t="s">
        <v>130</v>
      </c>
      <c r="C19" s="166">
        <v>28434</v>
      </c>
      <c r="D19" s="166">
        <v>2074</v>
      </c>
      <c r="E19" s="166">
        <v>35056</v>
      </c>
      <c r="F19" s="166">
        <v>43836</v>
      </c>
      <c r="G19" s="166">
        <v>39617</v>
      </c>
      <c r="H19" s="166">
        <v>38647</v>
      </c>
      <c r="I19" s="181">
        <f t="shared" si="6"/>
        <v>-2.4484438498624361E-2</v>
      </c>
      <c r="J19" s="167">
        <f t="shared" si="2"/>
        <v>17.634040501446481</v>
      </c>
      <c r="K19" s="166">
        <f t="shared" si="3"/>
        <v>-970</v>
      </c>
      <c r="L19" s="166">
        <f t="shared" si="4"/>
        <v>36573</v>
      </c>
      <c r="M19" s="167">
        <f t="shared" si="0"/>
        <v>1.2253239751263703E-2</v>
      </c>
      <c r="P19" s="165" t="s">
        <v>130</v>
      </c>
      <c r="Q19" s="166">
        <v>9587</v>
      </c>
      <c r="R19" s="166">
        <v>1207</v>
      </c>
      <c r="S19" s="166">
        <v>13129</v>
      </c>
      <c r="T19" s="166">
        <v>14938</v>
      </c>
      <c r="U19" s="166">
        <v>13612</v>
      </c>
      <c r="V19" s="166">
        <v>14019</v>
      </c>
      <c r="W19" s="181">
        <f t="shared" si="7"/>
        <v>2.9900088157507998E-2</v>
      </c>
      <c r="X19" s="165">
        <f t="shared" si="5"/>
        <v>407</v>
      </c>
      <c r="Y19" s="167">
        <f t="shared" si="1"/>
        <v>1.7017562600449627E-2</v>
      </c>
    </row>
    <row r="20" spans="1:25" x14ac:dyDescent="0.25">
      <c r="A20" s="169" t="s">
        <v>147</v>
      </c>
      <c r="B20" s="165" t="s">
        <v>133</v>
      </c>
      <c r="C20" s="166">
        <v>40183</v>
      </c>
      <c r="D20" s="166">
        <v>2811</v>
      </c>
      <c r="E20" s="166">
        <v>26721</v>
      </c>
      <c r="F20" s="166">
        <v>39628</v>
      </c>
      <c r="G20" s="166">
        <v>40951</v>
      </c>
      <c r="H20" s="166">
        <v>32773</v>
      </c>
      <c r="I20" s="181">
        <f t="shared" si="6"/>
        <v>-0.1997020829772167</v>
      </c>
      <c r="J20" s="167">
        <f t="shared" si="2"/>
        <v>10.658840270366417</v>
      </c>
      <c r="K20" s="166">
        <f t="shared" si="3"/>
        <v>-8178</v>
      </c>
      <c r="L20" s="166">
        <f t="shared" si="4"/>
        <v>29962</v>
      </c>
      <c r="M20" s="167">
        <f t="shared" si="0"/>
        <v>1.0390856376126616E-2</v>
      </c>
      <c r="P20" s="165" t="s">
        <v>133</v>
      </c>
      <c r="Q20" s="166">
        <v>15367</v>
      </c>
      <c r="R20" s="166">
        <v>1582</v>
      </c>
      <c r="S20" s="166">
        <v>11528</v>
      </c>
      <c r="T20" s="166">
        <v>14453</v>
      </c>
      <c r="U20" s="166">
        <v>14891</v>
      </c>
      <c r="V20" s="166">
        <v>11633</v>
      </c>
      <c r="W20" s="181">
        <f t="shared" si="7"/>
        <v>-0.21878987307769793</v>
      </c>
      <c r="X20" s="165">
        <f t="shared" si="5"/>
        <v>-3258</v>
      </c>
      <c r="Y20" s="167">
        <f t="shared" si="1"/>
        <v>1.4121214475428382E-2</v>
      </c>
    </row>
    <row r="21" spans="1:25" x14ac:dyDescent="0.25">
      <c r="B21" s="170" t="s">
        <v>147</v>
      </c>
      <c r="C21" s="171">
        <f t="shared" ref="C21" si="8">C13-SUM(C14:C20)</f>
        <v>229988</v>
      </c>
      <c r="D21" s="171">
        <f t="shared" ref="D21:E21" si="9">D13-SUM(D14:D20)</f>
        <v>173479</v>
      </c>
      <c r="E21" s="171">
        <f t="shared" si="9"/>
        <v>562241</v>
      </c>
      <c r="F21" s="171">
        <f t="shared" ref="F21:H21" si="10">F13-SUM(F14:F20)</f>
        <v>642733</v>
      </c>
      <c r="G21" s="171">
        <f t="shared" si="10"/>
        <v>701407</v>
      </c>
      <c r="H21" s="171">
        <f t="shared" si="10"/>
        <v>719900</v>
      </c>
      <c r="I21" s="182">
        <f t="shared" si="6"/>
        <v>2.6365576619566067E-2</v>
      </c>
      <c r="J21" s="172">
        <f t="shared" si="2"/>
        <v>3.1497818179722037</v>
      </c>
      <c r="K21" s="171">
        <f>H21-G21</f>
        <v>18493</v>
      </c>
      <c r="L21" s="171">
        <f t="shared" si="4"/>
        <v>546421</v>
      </c>
      <c r="M21" s="172">
        <f t="shared" si="0"/>
        <v>0.22824817701075736</v>
      </c>
      <c r="P21" s="170" t="s">
        <v>147</v>
      </c>
      <c r="Q21" s="171">
        <f t="shared" ref="Q21:V21" si="11">Q13-SUM(Q14:Q20)</f>
        <v>66604</v>
      </c>
      <c r="R21" s="171">
        <f t="shared" si="11"/>
        <v>47363</v>
      </c>
      <c r="S21" s="171">
        <f t="shared" si="11"/>
        <v>188820</v>
      </c>
      <c r="T21" s="171">
        <f t="shared" si="11"/>
        <v>201881</v>
      </c>
      <c r="U21" s="171">
        <f t="shared" si="11"/>
        <v>211878</v>
      </c>
      <c r="V21" s="171">
        <f t="shared" si="11"/>
        <v>233687</v>
      </c>
      <c r="W21" s="182">
        <f t="shared" si="7"/>
        <v>0.10293187589084285</v>
      </c>
      <c r="X21" s="170">
        <f>V21-U21</f>
        <v>21809</v>
      </c>
      <c r="Y21" s="172">
        <f t="shared" si="1"/>
        <v>0.28367095737294185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281997</v>
      </c>
      <c r="E23" s="178">
        <v>993053</v>
      </c>
      <c r="F23" s="178">
        <v>1080016</v>
      </c>
      <c r="G23" s="178">
        <v>1125712</v>
      </c>
      <c r="H23" s="178">
        <v>1072395</v>
      </c>
      <c r="I23" s="179">
        <f>IFERROR(H23/G23-1,"-")</f>
        <v>-4.736291342723542E-2</v>
      </c>
      <c r="J23" s="179">
        <f>IFERROR(H23/D23-1,"-")</f>
        <v>2.8028596048894139</v>
      </c>
      <c r="K23" s="178">
        <f>H23-G23</f>
        <v>-53317</v>
      </c>
      <c r="L23" s="178">
        <f>H23-D23</f>
        <v>790398</v>
      </c>
      <c r="M23" s="179">
        <f t="shared" ref="M23:M35" si="12">H23/H$9</f>
        <v>0.34000861756556627</v>
      </c>
    </row>
    <row r="24" spans="1:25" x14ac:dyDescent="0.25">
      <c r="B24" s="161" t="s">
        <v>99</v>
      </c>
      <c r="C24" s="162">
        <v>20277</v>
      </c>
      <c r="D24" s="162">
        <v>137416</v>
      </c>
      <c r="E24" s="162">
        <v>118869</v>
      </c>
      <c r="F24" s="162">
        <v>103873</v>
      </c>
      <c r="G24" s="162">
        <v>88842</v>
      </c>
      <c r="H24" s="162">
        <v>80599</v>
      </c>
      <c r="I24" s="180">
        <f>IFERROR(H24/G24-1,"-")</f>
        <v>-9.2782692870489236E-2</v>
      </c>
      <c r="J24" s="163">
        <f t="shared" ref="J24:J35" si="13">IFERROR(H24/D24-1,"-")</f>
        <v>-0.41346713628689524</v>
      </c>
      <c r="K24" s="162">
        <f t="shared" ref="K24:K34" si="14">H24-G24</f>
        <v>-8243</v>
      </c>
      <c r="L24" s="162">
        <f t="shared" ref="L24:L35" si="15">H24-D24</f>
        <v>-56817</v>
      </c>
      <c r="M24" s="163">
        <f t="shared" si="12"/>
        <v>2.5554347574510396E-2</v>
      </c>
    </row>
    <row r="25" spans="1:25" x14ac:dyDescent="0.25">
      <c r="B25" s="165" t="s">
        <v>105</v>
      </c>
      <c r="C25" s="166">
        <v>9378</v>
      </c>
      <c r="D25" s="166">
        <v>79916</v>
      </c>
      <c r="E25" s="166">
        <v>52433</v>
      </c>
      <c r="F25" s="166">
        <v>44230</v>
      </c>
      <c r="G25" s="166">
        <v>34305</v>
      </c>
      <c r="H25" s="166">
        <v>35714</v>
      </c>
      <c r="I25" s="181">
        <f>IFERROR(H25/G25-1,"-")</f>
        <v>4.1072729922751794E-2</v>
      </c>
      <c r="J25" s="167">
        <f t="shared" si="13"/>
        <v>-0.55310576104910147</v>
      </c>
      <c r="K25" s="166">
        <f t="shared" si="14"/>
        <v>1409</v>
      </c>
      <c r="L25" s="166">
        <f t="shared" si="15"/>
        <v>-44202</v>
      </c>
      <c r="M25" s="167">
        <f t="shared" si="12"/>
        <v>1.1323316285264883E-2</v>
      </c>
    </row>
    <row r="26" spans="1:25" x14ac:dyDescent="0.25">
      <c r="B26" s="165" t="s">
        <v>102</v>
      </c>
      <c r="C26" s="166">
        <v>10899</v>
      </c>
      <c r="D26" s="166">
        <v>57500</v>
      </c>
      <c r="E26" s="166">
        <v>66436</v>
      </c>
      <c r="F26" s="166">
        <v>59643</v>
      </c>
      <c r="G26" s="166">
        <v>54537</v>
      </c>
      <c r="H26" s="166">
        <v>44885</v>
      </c>
      <c r="I26" s="181">
        <f>IFERROR(H26/G26-1,"-")</f>
        <v>-0.17698076535196283</v>
      </c>
      <c r="J26" s="167">
        <f t="shared" si="13"/>
        <v>-0.21939130434782605</v>
      </c>
      <c r="K26" s="166">
        <f t="shared" si="14"/>
        <v>-9652</v>
      </c>
      <c r="L26" s="166">
        <f t="shared" si="15"/>
        <v>-12615</v>
      </c>
      <c r="M26" s="167">
        <f t="shared" si="12"/>
        <v>1.4231031289245513E-2</v>
      </c>
    </row>
    <row r="27" spans="1:25" x14ac:dyDescent="0.25">
      <c r="B27" s="161" t="s">
        <v>109</v>
      </c>
      <c r="C27" s="162">
        <v>323893</v>
      </c>
      <c r="D27" s="162">
        <v>144581</v>
      </c>
      <c r="E27" s="162">
        <v>874184</v>
      </c>
      <c r="F27" s="162">
        <v>976143</v>
      </c>
      <c r="G27" s="162">
        <v>1036870</v>
      </c>
      <c r="H27" s="162">
        <v>991796</v>
      </c>
      <c r="I27" s="180">
        <f>IFERROR(H27/G27-1,"-")</f>
        <v>-4.3471216256618428E-2</v>
      </c>
      <c r="J27" s="163">
        <f t="shared" si="13"/>
        <v>5.8597948554789356</v>
      </c>
      <c r="K27" s="162">
        <f t="shared" si="14"/>
        <v>-45074</v>
      </c>
      <c r="L27" s="162">
        <f t="shared" si="15"/>
        <v>847215</v>
      </c>
      <c r="M27" s="163">
        <f t="shared" si="12"/>
        <v>0.31445426999105586</v>
      </c>
    </row>
    <row r="28" spans="1:25" x14ac:dyDescent="0.25">
      <c r="B28" s="165" t="s">
        <v>112</v>
      </c>
      <c r="C28" s="166">
        <v>148381</v>
      </c>
      <c r="D28" s="166">
        <v>14861</v>
      </c>
      <c r="E28" s="166">
        <v>434524</v>
      </c>
      <c r="F28" s="166">
        <v>498335</v>
      </c>
      <c r="G28" s="166">
        <v>537673</v>
      </c>
      <c r="H28" s="166">
        <v>522665</v>
      </c>
      <c r="I28" s="181">
        <f t="shared" ref="I28:I35" si="16">IFERROR(H28/G28-1,"-")</f>
        <v>-2.7912876413730969E-2</v>
      </c>
      <c r="J28" s="167">
        <f t="shared" si="13"/>
        <v>34.170244263508515</v>
      </c>
      <c r="K28" s="166">
        <f t="shared" si="14"/>
        <v>-15008</v>
      </c>
      <c r="L28" s="166">
        <f t="shared" si="15"/>
        <v>507804</v>
      </c>
      <c r="M28" s="167">
        <f t="shared" si="12"/>
        <v>0.16571375668471663</v>
      </c>
    </row>
    <row r="29" spans="1:25" x14ac:dyDescent="0.25">
      <c r="B29" s="165" t="s">
        <v>115</v>
      </c>
      <c r="C29" s="166">
        <v>39437</v>
      </c>
      <c r="D29" s="166">
        <v>26204</v>
      </c>
      <c r="E29" s="166">
        <v>93699</v>
      </c>
      <c r="F29" s="166">
        <v>103763</v>
      </c>
      <c r="G29" s="166">
        <v>105308</v>
      </c>
      <c r="H29" s="166">
        <v>96733</v>
      </c>
      <c r="I29" s="181">
        <f t="shared" si="16"/>
        <v>-8.1427811752193602E-2</v>
      </c>
      <c r="J29" s="167">
        <f t="shared" si="13"/>
        <v>2.6915356434132192</v>
      </c>
      <c r="K29" s="166">
        <f t="shared" si="14"/>
        <v>-8575</v>
      </c>
      <c r="L29" s="166">
        <f t="shared" si="15"/>
        <v>70529</v>
      </c>
      <c r="M29" s="167">
        <f t="shared" si="12"/>
        <v>3.0669719275984986E-2</v>
      </c>
    </row>
    <row r="30" spans="1:25" x14ac:dyDescent="0.25">
      <c r="B30" s="165" t="s">
        <v>118</v>
      </c>
      <c r="C30" s="166">
        <v>12858</v>
      </c>
      <c r="D30" s="166">
        <v>19818</v>
      </c>
      <c r="E30" s="166">
        <v>36623</v>
      </c>
      <c r="F30" s="166">
        <v>37954</v>
      </c>
      <c r="G30" s="166">
        <v>36137</v>
      </c>
      <c r="H30" s="166">
        <v>30714</v>
      </c>
      <c r="I30" s="181">
        <f t="shared" si="16"/>
        <v>-0.15006779754821931</v>
      </c>
      <c r="J30" s="167">
        <f t="shared" si="13"/>
        <v>0.54980320920375414</v>
      </c>
      <c r="K30" s="166">
        <f t="shared" si="14"/>
        <v>-5423</v>
      </c>
      <c r="L30" s="166">
        <f t="shared" si="15"/>
        <v>10896</v>
      </c>
      <c r="M30" s="167">
        <f t="shared" si="12"/>
        <v>9.7380393231121017E-3</v>
      </c>
    </row>
    <row r="31" spans="1:25" x14ac:dyDescent="0.25">
      <c r="B31" s="165" t="s">
        <v>125</v>
      </c>
      <c r="C31" s="166">
        <v>12503</v>
      </c>
      <c r="D31" s="166">
        <v>7602</v>
      </c>
      <c r="E31" s="166">
        <v>47052</v>
      </c>
      <c r="F31" s="166">
        <v>40641</v>
      </c>
      <c r="G31" s="166">
        <v>42101</v>
      </c>
      <c r="H31" s="166">
        <v>38295</v>
      </c>
      <c r="I31" s="181">
        <f t="shared" si="16"/>
        <v>-9.0401653167383245E-2</v>
      </c>
      <c r="J31" s="167">
        <f t="shared" si="13"/>
        <v>4.0374901341752167</v>
      </c>
      <c r="K31" s="166">
        <f t="shared" si="14"/>
        <v>-3806</v>
      </c>
      <c r="L31" s="166">
        <f t="shared" si="15"/>
        <v>30693</v>
      </c>
      <c r="M31" s="167">
        <f t="shared" si="12"/>
        <v>1.2141636253128148E-2</v>
      </c>
    </row>
    <row r="32" spans="1:25" x14ac:dyDescent="0.25">
      <c r="B32" s="165" t="s">
        <v>121</v>
      </c>
      <c r="C32" s="166">
        <v>15876</v>
      </c>
      <c r="D32" s="166">
        <v>12667</v>
      </c>
      <c r="E32" s="166">
        <v>49550</v>
      </c>
      <c r="F32" s="166">
        <v>46002</v>
      </c>
      <c r="G32" s="166">
        <v>47428</v>
      </c>
      <c r="H32" s="166">
        <v>44660</v>
      </c>
      <c r="I32" s="181">
        <f t="shared" si="16"/>
        <v>-5.836214894155356E-2</v>
      </c>
      <c r="J32" s="167">
        <f t="shared" si="13"/>
        <v>2.5256966921923105</v>
      </c>
      <c r="K32" s="166">
        <f t="shared" si="14"/>
        <v>-2768</v>
      </c>
      <c r="L32" s="166">
        <f t="shared" si="15"/>
        <v>31993</v>
      </c>
      <c r="M32" s="167">
        <f t="shared" si="12"/>
        <v>1.4159693825948637E-2</v>
      </c>
    </row>
    <row r="33" spans="2:13" x14ac:dyDescent="0.25">
      <c r="B33" s="165" t="s">
        <v>130</v>
      </c>
      <c r="C33" s="166">
        <v>11519</v>
      </c>
      <c r="D33" s="166">
        <v>365</v>
      </c>
      <c r="E33" s="166">
        <v>13621</v>
      </c>
      <c r="F33" s="166">
        <v>15749</v>
      </c>
      <c r="G33" s="166">
        <v>14924</v>
      </c>
      <c r="H33" s="166">
        <v>13733</v>
      </c>
      <c r="I33" s="181">
        <f t="shared" si="16"/>
        <v>-7.9804341999463957E-2</v>
      </c>
      <c r="J33" s="167">
        <f t="shared" si="13"/>
        <v>36.624657534246573</v>
      </c>
      <c r="K33" s="166">
        <f t="shared" si="14"/>
        <v>-1191</v>
      </c>
      <c r="L33" s="166">
        <f t="shared" si="15"/>
        <v>13368</v>
      </c>
      <c r="M33" s="167">
        <f t="shared" si="12"/>
        <v>4.3541217042488275E-3</v>
      </c>
    </row>
    <row r="34" spans="2:13" x14ac:dyDescent="0.25">
      <c r="B34" s="165" t="s">
        <v>133</v>
      </c>
      <c r="C34" s="166">
        <v>12800</v>
      </c>
      <c r="D34" s="166">
        <v>415</v>
      </c>
      <c r="E34" s="166">
        <v>8187</v>
      </c>
      <c r="F34" s="166">
        <v>14053</v>
      </c>
      <c r="G34" s="166">
        <v>13597</v>
      </c>
      <c r="H34" s="166">
        <v>11000</v>
      </c>
      <c r="I34" s="181">
        <f t="shared" si="16"/>
        <v>-0.19099801426785323</v>
      </c>
      <c r="J34" s="167">
        <f t="shared" si="13"/>
        <v>25.506024096385541</v>
      </c>
      <c r="K34" s="166">
        <f t="shared" si="14"/>
        <v>-2597</v>
      </c>
      <c r="L34" s="166">
        <f t="shared" si="15"/>
        <v>10585</v>
      </c>
      <c r="M34" s="167">
        <f t="shared" si="12"/>
        <v>3.4876093167361178E-3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62649</v>
      </c>
      <c r="E35" s="171">
        <f t="shared" si="18"/>
        <v>190928</v>
      </c>
      <c r="F35" s="171">
        <f t="shared" ref="F35:H35" si="19">F27-SUM(F28:F34)</f>
        <v>219646</v>
      </c>
      <c r="G35" s="171">
        <f t="shared" si="19"/>
        <v>239702</v>
      </c>
      <c r="H35" s="171">
        <f t="shared" si="19"/>
        <v>233996</v>
      </c>
      <c r="I35" s="182">
        <f t="shared" si="16"/>
        <v>-2.3804557325345588E-2</v>
      </c>
      <c r="J35" s="172">
        <f t="shared" si="13"/>
        <v>2.7350316844642371</v>
      </c>
      <c r="K35" s="171">
        <f>H35-G35</f>
        <v>-5706</v>
      </c>
      <c r="L35" s="171">
        <f t="shared" si="15"/>
        <v>171347</v>
      </c>
      <c r="M35" s="172">
        <f t="shared" si="12"/>
        <v>7.4189693607180418E-2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123433</v>
      </c>
      <c r="E37" s="178">
        <v>692851</v>
      </c>
      <c r="F37" s="178">
        <v>750730</v>
      </c>
      <c r="G37" s="178">
        <v>796046</v>
      </c>
      <c r="H37" s="178">
        <v>823796</v>
      </c>
      <c r="I37" s="179">
        <f>IFERROR(H37/G37-1,"-")</f>
        <v>3.4859794534486621E-2</v>
      </c>
      <c r="J37" s="179">
        <f>IFERROR(H37/D37-1,"-")</f>
        <v>5.6740336862913487</v>
      </c>
      <c r="K37" s="178">
        <f>H37-G37</f>
        <v>27750</v>
      </c>
      <c r="L37" s="178">
        <f>H37-D37</f>
        <v>700363</v>
      </c>
      <c r="M37" s="179">
        <f t="shared" ref="M37:M49" si="20">H37/H$9</f>
        <v>0.26118896406272246</v>
      </c>
    </row>
    <row r="38" spans="2:13" x14ac:dyDescent="0.25">
      <c r="B38" s="161" t="s">
        <v>99</v>
      </c>
      <c r="C38" s="162">
        <v>13953</v>
      </c>
      <c r="D38" s="162">
        <v>41134</v>
      </c>
      <c r="E38" s="162">
        <v>69906</v>
      </c>
      <c r="F38" s="162">
        <v>63702</v>
      </c>
      <c r="G38" s="162">
        <v>61151</v>
      </c>
      <c r="H38" s="162">
        <v>63846</v>
      </c>
      <c r="I38" s="180">
        <f>IFERROR(H38/G38-1,"-")</f>
        <v>4.4071233503949259E-2</v>
      </c>
      <c r="J38" s="163">
        <f t="shared" ref="J38:J49" si="21">IFERROR(H38/D38-1,"-")</f>
        <v>0.55214664268002145</v>
      </c>
      <c r="K38" s="162">
        <f t="shared" ref="K38:K48" si="22">H38-G38</f>
        <v>2695</v>
      </c>
      <c r="L38" s="162">
        <f t="shared" ref="L38:L49" si="23">H38-D38</f>
        <v>22712</v>
      </c>
      <c r="M38" s="163">
        <f t="shared" si="20"/>
        <v>2.0242718585121288E-2</v>
      </c>
    </row>
    <row r="39" spans="2:13" x14ac:dyDescent="0.25">
      <c r="B39" s="165" t="s">
        <v>105</v>
      </c>
      <c r="C39" s="166">
        <v>5079</v>
      </c>
      <c r="D39" s="166">
        <v>28769</v>
      </c>
      <c r="E39" s="166">
        <v>29124</v>
      </c>
      <c r="F39" s="166">
        <v>26923</v>
      </c>
      <c r="G39" s="166">
        <v>27022</v>
      </c>
      <c r="H39" s="166">
        <v>26569</v>
      </c>
      <c r="I39" s="181">
        <f>IFERROR(H39/G39-1,"-")</f>
        <v>-1.676411812597145E-2</v>
      </c>
      <c r="J39" s="167">
        <f t="shared" si="21"/>
        <v>-7.6471201640654907E-2</v>
      </c>
      <c r="K39" s="166">
        <f t="shared" si="22"/>
        <v>-453</v>
      </c>
      <c r="L39" s="166">
        <f t="shared" si="23"/>
        <v>-2200</v>
      </c>
      <c r="M39" s="167">
        <f t="shared" si="20"/>
        <v>8.423844721487446E-3</v>
      </c>
    </row>
    <row r="40" spans="2:13" x14ac:dyDescent="0.25">
      <c r="B40" s="165" t="s">
        <v>102</v>
      </c>
      <c r="C40" s="166">
        <v>8874</v>
      </c>
      <c r="D40" s="166">
        <v>12365</v>
      </c>
      <c r="E40" s="166">
        <v>40782</v>
      </c>
      <c r="F40" s="166">
        <v>36779</v>
      </c>
      <c r="G40" s="166">
        <v>34129</v>
      </c>
      <c r="H40" s="166">
        <v>37277</v>
      </c>
      <c r="I40" s="181">
        <f>IFERROR(H40/G40-1,"-")</f>
        <v>9.2238272436930391E-2</v>
      </c>
      <c r="J40" s="167">
        <f t="shared" si="21"/>
        <v>2.0147189648200565</v>
      </c>
      <c r="K40" s="166">
        <f t="shared" si="22"/>
        <v>3148</v>
      </c>
      <c r="L40" s="166">
        <f t="shared" si="23"/>
        <v>24912</v>
      </c>
      <c r="M40" s="167">
        <f t="shared" si="20"/>
        <v>1.1818873863633842E-2</v>
      </c>
    </row>
    <row r="41" spans="2:13" x14ac:dyDescent="0.25">
      <c r="B41" s="161" t="s">
        <v>109</v>
      </c>
      <c r="C41" s="162">
        <v>235324</v>
      </c>
      <c r="D41" s="162">
        <v>82299</v>
      </c>
      <c r="E41" s="162">
        <v>622945</v>
      </c>
      <c r="F41" s="162">
        <v>687028</v>
      </c>
      <c r="G41" s="162">
        <v>734895</v>
      </c>
      <c r="H41" s="162">
        <v>759950</v>
      </c>
      <c r="I41" s="180">
        <f>IFERROR(H41/G41-1,"-")</f>
        <v>3.4093305846413458E-2</v>
      </c>
      <c r="J41" s="163">
        <f t="shared" si="21"/>
        <v>8.2340125639436685</v>
      </c>
      <c r="K41" s="162">
        <f t="shared" si="22"/>
        <v>25055</v>
      </c>
      <c r="L41" s="162">
        <f t="shared" si="23"/>
        <v>677651</v>
      </c>
      <c r="M41" s="163">
        <f t="shared" si="20"/>
        <v>0.24094624547760116</v>
      </c>
    </row>
    <row r="42" spans="2:13" x14ac:dyDescent="0.25">
      <c r="B42" s="165" t="s">
        <v>112</v>
      </c>
      <c r="C42" s="166">
        <v>106790</v>
      </c>
      <c r="D42" s="166">
        <v>7460</v>
      </c>
      <c r="E42" s="166">
        <v>317230</v>
      </c>
      <c r="F42" s="166">
        <v>359100</v>
      </c>
      <c r="G42" s="166">
        <v>393325</v>
      </c>
      <c r="H42" s="166">
        <v>402895</v>
      </c>
      <c r="I42" s="181">
        <f t="shared" ref="I42:I49" si="24">IFERROR(H42/G42-1,"-")</f>
        <v>2.4331023962372189E-2</v>
      </c>
      <c r="J42" s="167">
        <f t="shared" si="21"/>
        <v>53.007372654155496</v>
      </c>
      <c r="K42" s="166">
        <f t="shared" si="22"/>
        <v>9570</v>
      </c>
      <c r="L42" s="166">
        <f t="shared" si="23"/>
        <v>395435</v>
      </c>
      <c r="M42" s="167">
        <f t="shared" si="20"/>
        <v>0.12774003233330891</v>
      </c>
    </row>
    <row r="43" spans="2:13" x14ac:dyDescent="0.25">
      <c r="B43" s="165" t="s">
        <v>115</v>
      </c>
      <c r="C43" s="166">
        <v>11703</v>
      </c>
      <c r="D43" s="166">
        <v>5341</v>
      </c>
      <c r="E43" s="166">
        <v>21160</v>
      </c>
      <c r="F43" s="166">
        <v>25321</v>
      </c>
      <c r="G43" s="166">
        <v>24837</v>
      </c>
      <c r="H43" s="166">
        <v>27211</v>
      </c>
      <c r="I43" s="181">
        <f t="shared" si="24"/>
        <v>9.5583202480170604E-2</v>
      </c>
      <c r="J43" s="167">
        <f t="shared" si="21"/>
        <v>4.0947388129563755</v>
      </c>
      <c r="K43" s="166">
        <f t="shared" si="22"/>
        <v>2374</v>
      </c>
      <c r="L43" s="166">
        <f t="shared" si="23"/>
        <v>21870</v>
      </c>
      <c r="M43" s="167">
        <f t="shared" si="20"/>
        <v>8.6273942834278628E-3</v>
      </c>
    </row>
    <row r="44" spans="2:13" x14ac:dyDescent="0.25">
      <c r="B44" s="165" t="s">
        <v>118</v>
      </c>
      <c r="C44" s="166">
        <v>5799</v>
      </c>
      <c r="D44" s="166">
        <v>8908</v>
      </c>
      <c r="E44" s="166">
        <v>15136</v>
      </c>
      <c r="F44" s="166">
        <v>16940</v>
      </c>
      <c r="G44" s="166">
        <v>16916</v>
      </c>
      <c r="H44" s="166">
        <v>18167</v>
      </c>
      <c r="I44" s="181">
        <f t="shared" si="24"/>
        <v>7.3953653345944614E-2</v>
      </c>
      <c r="J44" s="167">
        <f t="shared" si="21"/>
        <v>1.0394027840143689</v>
      </c>
      <c r="K44" s="166">
        <f t="shared" si="22"/>
        <v>1251</v>
      </c>
      <c r="L44" s="166">
        <f t="shared" si="23"/>
        <v>9259</v>
      </c>
      <c r="M44" s="167">
        <f t="shared" si="20"/>
        <v>5.759945314285914E-3</v>
      </c>
    </row>
    <row r="45" spans="2:13" x14ac:dyDescent="0.25">
      <c r="B45" s="165" t="s">
        <v>125</v>
      </c>
      <c r="C45" s="166">
        <v>10447</v>
      </c>
      <c r="D45" s="166">
        <v>5935</v>
      </c>
      <c r="E45" s="166">
        <v>34591</v>
      </c>
      <c r="F45" s="166">
        <v>30080</v>
      </c>
      <c r="G45" s="166">
        <v>33155</v>
      </c>
      <c r="H45" s="166">
        <v>30167</v>
      </c>
      <c r="I45" s="181">
        <f t="shared" si="24"/>
        <v>-9.0122153521339121E-2</v>
      </c>
      <c r="J45" s="167">
        <f t="shared" si="21"/>
        <v>4.0828980623420383</v>
      </c>
      <c r="K45" s="166">
        <f t="shared" si="22"/>
        <v>-2988</v>
      </c>
      <c r="L45" s="166">
        <f t="shared" si="23"/>
        <v>24232</v>
      </c>
      <c r="M45" s="167">
        <f t="shared" si="20"/>
        <v>9.5646100234525865E-3</v>
      </c>
    </row>
    <row r="46" spans="2:13" x14ac:dyDescent="0.25">
      <c r="B46" s="165" t="s">
        <v>121</v>
      </c>
      <c r="C46" s="166">
        <v>9027</v>
      </c>
      <c r="D46" s="166">
        <v>4503</v>
      </c>
      <c r="E46" s="166">
        <v>21351</v>
      </c>
      <c r="F46" s="166">
        <v>24315</v>
      </c>
      <c r="G46" s="166">
        <v>26281</v>
      </c>
      <c r="H46" s="166">
        <v>22171</v>
      </c>
      <c r="I46" s="181">
        <f t="shared" si="24"/>
        <v>-0.156386743274609</v>
      </c>
      <c r="J46" s="167">
        <f t="shared" si="21"/>
        <v>3.9236064845658447</v>
      </c>
      <c r="K46" s="166">
        <f t="shared" si="22"/>
        <v>-4110</v>
      </c>
      <c r="L46" s="166">
        <f t="shared" si="23"/>
        <v>17668</v>
      </c>
      <c r="M46" s="167">
        <f t="shared" si="20"/>
        <v>7.0294351055778604E-3</v>
      </c>
    </row>
    <row r="47" spans="2:13" x14ac:dyDescent="0.25">
      <c r="B47" s="165" t="s">
        <v>130</v>
      </c>
      <c r="C47" s="166">
        <v>9587</v>
      </c>
      <c r="D47" s="166">
        <v>1207</v>
      </c>
      <c r="E47" s="166">
        <v>13129</v>
      </c>
      <c r="F47" s="166">
        <v>14938</v>
      </c>
      <c r="G47" s="166">
        <v>13612</v>
      </c>
      <c r="H47" s="166">
        <v>14019</v>
      </c>
      <c r="I47" s="181">
        <f t="shared" si="24"/>
        <v>2.9900088157507998E-2</v>
      </c>
      <c r="J47" s="167">
        <f t="shared" si="21"/>
        <v>10.614747307373653</v>
      </c>
      <c r="K47" s="166">
        <f t="shared" si="22"/>
        <v>407</v>
      </c>
      <c r="L47" s="166">
        <f t="shared" si="23"/>
        <v>12812</v>
      </c>
      <c r="M47" s="167">
        <f t="shared" si="20"/>
        <v>4.4447995464839667E-3</v>
      </c>
    </row>
    <row r="48" spans="2:13" x14ac:dyDescent="0.25">
      <c r="B48" s="165" t="s">
        <v>133</v>
      </c>
      <c r="C48" s="166">
        <v>15367</v>
      </c>
      <c r="D48" s="166">
        <v>1582</v>
      </c>
      <c r="E48" s="166">
        <v>11528</v>
      </c>
      <c r="F48" s="166">
        <v>14453</v>
      </c>
      <c r="G48" s="166">
        <v>14891</v>
      </c>
      <c r="H48" s="166">
        <v>11633</v>
      </c>
      <c r="I48" s="181">
        <f t="shared" si="24"/>
        <v>-0.21878987307769793</v>
      </c>
      <c r="J48" s="167">
        <f t="shared" si="21"/>
        <v>6.3533501896333755</v>
      </c>
      <c r="K48" s="166">
        <f t="shared" si="22"/>
        <v>-3258</v>
      </c>
      <c r="L48" s="166">
        <f t="shared" si="23"/>
        <v>10051</v>
      </c>
      <c r="M48" s="167">
        <f t="shared" si="20"/>
        <v>3.6883053801446599E-3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47363</v>
      </c>
      <c r="E49" s="171">
        <f t="shared" si="26"/>
        <v>188820</v>
      </c>
      <c r="F49" s="171">
        <f t="shared" ref="F49:H49" si="27">F41-SUM(F42:F48)</f>
        <v>201881</v>
      </c>
      <c r="G49" s="171">
        <f t="shared" si="27"/>
        <v>211878</v>
      </c>
      <c r="H49" s="171">
        <f t="shared" si="27"/>
        <v>233687</v>
      </c>
      <c r="I49" s="182">
        <f t="shared" si="24"/>
        <v>0.10293187589084285</v>
      </c>
      <c r="J49" s="172">
        <f t="shared" si="21"/>
        <v>3.9339568861769738</v>
      </c>
      <c r="K49" s="171">
        <f>H49-G49</f>
        <v>21809</v>
      </c>
      <c r="L49" s="171">
        <f t="shared" si="23"/>
        <v>186324</v>
      </c>
      <c r="M49" s="172">
        <f t="shared" si="20"/>
        <v>7.4091723490919373E-2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6896</v>
      </c>
      <c r="E51" s="178">
        <v>19165</v>
      </c>
      <c r="F51" s="178">
        <v>30246</v>
      </c>
      <c r="G51" s="178">
        <v>25739</v>
      </c>
      <c r="H51" s="178">
        <v>24470</v>
      </c>
      <c r="I51" s="179">
        <f>IFERROR(H51/G51-1,"-")</f>
        <v>-4.9302614709196169E-2</v>
      </c>
      <c r="J51" s="179">
        <f>IFERROR(H51/D51-1,"-")</f>
        <v>2.5484338747099766</v>
      </c>
      <c r="K51" s="178">
        <f>H51-G51</f>
        <v>-1269</v>
      </c>
      <c r="L51" s="178">
        <f>H51-D51</f>
        <v>17574</v>
      </c>
      <c r="M51" s="179">
        <f t="shared" ref="M51:M63" si="28">H51/H$9</f>
        <v>7.7583454527757091E-3</v>
      </c>
    </row>
    <row r="52" spans="2:13" x14ac:dyDescent="0.25">
      <c r="B52" s="161" t="s">
        <v>99</v>
      </c>
      <c r="C52" s="162">
        <v>1123</v>
      </c>
      <c r="D52" s="162">
        <v>2321</v>
      </c>
      <c r="E52" s="162">
        <v>2543</v>
      </c>
      <c r="F52" s="162">
        <v>13397</v>
      </c>
      <c r="G52" s="162">
        <v>7210</v>
      </c>
      <c r="H52" s="162">
        <v>4833</v>
      </c>
      <c r="I52" s="180">
        <f>IFERROR(H52/G52-1,"-")</f>
        <v>-0.32968099861303746</v>
      </c>
      <c r="J52" s="163">
        <f t="shared" ref="J52:J63" si="29">IFERROR(H52/D52-1,"-")</f>
        <v>1.0822921154674709</v>
      </c>
      <c r="K52" s="162">
        <f t="shared" ref="K52:K62" si="30">H52-G52</f>
        <v>-2377</v>
      </c>
      <c r="L52" s="162">
        <f t="shared" ref="L52:L63" si="31">H52-D52</f>
        <v>2512</v>
      </c>
      <c r="M52" s="163">
        <f t="shared" si="28"/>
        <v>1.532328711616878E-3</v>
      </c>
    </row>
    <row r="53" spans="2:13" x14ac:dyDescent="0.25">
      <c r="B53" s="165" t="s">
        <v>105</v>
      </c>
      <c r="C53" s="166">
        <v>538</v>
      </c>
      <c r="D53" s="166">
        <v>1161</v>
      </c>
      <c r="E53" s="166">
        <v>1046</v>
      </c>
      <c r="F53" s="166">
        <v>10008</v>
      </c>
      <c r="G53" s="166">
        <v>4880</v>
      </c>
      <c r="H53" s="166">
        <v>2885</v>
      </c>
      <c r="I53" s="181">
        <f>IFERROR(H53/G53-1,"-")</f>
        <v>-0.40881147540983609</v>
      </c>
      <c r="J53" s="167">
        <f t="shared" si="29"/>
        <v>1.4849267872523688</v>
      </c>
      <c r="K53" s="166">
        <f t="shared" si="30"/>
        <v>-1995</v>
      </c>
      <c r="L53" s="166">
        <f t="shared" si="31"/>
        <v>1724</v>
      </c>
      <c r="M53" s="167">
        <f t="shared" si="28"/>
        <v>9.1470480716215451E-4</v>
      </c>
    </row>
    <row r="54" spans="2:13" x14ac:dyDescent="0.25">
      <c r="B54" s="165" t="s">
        <v>102</v>
      </c>
      <c r="C54" s="166">
        <v>585</v>
      </c>
      <c r="D54" s="166">
        <v>1160</v>
      </c>
      <c r="E54" s="166">
        <v>1497</v>
      </c>
      <c r="F54" s="166">
        <v>3389</v>
      </c>
      <c r="G54" s="166">
        <v>2330</v>
      </c>
      <c r="H54" s="166">
        <v>1948</v>
      </c>
      <c r="I54" s="181">
        <f>IFERROR(H54/G54-1,"-")</f>
        <v>-0.16394849785407728</v>
      </c>
      <c r="J54" s="167">
        <f t="shared" si="29"/>
        <v>0.67931034482758612</v>
      </c>
      <c r="K54" s="166">
        <f t="shared" si="30"/>
        <v>-382</v>
      </c>
      <c r="L54" s="166">
        <f t="shared" si="31"/>
        <v>788</v>
      </c>
      <c r="M54" s="167">
        <f t="shared" si="28"/>
        <v>6.1762390445472333E-4</v>
      </c>
    </row>
    <row r="55" spans="2:13" x14ac:dyDescent="0.25">
      <c r="B55" s="161" t="s">
        <v>109</v>
      </c>
      <c r="C55" s="162">
        <v>8947</v>
      </c>
      <c r="D55" s="162">
        <v>4575</v>
      </c>
      <c r="E55" s="162">
        <v>16622</v>
      </c>
      <c r="F55" s="162">
        <v>16849</v>
      </c>
      <c r="G55" s="162">
        <v>18529</v>
      </c>
      <c r="H55" s="162">
        <v>19637</v>
      </c>
      <c r="I55" s="180">
        <f>IFERROR(H55/G55-1,"-")</f>
        <v>5.9798154244697477E-2</v>
      </c>
      <c r="J55" s="163">
        <f t="shared" si="29"/>
        <v>3.2922404371584699</v>
      </c>
      <c r="K55" s="162">
        <f t="shared" si="30"/>
        <v>1108</v>
      </c>
      <c r="L55" s="162">
        <f t="shared" si="31"/>
        <v>15062</v>
      </c>
      <c r="M55" s="163">
        <f t="shared" si="28"/>
        <v>6.2260167411588314E-3</v>
      </c>
    </row>
    <row r="56" spans="2:13" x14ac:dyDescent="0.25">
      <c r="B56" s="165" t="s">
        <v>112</v>
      </c>
      <c r="C56" s="166">
        <v>2897</v>
      </c>
      <c r="D56" s="166">
        <v>148</v>
      </c>
      <c r="E56" s="166">
        <v>6041</v>
      </c>
      <c r="F56" s="166">
        <v>5258</v>
      </c>
      <c r="G56" s="166">
        <v>6410</v>
      </c>
      <c r="H56" s="166">
        <v>6974</v>
      </c>
      <c r="I56" s="181">
        <f t="shared" ref="I56:I63" si="32">IFERROR(H56/G56-1,"-")</f>
        <v>8.7987519500779987E-2</v>
      </c>
      <c r="J56" s="167">
        <f t="shared" si="29"/>
        <v>46.121621621621621</v>
      </c>
      <c r="K56" s="166">
        <f t="shared" si="30"/>
        <v>564</v>
      </c>
      <c r="L56" s="166">
        <f t="shared" si="31"/>
        <v>6826</v>
      </c>
      <c r="M56" s="167">
        <f t="shared" si="28"/>
        <v>2.2111443068106988E-3</v>
      </c>
    </row>
    <row r="57" spans="2:13" x14ac:dyDescent="0.25">
      <c r="B57" s="165" t="s">
        <v>115</v>
      </c>
      <c r="C57" s="166">
        <v>2253</v>
      </c>
      <c r="D57" s="166">
        <v>1674</v>
      </c>
      <c r="E57" s="166">
        <v>3822</v>
      </c>
      <c r="F57" s="166">
        <v>2946</v>
      </c>
      <c r="G57" s="166">
        <v>3775</v>
      </c>
      <c r="H57" s="166">
        <v>3897</v>
      </c>
      <c r="I57" s="181">
        <f t="shared" si="32"/>
        <v>3.2317880794701992E-2</v>
      </c>
      <c r="J57" s="167">
        <f t="shared" si="29"/>
        <v>1.327956989247312</v>
      </c>
      <c r="K57" s="166">
        <f t="shared" si="30"/>
        <v>122</v>
      </c>
      <c r="L57" s="166">
        <f t="shared" si="31"/>
        <v>2223</v>
      </c>
      <c r="M57" s="167">
        <f t="shared" si="28"/>
        <v>1.2355648643018772E-3</v>
      </c>
    </row>
    <row r="58" spans="2:13" x14ac:dyDescent="0.25">
      <c r="B58" s="165" t="s">
        <v>118</v>
      </c>
      <c r="C58" s="166">
        <v>449</v>
      </c>
      <c r="D58" s="166">
        <v>722</v>
      </c>
      <c r="E58" s="166">
        <v>1296</v>
      </c>
      <c r="F58" s="166">
        <v>1740</v>
      </c>
      <c r="G58" s="166">
        <v>1290</v>
      </c>
      <c r="H58" s="166">
        <v>1375</v>
      </c>
      <c r="I58" s="181">
        <f t="shared" si="32"/>
        <v>6.5891472868216949E-2</v>
      </c>
      <c r="J58" s="167">
        <f t="shared" si="29"/>
        <v>0.90443213296398883</v>
      </c>
      <c r="K58" s="166">
        <f t="shared" si="30"/>
        <v>85</v>
      </c>
      <c r="L58" s="166">
        <f t="shared" si="31"/>
        <v>653</v>
      </c>
      <c r="M58" s="167">
        <f t="shared" si="28"/>
        <v>4.3595116459201473E-4</v>
      </c>
    </row>
    <row r="59" spans="2:13" x14ac:dyDescent="0.25">
      <c r="B59" s="165" t="s">
        <v>125</v>
      </c>
      <c r="C59" s="166">
        <v>218</v>
      </c>
      <c r="D59" s="166">
        <v>109</v>
      </c>
      <c r="E59" s="166">
        <v>491</v>
      </c>
      <c r="F59" s="166">
        <v>400</v>
      </c>
      <c r="G59" s="166">
        <v>591</v>
      </c>
      <c r="H59" s="166">
        <v>594</v>
      </c>
      <c r="I59" s="181">
        <f t="shared" si="32"/>
        <v>5.0761421319795996E-3</v>
      </c>
      <c r="J59" s="167">
        <f t="shared" si="29"/>
        <v>4.4495412844036695</v>
      </c>
      <c r="K59" s="166">
        <f t="shared" si="30"/>
        <v>3</v>
      </c>
      <c r="L59" s="166">
        <f t="shared" si="31"/>
        <v>485</v>
      </c>
      <c r="M59" s="167">
        <f t="shared" si="28"/>
        <v>1.8833090310375035E-4</v>
      </c>
    </row>
    <row r="60" spans="2:13" x14ac:dyDescent="0.25">
      <c r="B60" s="165" t="s">
        <v>121</v>
      </c>
      <c r="C60" s="166">
        <v>187</v>
      </c>
      <c r="D60" s="166">
        <v>164</v>
      </c>
      <c r="E60" s="166">
        <v>436</v>
      </c>
      <c r="F60" s="166">
        <v>398</v>
      </c>
      <c r="G60" s="166">
        <v>399</v>
      </c>
      <c r="H60" s="166">
        <v>541</v>
      </c>
      <c r="I60" s="181">
        <f t="shared" si="32"/>
        <v>0.35588972431077703</v>
      </c>
      <c r="J60" s="167">
        <f t="shared" si="29"/>
        <v>2.2987804878048781</v>
      </c>
      <c r="K60" s="166">
        <f t="shared" si="30"/>
        <v>142</v>
      </c>
      <c r="L60" s="166">
        <f t="shared" si="31"/>
        <v>377</v>
      </c>
      <c r="M60" s="167">
        <f t="shared" si="28"/>
        <v>1.7152696730493087E-4</v>
      </c>
    </row>
    <row r="61" spans="2:13" x14ac:dyDescent="0.25">
      <c r="B61" s="165" t="s">
        <v>130</v>
      </c>
      <c r="C61" s="166">
        <v>136</v>
      </c>
      <c r="D61" s="166">
        <v>39</v>
      </c>
      <c r="E61" s="166">
        <v>57</v>
      </c>
      <c r="F61" s="166">
        <v>156</v>
      </c>
      <c r="G61" s="166">
        <v>84</v>
      </c>
      <c r="H61" s="166">
        <v>172</v>
      </c>
      <c r="I61" s="181">
        <f t="shared" si="32"/>
        <v>1.0476190476190474</v>
      </c>
      <c r="J61" s="167">
        <f t="shared" si="29"/>
        <v>3.4102564102564106</v>
      </c>
      <c r="K61" s="166">
        <f t="shared" si="30"/>
        <v>88</v>
      </c>
      <c r="L61" s="166">
        <f t="shared" si="31"/>
        <v>133</v>
      </c>
      <c r="M61" s="167">
        <f t="shared" si="28"/>
        <v>5.453352749805566E-5</v>
      </c>
    </row>
    <row r="62" spans="2:13" x14ac:dyDescent="0.25">
      <c r="B62" s="165" t="s">
        <v>133</v>
      </c>
      <c r="C62" s="166">
        <v>201</v>
      </c>
      <c r="D62" s="166">
        <v>17</v>
      </c>
      <c r="E62" s="166">
        <v>95</v>
      </c>
      <c r="F62" s="166">
        <v>138</v>
      </c>
      <c r="G62" s="166">
        <v>86</v>
      </c>
      <c r="H62" s="166">
        <v>418</v>
      </c>
      <c r="I62" s="181">
        <f t="shared" si="32"/>
        <v>3.8604651162790695</v>
      </c>
      <c r="J62" s="167">
        <f t="shared" si="29"/>
        <v>23.588235294117649</v>
      </c>
      <c r="K62" s="166">
        <f t="shared" si="30"/>
        <v>332</v>
      </c>
      <c r="L62" s="166">
        <f t="shared" si="31"/>
        <v>401</v>
      </c>
      <c r="M62" s="167">
        <f t="shared" si="28"/>
        <v>1.3252915403597247E-4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1702</v>
      </c>
      <c r="E63" s="171">
        <f t="shared" si="34"/>
        <v>4384</v>
      </c>
      <c r="F63" s="171">
        <f t="shared" ref="F63:H63" si="35">F55-SUM(F56:F62)</f>
        <v>5813</v>
      </c>
      <c r="G63" s="171">
        <f t="shared" si="35"/>
        <v>5894</v>
      </c>
      <c r="H63" s="171">
        <f t="shared" si="35"/>
        <v>5666</v>
      </c>
      <c r="I63" s="182">
        <f t="shared" si="32"/>
        <v>-3.8683406854428282E-2</v>
      </c>
      <c r="J63" s="172">
        <f t="shared" si="29"/>
        <v>2.3290246768507639</v>
      </c>
      <c r="K63" s="171">
        <f>H63-G63</f>
        <v>-228</v>
      </c>
      <c r="L63" s="171">
        <f t="shared" si="31"/>
        <v>3964</v>
      </c>
      <c r="M63" s="172">
        <f t="shared" si="28"/>
        <v>1.7964358535115311E-3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19378</v>
      </c>
      <c r="E65" s="178">
        <v>91869</v>
      </c>
      <c r="F65" s="178">
        <v>109900</v>
      </c>
      <c r="G65" s="178">
        <v>133707</v>
      </c>
      <c r="H65" s="178">
        <v>111695</v>
      </c>
      <c r="I65" s="179">
        <f>IFERROR(H65/G65-1,"-")</f>
        <v>-0.16462862826927538</v>
      </c>
      <c r="J65" s="179">
        <f>IFERROR(H65/D65-1,"-")</f>
        <v>4.76401073382186</v>
      </c>
      <c r="K65" s="178">
        <f>H65-G65</f>
        <v>-22012</v>
      </c>
      <c r="L65" s="178">
        <f>H65-D65</f>
        <v>92317</v>
      </c>
      <c r="M65" s="179">
        <f t="shared" ref="M65:M77" si="36">H65/H$9</f>
        <v>3.5413502057530973E-2</v>
      </c>
    </row>
    <row r="66" spans="2:13" x14ac:dyDescent="0.25">
      <c r="B66" s="161" t="s">
        <v>99</v>
      </c>
      <c r="C66" s="162">
        <v>5545</v>
      </c>
      <c r="D66" s="162">
        <v>11048</v>
      </c>
      <c r="E66" s="162">
        <v>27158</v>
      </c>
      <c r="F66" s="162">
        <v>27541</v>
      </c>
      <c r="G66" s="162">
        <v>32909</v>
      </c>
      <c r="H66" s="162">
        <v>25581</v>
      </c>
      <c r="I66" s="180">
        <f>IFERROR(H66/G66-1,"-")</f>
        <v>-0.22267464827250905</v>
      </c>
      <c r="J66" s="163">
        <f t="shared" ref="J66:J77" si="37">IFERROR(H66/D66-1,"-")</f>
        <v>1.3154417089065893</v>
      </c>
      <c r="K66" s="162">
        <f t="shared" ref="K66:K76" si="38">H66-G66</f>
        <v>-7328</v>
      </c>
      <c r="L66" s="162">
        <f t="shared" ref="L66:L77" si="39">H66-D66</f>
        <v>14533</v>
      </c>
      <c r="M66" s="163">
        <f t="shared" si="36"/>
        <v>8.1105939937660566E-3</v>
      </c>
    </row>
    <row r="67" spans="2:13" x14ac:dyDescent="0.25">
      <c r="B67" s="165" t="s">
        <v>105</v>
      </c>
      <c r="C67" s="166">
        <v>2263</v>
      </c>
      <c r="D67" s="166">
        <v>10574</v>
      </c>
      <c r="E67" s="166">
        <v>21983</v>
      </c>
      <c r="F67" s="166">
        <v>20856</v>
      </c>
      <c r="G67" s="166">
        <v>19799</v>
      </c>
      <c r="H67" s="166">
        <v>10049</v>
      </c>
      <c r="I67" s="181">
        <f>IFERROR(H67/G67-1,"-")</f>
        <v>-0.49244911359159549</v>
      </c>
      <c r="J67" s="167">
        <f t="shared" si="37"/>
        <v>-4.9650085114431586E-2</v>
      </c>
      <c r="K67" s="166">
        <f t="shared" si="38"/>
        <v>-9750</v>
      </c>
      <c r="L67" s="166">
        <f t="shared" si="39"/>
        <v>-525</v>
      </c>
      <c r="M67" s="167">
        <f t="shared" si="36"/>
        <v>3.1860896385346588E-3</v>
      </c>
    </row>
    <row r="68" spans="2:13" x14ac:dyDescent="0.25">
      <c r="B68" s="165" t="s">
        <v>102</v>
      </c>
      <c r="C68" s="166">
        <v>3282</v>
      </c>
      <c r="D68" s="166">
        <v>474</v>
      </c>
      <c r="E68" s="166">
        <v>5175</v>
      </c>
      <c r="F68" s="166">
        <v>6685</v>
      </c>
      <c r="G68" s="166">
        <v>13110</v>
      </c>
      <c r="H68" s="166">
        <v>15532</v>
      </c>
      <c r="I68" s="181">
        <f>IFERROR(H68/G68-1,"-")</f>
        <v>0.184744469870328</v>
      </c>
      <c r="J68" s="167">
        <f t="shared" si="37"/>
        <v>31.767932489451475</v>
      </c>
      <c r="K68" s="166">
        <f t="shared" si="38"/>
        <v>2422</v>
      </c>
      <c r="L68" s="166">
        <f t="shared" si="39"/>
        <v>15058</v>
      </c>
      <c r="M68" s="167">
        <f t="shared" si="36"/>
        <v>4.9245043552313978E-3</v>
      </c>
    </row>
    <row r="69" spans="2:13" x14ac:dyDescent="0.25">
      <c r="B69" s="161" t="s">
        <v>109</v>
      </c>
      <c r="C69" s="162">
        <v>18528</v>
      </c>
      <c r="D69" s="162">
        <v>8330</v>
      </c>
      <c r="E69" s="162">
        <v>64711</v>
      </c>
      <c r="F69" s="162">
        <v>82359</v>
      </c>
      <c r="G69" s="162">
        <v>100798</v>
      </c>
      <c r="H69" s="162">
        <v>86114</v>
      </c>
      <c r="I69" s="180">
        <f>IFERROR(H69/G69-1,"-")</f>
        <v>-0.14567749360106352</v>
      </c>
      <c r="J69" s="163">
        <f t="shared" si="37"/>
        <v>9.3378151260504207</v>
      </c>
      <c r="K69" s="162">
        <f t="shared" si="38"/>
        <v>-14684</v>
      </c>
      <c r="L69" s="162">
        <f t="shared" si="39"/>
        <v>77784</v>
      </c>
      <c r="M69" s="163">
        <f t="shared" si="36"/>
        <v>2.7302908063764911E-2</v>
      </c>
    </row>
    <row r="70" spans="2:13" x14ac:dyDescent="0.25">
      <c r="B70" s="165" t="s">
        <v>112</v>
      </c>
      <c r="C70" s="166">
        <v>7372</v>
      </c>
      <c r="D70" s="166">
        <v>877</v>
      </c>
      <c r="E70" s="166">
        <v>28440</v>
      </c>
      <c r="F70" s="166">
        <v>30002</v>
      </c>
      <c r="G70" s="166">
        <v>42683</v>
      </c>
      <c r="H70" s="166">
        <v>43781</v>
      </c>
      <c r="I70" s="181">
        <f t="shared" ref="I70:I77" si="40">IFERROR(H70/G70-1,"-")</f>
        <v>2.5724527329381797E-2</v>
      </c>
      <c r="J70" s="167">
        <f t="shared" si="37"/>
        <v>48.921322690992021</v>
      </c>
      <c r="K70" s="166">
        <f t="shared" si="38"/>
        <v>1098</v>
      </c>
      <c r="L70" s="166">
        <f t="shared" si="39"/>
        <v>42904</v>
      </c>
      <c r="M70" s="167">
        <f t="shared" si="36"/>
        <v>1.3881002136002178E-2</v>
      </c>
    </row>
    <row r="71" spans="2:13" x14ac:dyDescent="0.25">
      <c r="B71" s="165" t="s">
        <v>115</v>
      </c>
      <c r="C71" s="166">
        <v>2105</v>
      </c>
      <c r="D71" s="166">
        <v>1276</v>
      </c>
      <c r="E71" s="166">
        <v>5592</v>
      </c>
      <c r="F71" s="166">
        <v>5853</v>
      </c>
      <c r="G71" s="166">
        <v>6151</v>
      </c>
      <c r="H71" s="166">
        <v>6122</v>
      </c>
      <c r="I71" s="181">
        <f t="shared" si="40"/>
        <v>-4.7146805397496605E-3</v>
      </c>
      <c r="J71" s="167">
        <f t="shared" si="37"/>
        <v>3.7978056426332287</v>
      </c>
      <c r="K71" s="166">
        <f t="shared" si="38"/>
        <v>-29</v>
      </c>
      <c r="L71" s="166">
        <f t="shared" si="39"/>
        <v>4846</v>
      </c>
      <c r="M71" s="167">
        <f t="shared" si="36"/>
        <v>1.9410131124598647E-3</v>
      </c>
    </row>
    <row r="72" spans="2:13" x14ac:dyDescent="0.25">
      <c r="B72" s="165" t="s">
        <v>118</v>
      </c>
      <c r="C72" s="166">
        <v>2465</v>
      </c>
      <c r="D72" s="166">
        <v>1376</v>
      </c>
      <c r="E72" s="166">
        <v>8342</v>
      </c>
      <c r="F72" s="166">
        <v>10358</v>
      </c>
      <c r="G72" s="166">
        <v>10999</v>
      </c>
      <c r="H72" s="166">
        <v>5823</v>
      </c>
      <c r="I72" s="181">
        <f t="shared" si="40"/>
        <v>-0.47058823529411764</v>
      </c>
      <c r="J72" s="167">
        <f t="shared" si="37"/>
        <v>3.2318313953488369</v>
      </c>
      <c r="K72" s="166">
        <f t="shared" si="38"/>
        <v>-5176</v>
      </c>
      <c r="L72" s="166">
        <f t="shared" si="39"/>
        <v>4447</v>
      </c>
      <c r="M72" s="167">
        <f t="shared" si="36"/>
        <v>1.8462135501231285E-3</v>
      </c>
    </row>
    <row r="73" spans="2:13" x14ac:dyDescent="0.25">
      <c r="B73" s="165" t="s">
        <v>125</v>
      </c>
      <c r="C73" s="166">
        <v>210</v>
      </c>
      <c r="D73" s="166">
        <v>425</v>
      </c>
      <c r="E73" s="166">
        <v>1776</v>
      </c>
      <c r="F73" s="166">
        <v>2310</v>
      </c>
      <c r="G73" s="166">
        <v>3644</v>
      </c>
      <c r="H73" s="166">
        <v>3147</v>
      </c>
      <c r="I73" s="181">
        <f t="shared" si="40"/>
        <v>-0.13638858397365528</v>
      </c>
      <c r="J73" s="167">
        <f t="shared" si="37"/>
        <v>6.4047058823529408</v>
      </c>
      <c r="K73" s="166">
        <f t="shared" si="38"/>
        <v>-497</v>
      </c>
      <c r="L73" s="166">
        <f t="shared" si="39"/>
        <v>2722</v>
      </c>
      <c r="M73" s="167">
        <f t="shared" si="36"/>
        <v>9.9777331997896019E-4</v>
      </c>
    </row>
    <row r="74" spans="2:13" x14ac:dyDescent="0.25">
      <c r="B74" s="165" t="s">
        <v>121</v>
      </c>
      <c r="C74" s="166">
        <v>472</v>
      </c>
      <c r="D74" s="166">
        <v>458</v>
      </c>
      <c r="E74" s="166">
        <v>1913</v>
      </c>
      <c r="F74" s="166">
        <v>2075</v>
      </c>
      <c r="G74" s="166">
        <v>2461</v>
      </c>
      <c r="H74" s="166">
        <v>1749</v>
      </c>
      <c r="I74" s="181">
        <f t="shared" si="40"/>
        <v>-0.28931328728159289</v>
      </c>
      <c r="J74" s="167">
        <f t="shared" si="37"/>
        <v>2.8187772925764194</v>
      </c>
      <c r="K74" s="166">
        <f t="shared" si="38"/>
        <v>-712</v>
      </c>
      <c r="L74" s="166">
        <f t="shared" si="39"/>
        <v>1291</v>
      </c>
      <c r="M74" s="167">
        <f t="shared" si="36"/>
        <v>5.5452988136104274E-4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1049</v>
      </c>
      <c r="F75" s="166">
        <v>3230</v>
      </c>
      <c r="G75" s="166">
        <v>2216</v>
      </c>
      <c r="H75" s="166">
        <v>1542</v>
      </c>
      <c r="I75" s="181">
        <f t="shared" si="40"/>
        <v>-0.30415162454873645</v>
      </c>
      <c r="J75" s="167">
        <f t="shared" si="37"/>
        <v>1541</v>
      </c>
      <c r="K75" s="166">
        <f t="shared" si="38"/>
        <v>-674</v>
      </c>
      <c r="L75" s="166">
        <f t="shared" si="39"/>
        <v>1541</v>
      </c>
      <c r="M75" s="167">
        <f t="shared" si="36"/>
        <v>4.8889941512791761E-4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428</v>
      </c>
      <c r="F76" s="166">
        <v>963</v>
      </c>
      <c r="G76" s="166">
        <v>1641</v>
      </c>
      <c r="H76" s="166">
        <v>1869</v>
      </c>
      <c r="I76" s="181">
        <f t="shared" si="40"/>
        <v>0.13893967093235826</v>
      </c>
      <c r="J76" s="167" t="str">
        <f t="shared" si="37"/>
        <v>-</v>
      </c>
      <c r="K76" s="166">
        <f t="shared" si="38"/>
        <v>228</v>
      </c>
      <c r="L76" s="166">
        <f t="shared" si="39"/>
        <v>1869</v>
      </c>
      <c r="M76" s="167">
        <f t="shared" si="36"/>
        <v>5.9257652845270947E-4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3917</v>
      </c>
      <c r="E77" s="171">
        <f t="shared" si="42"/>
        <v>17171</v>
      </c>
      <c r="F77" s="171">
        <f t="shared" ref="F77:H77" si="43">F69-SUM(F70:F76)</f>
        <v>27568</v>
      </c>
      <c r="G77" s="171">
        <f t="shared" si="43"/>
        <v>31003</v>
      </c>
      <c r="H77" s="171">
        <f t="shared" si="43"/>
        <v>22081</v>
      </c>
      <c r="I77" s="182">
        <f t="shared" si="40"/>
        <v>-0.28777860207076733</v>
      </c>
      <c r="J77" s="172">
        <f t="shared" si="37"/>
        <v>4.6372223640541232</v>
      </c>
      <c r="K77" s="171">
        <f>H77-G77</f>
        <v>-8922</v>
      </c>
      <c r="L77" s="171">
        <f t="shared" si="39"/>
        <v>18164</v>
      </c>
      <c r="M77" s="172">
        <f t="shared" si="36"/>
        <v>7.00090012025911E-3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111657</v>
      </c>
      <c r="E79" s="178">
        <v>395281</v>
      </c>
      <c r="F79" s="178">
        <v>453294</v>
      </c>
      <c r="G79" s="178">
        <v>524679</v>
      </c>
      <c r="H79" s="178">
        <v>537199</v>
      </c>
      <c r="I79" s="179">
        <f>IFERROR(H79/G79-1,"-")</f>
        <v>2.3862209084030361E-2</v>
      </c>
      <c r="J79" s="179">
        <f>IFERROR(H79/D79-1,"-")</f>
        <v>3.81115380137385</v>
      </c>
      <c r="K79" s="178">
        <f>H79-G79</f>
        <v>12520</v>
      </c>
      <c r="L79" s="178">
        <f>H79-D79</f>
        <v>425542</v>
      </c>
      <c r="M79" s="179">
        <f t="shared" ref="M79:M91" si="44">H79/H$9</f>
        <v>0.17032183975830234</v>
      </c>
    </row>
    <row r="80" spans="2:13" x14ac:dyDescent="0.25">
      <c r="B80" s="161" t="s">
        <v>99</v>
      </c>
      <c r="C80" s="162">
        <v>47060</v>
      </c>
      <c r="D80" s="162">
        <v>66876</v>
      </c>
      <c r="E80" s="162">
        <v>197068</v>
      </c>
      <c r="F80" s="162">
        <v>205761</v>
      </c>
      <c r="G80" s="162">
        <v>223593</v>
      </c>
      <c r="H80" s="162">
        <v>232483</v>
      </c>
      <c r="I80" s="180">
        <f>IFERROR(H80/G80-1,"-")</f>
        <v>3.9759742031280076E-2</v>
      </c>
      <c r="J80" s="163">
        <f t="shared" ref="J80:J91" si="45">IFERROR(H80/D80-1,"-")</f>
        <v>2.4763293259166219</v>
      </c>
      <c r="K80" s="162">
        <f t="shared" ref="K80:K90" si="46">H80-G80</f>
        <v>8890</v>
      </c>
      <c r="L80" s="162">
        <f t="shared" ref="L80:L91" si="47">H80-D80</f>
        <v>165607</v>
      </c>
      <c r="M80" s="163">
        <f t="shared" si="44"/>
        <v>7.370998879843299E-2</v>
      </c>
    </row>
    <row r="81" spans="2:13" x14ac:dyDescent="0.25">
      <c r="B81" s="165" t="s">
        <v>105</v>
      </c>
      <c r="C81" s="166">
        <v>8752</v>
      </c>
      <c r="D81" s="166">
        <v>27671</v>
      </c>
      <c r="E81" s="166">
        <v>57851</v>
      </c>
      <c r="F81" s="166">
        <v>55853</v>
      </c>
      <c r="G81" s="166">
        <v>65310</v>
      </c>
      <c r="H81" s="166">
        <v>55165</v>
      </c>
      <c r="I81" s="181">
        <f>IFERROR(H81/G81-1,"-")</f>
        <v>-0.15533608941969068</v>
      </c>
      <c r="J81" s="167">
        <f t="shared" si="45"/>
        <v>0.99360341151385922</v>
      </c>
      <c r="K81" s="166">
        <f t="shared" si="46"/>
        <v>-10145</v>
      </c>
      <c r="L81" s="166">
        <f t="shared" si="47"/>
        <v>27494</v>
      </c>
      <c r="M81" s="167">
        <f t="shared" si="44"/>
        <v>1.7490360723431631E-2</v>
      </c>
    </row>
    <row r="82" spans="2:13" x14ac:dyDescent="0.25">
      <c r="B82" s="165" t="s">
        <v>102</v>
      </c>
      <c r="C82" s="166">
        <v>38308</v>
      </c>
      <c r="D82" s="166">
        <v>39205</v>
      </c>
      <c r="E82" s="166">
        <v>139217</v>
      </c>
      <c r="F82" s="166">
        <v>149908</v>
      </c>
      <c r="G82" s="166">
        <v>158283</v>
      </c>
      <c r="H82" s="166">
        <v>177318</v>
      </c>
      <c r="I82" s="181">
        <f>IFERROR(H82/G82-1,"-")</f>
        <v>0.12025928242451811</v>
      </c>
      <c r="J82" s="167">
        <f t="shared" si="45"/>
        <v>3.5228414743017469</v>
      </c>
      <c r="K82" s="166">
        <f t="shared" si="46"/>
        <v>19035</v>
      </c>
      <c r="L82" s="166">
        <f t="shared" si="47"/>
        <v>138113</v>
      </c>
      <c r="M82" s="167">
        <f t="shared" si="44"/>
        <v>5.6219628075001353E-2</v>
      </c>
    </row>
    <row r="83" spans="2:13" x14ac:dyDescent="0.25">
      <c r="B83" s="161" t="s">
        <v>109</v>
      </c>
      <c r="C83" s="162">
        <v>95182</v>
      </c>
      <c r="D83" s="162">
        <v>44781</v>
      </c>
      <c r="E83" s="162">
        <v>198213</v>
      </c>
      <c r="F83" s="162">
        <v>247533</v>
      </c>
      <c r="G83" s="162">
        <v>301086</v>
      </c>
      <c r="H83" s="162">
        <v>304716</v>
      </c>
      <c r="I83" s="180">
        <f>IFERROR(H83/G83-1,"-")</f>
        <v>1.2056355991311385E-2</v>
      </c>
      <c r="J83" s="163">
        <f t="shared" si="45"/>
        <v>5.8045823005292423</v>
      </c>
      <c r="K83" s="162">
        <f t="shared" si="46"/>
        <v>3630</v>
      </c>
      <c r="L83" s="162">
        <f t="shared" si="47"/>
        <v>259935</v>
      </c>
      <c r="M83" s="163">
        <f t="shared" si="44"/>
        <v>9.661185095986935E-2</v>
      </c>
    </row>
    <row r="84" spans="2:13" x14ac:dyDescent="0.25">
      <c r="B84" s="165" t="s">
        <v>112</v>
      </c>
      <c r="C84" s="166">
        <v>16800</v>
      </c>
      <c r="D84" s="166">
        <v>2961</v>
      </c>
      <c r="E84" s="166">
        <v>37751</v>
      </c>
      <c r="F84" s="166">
        <v>48955</v>
      </c>
      <c r="G84" s="166">
        <v>61329</v>
      </c>
      <c r="H84" s="166">
        <v>63877</v>
      </c>
      <c r="I84" s="181">
        <f t="shared" ref="I84:I91" si="48">IFERROR(H84/G84-1,"-")</f>
        <v>4.1546413605308974E-2</v>
      </c>
      <c r="J84" s="167">
        <f t="shared" si="45"/>
        <v>20.572779466396486</v>
      </c>
      <c r="K84" s="166">
        <f t="shared" si="46"/>
        <v>2548</v>
      </c>
      <c r="L84" s="166">
        <f t="shared" si="47"/>
        <v>60916</v>
      </c>
      <c r="M84" s="167">
        <f t="shared" si="44"/>
        <v>2.0252547302286636E-2</v>
      </c>
    </row>
    <row r="85" spans="2:13" x14ac:dyDescent="0.25">
      <c r="B85" s="165" t="s">
        <v>115</v>
      </c>
      <c r="C85" s="166">
        <v>32881</v>
      </c>
      <c r="D85" s="166">
        <v>9932</v>
      </c>
      <c r="E85" s="166">
        <v>60603</v>
      </c>
      <c r="F85" s="166">
        <v>71651</v>
      </c>
      <c r="G85" s="166">
        <v>81362</v>
      </c>
      <c r="H85" s="166">
        <v>79701</v>
      </c>
      <c r="I85" s="181">
        <f t="shared" si="48"/>
        <v>-2.041493571937758E-2</v>
      </c>
      <c r="J85" s="167">
        <f t="shared" si="45"/>
        <v>7.0246677406363265</v>
      </c>
      <c r="K85" s="166">
        <f t="shared" si="46"/>
        <v>-1661</v>
      </c>
      <c r="L85" s="166">
        <f t="shared" si="47"/>
        <v>69769</v>
      </c>
      <c r="M85" s="167">
        <f t="shared" si="44"/>
        <v>2.5269631832107755E-2</v>
      </c>
    </row>
    <row r="86" spans="2:13" x14ac:dyDescent="0.25">
      <c r="B86" s="165" t="s">
        <v>118</v>
      </c>
      <c r="C86" s="166">
        <v>5852</v>
      </c>
      <c r="D86" s="166">
        <v>7948</v>
      </c>
      <c r="E86" s="166">
        <v>17790</v>
      </c>
      <c r="F86" s="166">
        <v>22741</v>
      </c>
      <c r="G86" s="166">
        <v>34253</v>
      </c>
      <c r="H86" s="166">
        <v>34366</v>
      </c>
      <c r="I86" s="181">
        <f t="shared" si="48"/>
        <v>3.2989811111434619E-3</v>
      </c>
      <c r="J86" s="167">
        <f t="shared" si="45"/>
        <v>3.3238550578761954</v>
      </c>
      <c r="K86" s="166">
        <f t="shared" si="46"/>
        <v>113</v>
      </c>
      <c r="L86" s="166">
        <f t="shared" si="47"/>
        <v>26418</v>
      </c>
      <c r="M86" s="167">
        <f t="shared" si="44"/>
        <v>1.0895925616268492E-2</v>
      </c>
    </row>
    <row r="87" spans="2:13" x14ac:dyDescent="0.25">
      <c r="B87" s="165" t="s">
        <v>125</v>
      </c>
      <c r="C87" s="166">
        <v>1464</v>
      </c>
      <c r="D87" s="166">
        <v>1117</v>
      </c>
      <c r="E87" s="166">
        <v>5814</v>
      </c>
      <c r="F87" s="166">
        <v>5821</v>
      </c>
      <c r="G87" s="166">
        <v>9717</v>
      </c>
      <c r="H87" s="166">
        <v>8720</v>
      </c>
      <c r="I87" s="181">
        <f t="shared" si="48"/>
        <v>-0.1026036842646908</v>
      </c>
      <c r="J87" s="167">
        <f t="shared" si="45"/>
        <v>6.8066248880931068</v>
      </c>
      <c r="K87" s="166">
        <f t="shared" si="46"/>
        <v>-997</v>
      </c>
      <c r="L87" s="166">
        <f t="shared" si="47"/>
        <v>7603</v>
      </c>
      <c r="M87" s="167">
        <f t="shared" si="44"/>
        <v>2.7647230219944498E-3</v>
      </c>
    </row>
    <row r="88" spans="2:13" x14ac:dyDescent="0.25">
      <c r="B88" s="165" t="s">
        <v>121</v>
      </c>
      <c r="C88" s="166">
        <v>1087</v>
      </c>
      <c r="D88" s="166">
        <v>1121</v>
      </c>
      <c r="E88" s="166">
        <v>3404</v>
      </c>
      <c r="F88" s="166">
        <v>3573</v>
      </c>
      <c r="G88" s="166">
        <v>4856</v>
      </c>
      <c r="H88" s="166">
        <v>4784</v>
      </c>
      <c r="I88" s="181">
        <f t="shared" si="48"/>
        <v>-1.4827018121911006E-2</v>
      </c>
      <c r="J88" s="167">
        <f t="shared" si="45"/>
        <v>3.2676181980374661</v>
      </c>
      <c r="K88" s="166">
        <f t="shared" si="46"/>
        <v>-72</v>
      </c>
      <c r="L88" s="166">
        <f t="shared" si="47"/>
        <v>3663</v>
      </c>
      <c r="M88" s="167">
        <f t="shared" si="44"/>
        <v>1.5167929973877805E-3</v>
      </c>
    </row>
    <row r="89" spans="2:13" x14ac:dyDescent="0.25">
      <c r="B89" s="165" t="s">
        <v>130</v>
      </c>
      <c r="C89" s="166">
        <v>3002</v>
      </c>
      <c r="D89" s="166">
        <v>250</v>
      </c>
      <c r="E89" s="166">
        <v>3773</v>
      </c>
      <c r="F89" s="166">
        <v>5364</v>
      </c>
      <c r="G89" s="166">
        <v>4537</v>
      </c>
      <c r="H89" s="166">
        <v>4864</v>
      </c>
      <c r="I89" s="181">
        <f t="shared" si="48"/>
        <v>7.2074057747410158E-2</v>
      </c>
      <c r="J89" s="167">
        <f t="shared" si="45"/>
        <v>18.456</v>
      </c>
      <c r="K89" s="166">
        <f t="shared" si="46"/>
        <v>327</v>
      </c>
      <c r="L89" s="166">
        <f t="shared" si="47"/>
        <v>4614</v>
      </c>
      <c r="M89" s="167">
        <f t="shared" si="44"/>
        <v>1.5421574287822252E-3</v>
      </c>
    </row>
    <row r="90" spans="2:13" x14ac:dyDescent="0.25">
      <c r="B90" s="165" t="s">
        <v>133</v>
      </c>
      <c r="C90" s="166">
        <v>4636</v>
      </c>
      <c r="D90" s="166">
        <v>445</v>
      </c>
      <c r="E90" s="166">
        <v>3304</v>
      </c>
      <c r="F90" s="166">
        <v>5775</v>
      </c>
      <c r="G90" s="166">
        <v>6008</v>
      </c>
      <c r="H90" s="166">
        <v>4065</v>
      </c>
      <c r="I90" s="181">
        <f t="shared" si="48"/>
        <v>-0.32340213049267641</v>
      </c>
      <c r="J90" s="167">
        <f t="shared" si="45"/>
        <v>8.1348314606741567</v>
      </c>
      <c r="K90" s="166">
        <f t="shared" si="46"/>
        <v>-1943</v>
      </c>
      <c r="L90" s="166">
        <f t="shared" si="47"/>
        <v>3620</v>
      </c>
      <c r="M90" s="167">
        <f t="shared" si="44"/>
        <v>1.2888301702302107E-3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21007</v>
      </c>
      <c r="E91" s="171">
        <f t="shared" si="50"/>
        <v>65774</v>
      </c>
      <c r="F91" s="171">
        <f t="shared" ref="F91:H91" si="51">F83-SUM(F84:F90)</f>
        <v>83653</v>
      </c>
      <c r="G91" s="171">
        <f t="shared" si="51"/>
        <v>99024</v>
      </c>
      <c r="H91" s="171">
        <f t="shared" si="51"/>
        <v>104339</v>
      </c>
      <c r="I91" s="182">
        <f t="shared" si="48"/>
        <v>5.3673856842785694E-2</v>
      </c>
      <c r="J91" s="172">
        <f t="shared" si="45"/>
        <v>3.9668681867948781</v>
      </c>
      <c r="K91" s="171">
        <f>H91-G91</f>
        <v>5315</v>
      </c>
      <c r="L91" s="171">
        <f t="shared" si="47"/>
        <v>83332</v>
      </c>
      <c r="M91" s="172">
        <f t="shared" si="44"/>
        <v>3.3081242590811799E-2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14230</v>
      </c>
      <c r="E93" s="178">
        <v>28946</v>
      </c>
      <c r="F93" s="178">
        <v>35023</v>
      </c>
      <c r="G93" s="178">
        <v>33791</v>
      </c>
      <c r="H93" s="178">
        <v>31909</v>
      </c>
      <c r="I93" s="179">
        <f>IFERROR(H93/G93-1,"-")</f>
        <v>-5.5695303483175973E-2</v>
      </c>
      <c r="J93" s="179">
        <f>IFERROR(H93/D93-1,"-")</f>
        <v>1.2423752635277583</v>
      </c>
      <c r="K93" s="178">
        <f>H93-G93</f>
        <v>-1882</v>
      </c>
      <c r="L93" s="178">
        <f>H93-D93</f>
        <v>17679</v>
      </c>
      <c r="M93" s="179">
        <f t="shared" ref="M93:M105" si="52">H93/H$9</f>
        <v>1.0116920517066617E-2</v>
      </c>
    </row>
    <row r="94" spans="2:13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3">
        <f t="shared" ref="J94:J105" si="53">IFERROR(H94/D94-1,"-")</f>
        <v>1.1112585711125855</v>
      </c>
      <c r="K94" s="162">
        <f t="shared" ref="K94:K104" si="54">H94-G94</f>
        <v>-1253</v>
      </c>
      <c r="L94" s="162">
        <f t="shared" ref="L94:L105" si="55">H94-D94</f>
        <v>10048</v>
      </c>
      <c r="M94" s="163">
        <f t="shared" si="52"/>
        <v>6.052587441499317E-3</v>
      </c>
    </row>
    <row r="95" spans="2:13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7">
        <f t="shared" si="53"/>
        <v>0.27216874872004926</v>
      </c>
      <c r="K95" s="166">
        <f t="shared" si="54"/>
        <v>-68</v>
      </c>
      <c r="L95" s="166">
        <f t="shared" si="55"/>
        <v>1329</v>
      </c>
      <c r="M95" s="167">
        <f t="shared" si="52"/>
        <v>1.9695480977786149E-3</v>
      </c>
    </row>
    <row r="96" spans="2:13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7">
        <f t="shared" si="53"/>
        <v>2.0964174080307765</v>
      </c>
      <c r="K96" s="166">
        <f t="shared" si="54"/>
        <v>-1185</v>
      </c>
      <c r="L96" s="166">
        <f t="shared" si="55"/>
        <v>8719</v>
      </c>
      <c r="M96" s="167">
        <f t="shared" si="52"/>
        <v>4.0830393437207022E-3</v>
      </c>
    </row>
    <row r="97" spans="2:13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3">
        <f t="shared" si="53"/>
        <v>1.470894371626831</v>
      </c>
      <c r="K97" s="162">
        <f t="shared" si="54"/>
        <v>-629</v>
      </c>
      <c r="L97" s="162">
        <f t="shared" si="55"/>
        <v>7631</v>
      </c>
      <c r="M97" s="163">
        <f t="shared" si="52"/>
        <v>4.0643330755672996E-3</v>
      </c>
    </row>
    <row r="98" spans="2:13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56">IFERROR(H98/G98-1,"-")</f>
        <v>-0.15542228885557219</v>
      </c>
      <c r="J98" s="167">
        <f t="shared" si="53"/>
        <v>7.7113402061855663</v>
      </c>
      <c r="K98" s="166">
        <f t="shared" si="54"/>
        <v>-311</v>
      </c>
      <c r="L98" s="166">
        <f t="shared" si="55"/>
        <v>1496</v>
      </c>
      <c r="M98" s="167">
        <f t="shared" si="52"/>
        <v>5.3582361320763988E-4</v>
      </c>
    </row>
    <row r="99" spans="2:13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56"/>
        <v>-0.12093379257558357</v>
      </c>
      <c r="J99" s="167">
        <f t="shared" si="53"/>
        <v>1.9486521181001284</v>
      </c>
      <c r="K99" s="166">
        <f t="shared" si="54"/>
        <v>-316</v>
      </c>
      <c r="L99" s="166">
        <f t="shared" si="55"/>
        <v>1518</v>
      </c>
      <c r="M99" s="167">
        <f t="shared" si="52"/>
        <v>7.2827623641298753E-4</v>
      </c>
    </row>
    <row r="100" spans="2:13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56"/>
        <v>-4.1041482789055617E-2</v>
      </c>
      <c r="J100" s="167">
        <f t="shared" si="53"/>
        <v>5.2810077519379828E-2</v>
      </c>
      <c r="K100" s="166">
        <f t="shared" si="54"/>
        <v>-93</v>
      </c>
      <c r="L100" s="166">
        <f t="shared" si="55"/>
        <v>109</v>
      </c>
      <c r="M100" s="167">
        <f t="shared" si="52"/>
        <v>6.8896136775159847E-4</v>
      </c>
    </row>
    <row r="101" spans="2:13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56"/>
        <v>-7.9744816586921896E-3</v>
      </c>
      <c r="J101" s="167">
        <f t="shared" si="53"/>
        <v>5.2828282828282829</v>
      </c>
      <c r="K101" s="166">
        <f t="shared" si="54"/>
        <v>-5</v>
      </c>
      <c r="L101" s="166">
        <f t="shared" si="55"/>
        <v>523</v>
      </c>
      <c r="M101" s="167">
        <f t="shared" si="52"/>
        <v>1.9720845409180592E-4</v>
      </c>
    </row>
    <row r="102" spans="2:13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56"/>
        <v>-2.9684601113172504E-2</v>
      </c>
      <c r="J102" s="167">
        <f t="shared" si="53"/>
        <v>1.6548223350253806</v>
      </c>
      <c r="K102" s="166">
        <f t="shared" si="54"/>
        <v>-16</v>
      </c>
      <c r="L102" s="166">
        <f t="shared" si="55"/>
        <v>326</v>
      </c>
      <c r="M102" s="167">
        <f t="shared" si="52"/>
        <v>1.6581997024118087E-4</v>
      </c>
    </row>
    <row r="103" spans="2:13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56"/>
        <v>-4.9689440993788803E-2</v>
      </c>
      <c r="J103" s="167">
        <f t="shared" si="53"/>
        <v>7.0526315789473681</v>
      </c>
      <c r="K103" s="166">
        <f t="shared" si="54"/>
        <v>-8</v>
      </c>
      <c r="L103" s="166">
        <f t="shared" si="55"/>
        <v>134</v>
      </c>
      <c r="M103" s="167">
        <f t="shared" si="52"/>
        <v>4.8509475041875092E-5</v>
      </c>
    </row>
    <row r="104" spans="2:13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56"/>
        <v>-0.44194756554307113</v>
      </c>
      <c r="J104" s="167">
        <f t="shared" si="53"/>
        <v>2.3863636363636362</v>
      </c>
      <c r="K104" s="166">
        <f t="shared" si="54"/>
        <v>-118</v>
      </c>
      <c r="L104" s="166">
        <f t="shared" si="55"/>
        <v>105</v>
      </c>
      <c r="M104" s="167">
        <f t="shared" si="52"/>
        <v>4.7241253472152864E-5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1792</v>
      </c>
      <c r="E105" s="171">
        <f t="shared" si="58"/>
        <v>3475</v>
      </c>
      <c r="F105" s="171">
        <f t="shared" ref="F105:H105" si="59">F97-SUM(F98:F104)</f>
        <v>4596</v>
      </c>
      <c r="G105" s="171">
        <f t="shared" si="59"/>
        <v>4974</v>
      </c>
      <c r="H105" s="171">
        <f t="shared" si="59"/>
        <v>5212</v>
      </c>
      <c r="I105" s="182">
        <f t="shared" si="56"/>
        <v>4.7848813831925963E-2</v>
      </c>
      <c r="J105" s="172">
        <f t="shared" si="53"/>
        <v>1.9084821428571428</v>
      </c>
      <c r="K105" s="171">
        <f>H105-G105</f>
        <v>238</v>
      </c>
      <c r="L105" s="171">
        <f t="shared" si="55"/>
        <v>3420</v>
      </c>
      <c r="M105" s="172">
        <f t="shared" si="52"/>
        <v>1.6524927053480586E-3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43336</v>
      </c>
      <c r="E107" s="178">
        <v>107595</v>
      </c>
      <c r="F107" s="178">
        <v>148504</v>
      </c>
      <c r="G107" s="178">
        <v>138865</v>
      </c>
      <c r="H107" s="178">
        <v>154252</v>
      </c>
      <c r="I107" s="179">
        <f>IFERROR(H107/G107-1,"-")</f>
        <v>0.1108054585388687</v>
      </c>
      <c r="J107" s="179">
        <f>IFERROR(H107/D107-1,"-")</f>
        <v>2.5594424958464095</v>
      </c>
      <c r="K107" s="178">
        <f>H107-G107</f>
        <v>15387</v>
      </c>
      <c r="L107" s="178">
        <f>H107-D107</f>
        <v>110916</v>
      </c>
      <c r="M107" s="179">
        <f t="shared" ref="M107:M119" si="60">H107/H$9</f>
        <v>4.8906428393198149E-2</v>
      </c>
    </row>
    <row r="108" spans="2:13" x14ac:dyDescent="0.25">
      <c r="B108" s="161" t="s">
        <v>99</v>
      </c>
      <c r="C108" s="162">
        <v>7208</v>
      </c>
      <c r="D108" s="162">
        <v>25544</v>
      </c>
      <c r="E108" s="162">
        <v>24458</v>
      </c>
      <c r="F108" s="162">
        <v>31500</v>
      </c>
      <c r="G108" s="162">
        <v>28196</v>
      </c>
      <c r="H108" s="162">
        <v>33627</v>
      </c>
      <c r="I108" s="180">
        <f>IFERROR(H108/G108-1,"-")</f>
        <v>0.19261597389700658</v>
      </c>
      <c r="J108" s="163">
        <f t="shared" ref="J108:J119" si="61">IFERROR(H108/D108-1,"-")</f>
        <v>0.31643438772314436</v>
      </c>
      <c r="K108" s="162">
        <f t="shared" ref="K108:K118" si="62">H108-G108</f>
        <v>5431</v>
      </c>
      <c r="L108" s="162">
        <f t="shared" ref="L108:L119" si="63">H108-D108</f>
        <v>8083</v>
      </c>
      <c r="M108" s="163">
        <f t="shared" si="60"/>
        <v>1.0661621681262312E-2</v>
      </c>
    </row>
    <row r="109" spans="2:13" x14ac:dyDescent="0.25">
      <c r="B109" s="165" t="s">
        <v>105</v>
      </c>
      <c r="C109" s="166">
        <v>1451</v>
      </c>
      <c r="D109" s="166">
        <v>16373</v>
      </c>
      <c r="E109" s="166">
        <v>8840</v>
      </c>
      <c r="F109" s="166">
        <v>12945</v>
      </c>
      <c r="G109" s="166">
        <v>8706</v>
      </c>
      <c r="H109" s="166">
        <v>12973</v>
      </c>
      <c r="I109" s="181">
        <f>IFERROR(H109/G109-1,"-")</f>
        <v>0.49012175511141742</v>
      </c>
      <c r="J109" s="167">
        <f t="shared" si="61"/>
        <v>-0.20765895071153728</v>
      </c>
      <c r="K109" s="166">
        <f t="shared" si="62"/>
        <v>4267</v>
      </c>
      <c r="L109" s="166">
        <f t="shared" si="63"/>
        <v>-3400</v>
      </c>
      <c r="M109" s="167">
        <f t="shared" si="60"/>
        <v>4.1131596060016047E-3</v>
      </c>
    </row>
    <row r="110" spans="2:13" x14ac:dyDescent="0.25">
      <c r="B110" s="165" t="s">
        <v>102</v>
      </c>
      <c r="C110" s="166">
        <v>5757</v>
      </c>
      <c r="D110" s="166">
        <v>9171</v>
      </c>
      <c r="E110" s="166">
        <v>15618</v>
      </c>
      <c r="F110" s="166">
        <v>18555</v>
      </c>
      <c r="G110" s="166">
        <v>19490</v>
      </c>
      <c r="H110" s="166">
        <v>20654</v>
      </c>
      <c r="I110" s="181">
        <f>IFERROR(H110/G110-1,"-")</f>
        <v>5.9722934838378761E-2</v>
      </c>
      <c r="J110" s="167">
        <f t="shared" si="61"/>
        <v>1.2520990077417946</v>
      </c>
      <c r="K110" s="166">
        <f t="shared" si="62"/>
        <v>1164</v>
      </c>
      <c r="L110" s="166">
        <f t="shared" si="63"/>
        <v>11483</v>
      </c>
      <c r="M110" s="167">
        <f t="shared" si="60"/>
        <v>6.5484620752607071E-3</v>
      </c>
    </row>
    <row r="111" spans="2:13" x14ac:dyDescent="0.25">
      <c r="B111" s="161" t="s">
        <v>109</v>
      </c>
      <c r="C111" s="162">
        <v>28801</v>
      </c>
      <c r="D111" s="162">
        <v>17792</v>
      </c>
      <c r="E111" s="162">
        <v>83137</v>
      </c>
      <c r="F111" s="162">
        <v>117004</v>
      </c>
      <c r="G111" s="162">
        <v>110669</v>
      </c>
      <c r="H111" s="162">
        <v>120625</v>
      </c>
      <c r="I111" s="180">
        <f>IFERROR(H111/G111-1,"-")</f>
        <v>8.9961958633402395E-2</v>
      </c>
      <c r="J111" s="163">
        <f t="shared" si="61"/>
        <v>5.7797324640287773</v>
      </c>
      <c r="K111" s="162">
        <f t="shared" si="62"/>
        <v>9956</v>
      </c>
      <c r="L111" s="162">
        <f t="shared" si="63"/>
        <v>102833</v>
      </c>
      <c r="M111" s="163">
        <f t="shared" si="60"/>
        <v>3.8244806711935836E-2</v>
      </c>
    </row>
    <row r="112" spans="2:13" x14ac:dyDescent="0.25">
      <c r="B112" s="165" t="s">
        <v>112</v>
      </c>
      <c r="C112" s="166">
        <v>15739</v>
      </c>
      <c r="D112" s="166">
        <v>2735</v>
      </c>
      <c r="E112" s="166">
        <v>48464</v>
      </c>
      <c r="F112" s="166">
        <v>75563</v>
      </c>
      <c r="G112" s="166">
        <v>67792</v>
      </c>
      <c r="H112" s="166">
        <v>72023</v>
      </c>
      <c r="I112" s="181">
        <f t="shared" ref="I112:I119" si="64">IFERROR(H112/G112-1,"-")</f>
        <v>6.2411493981590738E-2</v>
      </c>
      <c r="J112" s="167">
        <f t="shared" si="61"/>
        <v>25.33382084095064</v>
      </c>
      <c r="K112" s="166">
        <f t="shared" si="62"/>
        <v>4231</v>
      </c>
      <c r="L112" s="166">
        <f t="shared" si="63"/>
        <v>69288</v>
      </c>
      <c r="M112" s="167">
        <f t="shared" si="60"/>
        <v>2.2835280529025944E-2</v>
      </c>
    </row>
    <row r="113" spans="2:13" x14ac:dyDescent="0.25">
      <c r="B113" s="165" t="s">
        <v>115</v>
      </c>
      <c r="C113" s="166">
        <v>1827</v>
      </c>
      <c r="D113" s="166">
        <v>4176</v>
      </c>
      <c r="E113" s="166">
        <v>3868</v>
      </c>
      <c r="F113" s="166">
        <v>5363</v>
      </c>
      <c r="G113" s="166">
        <v>4954</v>
      </c>
      <c r="H113" s="166">
        <v>5679</v>
      </c>
      <c r="I113" s="181">
        <f t="shared" si="64"/>
        <v>0.14634638675817513</v>
      </c>
      <c r="J113" s="167">
        <f t="shared" si="61"/>
        <v>0.35991379310344818</v>
      </c>
      <c r="K113" s="166">
        <f t="shared" si="62"/>
        <v>725</v>
      </c>
      <c r="L113" s="166">
        <f t="shared" si="63"/>
        <v>1503</v>
      </c>
      <c r="M113" s="167">
        <f t="shared" si="60"/>
        <v>1.8005575736131283E-3</v>
      </c>
    </row>
    <row r="114" spans="2:13" x14ac:dyDescent="0.25">
      <c r="B114" s="165" t="s">
        <v>118</v>
      </c>
      <c r="C114" s="166">
        <v>1518</v>
      </c>
      <c r="D114" s="166">
        <v>3382</v>
      </c>
      <c r="E114" s="166">
        <v>5029</v>
      </c>
      <c r="F114" s="166">
        <v>9203</v>
      </c>
      <c r="G114" s="166">
        <v>7511</v>
      </c>
      <c r="H114" s="166">
        <v>9223</v>
      </c>
      <c r="I114" s="181">
        <f t="shared" si="64"/>
        <v>0.22793236586340027</v>
      </c>
      <c r="J114" s="167">
        <f t="shared" si="61"/>
        <v>1.7270845653459492</v>
      </c>
      <c r="K114" s="166">
        <f t="shared" si="62"/>
        <v>1712</v>
      </c>
      <c r="L114" s="166">
        <f t="shared" si="63"/>
        <v>5841</v>
      </c>
      <c r="M114" s="167">
        <f t="shared" si="60"/>
        <v>2.9242018843870193E-3</v>
      </c>
    </row>
    <row r="115" spans="2:13" x14ac:dyDescent="0.25">
      <c r="B115" s="165" t="s">
        <v>125</v>
      </c>
      <c r="C115" s="166">
        <v>586</v>
      </c>
      <c r="D115" s="166">
        <v>1156</v>
      </c>
      <c r="E115" s="166">
        <v>3931</v>
      </c>
      <c r="F115" s="166">
        <v>3495</v>
      </c>
      <c r="G115" s="166">
        <v>3811</v>
      </c>
      <c r="H115" s="166">
        <v>4357</v>
      </c>
      <c r="I115" s="181">
        <f t="shared" si="64"/>
        <v>0.14326948307530829</v>
      </c>
      <c r="J115" s="167">
        <f t="shared" si="61"/>
        <v>2.7690311418685121</v>
      </c>
      <c r="K115" s="166">
        <f t="shared" si="62"/>
        <v>546</v>
      </c>
      <c r="L115" s="166">
        <f t="shared" si="63"/>
        <v>3201</v>
      </c>
      <c r="M115" s="167">
        <f t="shared" si="60"/>
        <v>1.381410344819933E-3</v>
      </c>
    </row>
    <row r="116" spans="2:13" x14ac:dyDescent="0.25">
      <c r="B116" s="165" t="s">
        <v>121</v>
      </c>
      <c r="C116" s="166">
        <v>875</v>
      </c>
      <c r="D116" s="166">
        <v>1565</v>
      </c>
      <c r="E116" s="166">
        <v>2948</v>
      </c>
      <c r="F116" s="166">
        <v>3386</v>
      </c>
      <c r="G116" s="166">
        <v>2969</v>
      </c>
      <c r="H116" s="166">
        <v>3037</v>
      </c>
      <c r="I116" s="181">
        <f t="shared" si="64"/>
        <v>2.2903334456045865E-2</v>
      </c>
      <c r="J116" s="167">
        <f t="shared" si="61"/>
        <v>0.94057507987220457</v>
      </c>
      <c r="K116" s="166">
        <f t="shared" si="62"/>
        <v>68</v>
      </c>
      <c r="L116" s="166">
        <f t="shared" si="63"/>
        <v>1472</v>
      </c>
      <c r="M116" s="167">
        <f t="shared" si="60"/>
        <v>9.6289722681159901E-4</v>
      </c>
    </row>
    <row r="117" spans="2:13" x14ac:dyDescent="0.25">
      <c r="B117" s="165" t="s">
        <v>130</v>
      </c>
      <c r="C117" s="166">
        <v>386</v>
      </c>
      <c r="D117" s="166">
        <v>40</v>
      </c>
      <c r="E117" s="166">
        <v>495</v>
      </c>
      <c r="F117" s="166">
        <v>853</v>
      </c>
      <c r="G117" s="166">
        <v>894</v>
      </c>
      <c r="H117" s="166">
        <v>876</v>
      </c>
      <c r="I117" s="181">
        <f t="shared" si="64"/>
        <v>-2.0134228187919434E-2</v>
      </c>
      <c r="J117" s="167">
        <f t="shared" si="61"/>
        <v>20.9</v>
      </c>
      <c r="K117" s="166">
        <f t="shared" si="62"/>
        <v>-18</v>
      </c>
      <c r="L117" s="166">
        <f t="shared" si="63"/>
        <v>836</v>
      </c>
      <c r="M117" s="167">
        <f t="shared" si="60"/>
        <v>2.7774052376916721E-4</v>
      </c>
    </row>
    <row r="118" spans="2:13" x14ac:dyDescent="0.25">
      <c r="B118" s="165" t="s">
        <v>133</v>
      </c>
      <c r="C118" s="166">
        <v>909</v>
      </c>
      <c r="D118" s="166">
        <v>21</v>
      </c>
      <c r="E118" s="166">
        <v>708</v>
      </c>
      <c r="F118" s="166">
        <v>455</v>
      </c>
      <c r="G118" s="166">
        <v>1131</v>
      </c>
      <c r="H118" s="166">
        <v>732</v>
      </c>
      <c r="I118" s="181">
        <f t="shared" si="64"/>
        <v>-0.35278514588859411</v>
      </c>
      <c r="J118" s="167">
        <f t="shared" si="61"/>
        <v>33.857142857142854</v>
      </c>
      <c r="K118" s="166">
        <f t="shared" si="62"/>
        <v>-399</v>
      </c>
      <c r="L118" s="166">
        <f t="shared" si="63"/>
        <v>711</v>
      </c>
      <c r="M118" s="167">
        <f t="shared" si="60"/>
        <v>2.320845472591671E-4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4717</v>
      </c>
      <c r="E119" s="171">
        <f t="shared" si="66"/>
        <v>17694</v>
      </c>
      <c r="F119" s="171">
        <f t="shared" ref="F119:H119" si="67">F111-SUM(F112:F118)</f>
        <v>18686</v>
      </c>
      <c r="G119" s="171">
        <f t="shared" si="67"/>
        <v>21607</v>
      </c>
      <c r="H119" s="171">
        <f t="shared" si="67"/>
        <v>24698</v>
      </c>
      <c r="I119" s="182">
        <f t="shared" si="64"/>
        <v>0.14305549127597539</v>
      </c>
      <c r="J119" s="172">
        <f t="shared" si="61"/>
        <v>4.2359550561797752</v>
      </c>
      <c r="K119" s="171">
        <f>H119-G119</f>
        <v>3091</v>
      </c>
      <c r="L119" s="171">
        <f t="shared" si="63"/>
        <v>19981</v>
      </c>
      <c r="M119" s="172">
        <f t="shared" si="60"/>
        <v>7.8306340822498766E-3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73201</v>
      </c>
      <c r="E121" s="178">
        <v>122504</v>
      </c>
      <c r="F121" s="178">
        <v>143386</v>
      </c>
      <c r="G121" s="178">
        <v>147042</v>
      </c>
      <c r="H121" s="178">
        <v>164634</v>
      </c>
      <c r="I121" s="179">
        <f>IFERROR(H121/G121-1,"-")</f>
        <v>0.11963928673440249</v>
      </c>
      <c r="J121" s="179">
        <f>IFERROR(H121/D121-1,"-")</f>
        <v>1.249067635688037</v>
      </c>
      <c r="K121" s="178">
        <f>H121-G121</f>
        <v>17592</v>
      </c>
      <c r="L121" s="178">
        <f>H121-D121</f>
        <v>91433</v>
      </c>
      <c r="M121" s="179">
        <f t="shared" ref="M121:M133" si="68">H121/H$9</f>
        <v>5.2198097477412178E-2</v>
      </c>
    </row>
    <row r="122" spans="2:13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3">
        <f t="shared" ref="J122:J133" si="69">IFERROR(H122/D122-1,"-")</f>
        <v>1.1743444073936851</v>
      </c>
      <c r="K122" s="162">
        <f t="shared" ref="K122:K132" si="70">H122-G122</f>
        <v>13400</v>
      </c>
      <c r="L122" s="162">
        <f t="shared" ref="L122:L133" si="71">H122-D122</f>
        <v>57052</v>
      </c>
      <c r="M122" s="163">
        <f t="shared" si="68"/>
        <v>3.3491829324009369E-2</v>
      </c>
    </row>
    <row r="123" spans="2:13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7">
        <f t="shared" si="69"/>
        <v>1.1687873075714736</v>
      </c>
      <c r="K123" s="166">
        <f t="shared" si="70"/>
        <v>11239</v>
      </c>
      <c r="L123" s="166">
        <f t="shared" si="71"/>
        <v>29762</v>
      </c>
      <c r="M123" s="167">
        <f t="shared" si="68"/>
        <v>1.7509701102369893E-2</v>
      </c>
    </row>
    <row r="124" spans="2:13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7">
        <f t="shared" si="69"/>
        <v>1.1804654381866944</v>
      </c>
      <c r="K124" s="166">
        <f t="shared" si="70"/>
        <v>2161</v>
      </c>
      <c r="L124" s="166">
        <f t="shared" si="71"/>
        <v>27290</v>
      </c>
      <c r="M124" s="167">
        <f t="shared" si="68"/>
        <v>1.5982128221639476E-2</v>
      </c>
    </row>
    <row r="125" spans="2:13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3">
        <f t="shared" si="69"/>
        <v>1.3965230106828059</v>
      </c>
      <c r="K125" s="162">
        <f t="shared" si="70"/>
        <v>4192</v>
      </c>
      <c r="L125" s="162">
        <f t="shared" si="71"/>
        <v>34381</v>
      </c>
      <c r="M125" s="163">
        <f t="shared" si="68"/>
        <v>1.8706268153402813E-2</v>
      </c>
    </row>
    <row r="126" spans="2:13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72">IFERROR(H126/G126-1,"-")</f>
        <v>-8.0385368056600903E-2</v>
      </c>
      <c r="J126" s="167">
        <f t="shared" si="69"/>
        <v>6.7427122940430921</v>
      </c>
      <c r="K126" s="166">
        <f t="shared" si="70"/>
        <v>-534</v>
      </c>
      <c r="L126" s="166">
        <f t="shared" si="71"/>
        <v>5320</v>
      </c>
      <c r="M126" s="167">
        <f t="shared" si="68"/>
        <v>1.9368913923582675E-3</v>
      </c>
    </row>
    <row r="127" spans="2:13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72"/>
        <v>0.11367789089010705</v>
      </c>
      <c r="J127" s="167">
        <f t="shared" si="69"/>
        <v>2.3035230352303522</v>
      </c>
      <c r="K127" s="166">
        <f t="shared" si="70"/>
        <v>871</v>
      </c>
      <c r="L127" s="166">
        <f t="shared" si="71"/>
        <v>5950</v>
      </c>
      <c r="M127" s="167">
        <f t="shared" si="68"/>
        <v>2.7054336636099358E-3</v>
      </c>
    </row>
    <row r="128" spans="2:13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72"/>
        <v>9.7337407245744245E-2</v>
      </c>
      <c r="J128" s="167">
        <f t="shared" si="69"/>
        <v>0.4469064748201439</v>
      </c>
      <c r="K128" s="166">
        <f t="shared" si="70"/>
        <v>446</v>
      </c>
      <c r="L128" s="166">
        <f t="shared" si="71"/>
        <v>1553</v>
      </c>
      <c r="M128" s="167">
        <f t="shared" si="68"/>
        <v>1.5941545131408362E-3</v>
      </c>
    </row>
    <row r="129" spans="2:13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72"/>
        <v>7.8853046594982157E-2</v>
      </c>
      <c r="J129" s="167">
        <f t="shared" si="69"/>
        <v>2.3896396396396398</v>
      </c>
      <c r="K129" s="166">
        <f t="shared" si="70"/>
        <v>110</v>
      </c>
      <c r="L129" s="166">
        <f t="shared" si="71"/>
        <v>1061</v>
      </c>
      <c r="M129" s="167">
        <f t="shared" si="68"/>
        <v>4.7716836560798701E-4</v>
      </c>
    </row>
    <row r="130" spans="2:13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72"/>
        <v>0.15580985915492951</v>
      </c>
      <c r="J130" s="167">
        <f t="shared" si="69"/>
        <v>2.384020618556701</v>
      </c>
      <c r="K130" s="166">
        <f t="shared" si="70"/>
        <v>177</v>
      </c>
      <c r="L130" s="166">
        <f t="shared" si="71"/>
        <v>925</v>
      </c>
      <c r="M130" s="167">
        <f t="shared" si="68"/>
        <v>4.162937302613202E-4</v>
      </c>
    </row>
    <row r="131" spans="2:13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72"/>
        <v>-0.21792035398230092</v>
      </c>
      <c r="J131" s="167">
        <f t="shared" si="69"/>
        <v>10.590163934426229</v>
      </c>
      <c r="K131" s="166">
        <f t="shared" si="70"/>
        <v>-197</v>
      </c>
      <c r="L131" s="166">
        <f t="shared" si="71"/>
        <v>646</v>
      </c>
      <c r="M131" s="167">
        <f t="shared" si="68"/>
        <v>2.2415816244840319E-4</v>
      </c>
    </row>
    <row r="132" spans="2:13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72"/>
        <v>3.8827838827838912E-2</v>
      </c>
      <c r="J132" s="167">
        <f t="shared" si="69"/>
        <v>7.5421686746987948</v>
      </c>
      <c r="K132" s="166">
        <f t="shared" si="70"/>
        <v>53</v>
      </c>
      <c r="L132" s="166">
        <f t="shared" si="71"/>
        <v>1252</v>
      </c>
      <c r="M132" s="167">
        <f t="shared" si="68"/>
        <v>4.495845464665286E-4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16713</v>
      </c>
      <c r="E133" s="171">
        <f t="shared" si="74"/>
        <v>28740</v>
      </c>
      <c r="F133" s="171">
        <f t="shared" ref="F133:H133" si="75">F125-SUM(F126:F132)</f>
        <v>30547</v>
      </c>
      <c r="G133" s="171">
        <f t="shared" si="75"/>
        <v>31121</v>
      </c>
      <c r="H133" s="171">
        <f t="shared" si="75"/>
        <v>34387</v>
      </c>
      <c r="I133" s="182">
        <f t="shared" si="72"/>
        <v>0.10494521384274291</v>
      </c>
      <c r="J133" s="172">
        <f t="shared" si="69"/>
        <v>1.0575001495841558</v>
      </c>
      <c r="K133" s="171">
        <f>H133-G133</f>
        <v>3266</v>
      </c>
      <c r="L133" s="171">
        <f t="shared" si="71"/>
        <v>17674</v>
      </c>
      <c r="M133" s="172">
        <f t="shared" si="68"/>
        <v>1.0902583779509534E-2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44078</v>
      </c>
      <c r="E135" s="178">
        <v>145637</v>
      </c>
      <c r="F135" s="178">
        <v>157637</v>
      </c>
      <c r="G135" s="178">
        <v>167315</v>
      </c>
      <c r="H135" s="178">
        <v>162934</v>
      </c>
      <c r="I135" s="179">
        <f>IFERROR(H135/G135-1,"-")</f>
        <v>-2.6184143681080574E-2</v>
      </c>
      <c r="J135" s="179">
        <f>IFERROR(H135/D135-1,"-")</f>
        <v>2.6964925813330916</v>
      </c>
      <c r="K135" s="178">
        <f>H135-G135</f>
        <v>-4381</v>
      </c>
      <c r="L135" s="178">
        <f>H135-D135</f>
        <v>118856</v>
      </c>
      <c r="M135" s="179">
        <f t="shared" ref="M135:M147" si="76">H135/H$9</f>
        <v>5.1659103310280237E-2</v>
      </c>
    </row>
    <row r="136" spans="2:13" x14ac:dyDescent="0.25">
      <c r="B136" s="161" t="s">
        <v>99</v>
      </c>
      <c r="C136" s="162">
        <v>2629</v>
      </c>
      <c r="D136" s="162">
        <v>23814</v>
      </c>
      <c r="E136" s="162">
        <v>15534</v>
      </c>
      <c r="F136" s="162">
        <v>18834</v>
      </c>
      <c r="G136" s="162">
        <v>15150</v>
      </c>
      <c r="H136" s="162">
        <v>14655</v>
      </c>
      <c r="I136" s="180">
        <f>IFERROR(H136/G136-1,"-")</f>
        <v>-3.2673267326732702E-2</v>
      </c>
      <c r="J136" s="163">
        <f t="shared" ref="J136:J147" si="77">IFERROR(H136/D136-1,"-")</f>
        <v>-0.38460569412950363</v>
      </c>
      <c r="K136" s="162">
        <f t="shared" ref="K136:K146" si="78">H136-G136</f>
        <v>-495</v>
      </c>
      <c r="L136" s="162">
        <f t="shared" ref="L136:L147" si="79">H136-D136</f>
        <v>-9159</v>
      </c>
      <c r="M136" s="163">
        <f t="shared" si="76"/>
        <v>4.6464467760698007E-3</v>
      </c>
    </row>
    <row r="137" spans="2:13" x14ac:dyDescent="0.25">
      <c r="B137" s="165" t="s">
        <v>105</v>
      </c>
      <c r="C137" s="166">
        <v>1763</v>
      </c>
      <c r="D137" s="166">
        <v>18780</v>
      </c>
      <c r="E137" s="166">
        <v>10551</v>
      </c>
      <c r="F137" s="166">
        <v>12385</v>
      </c>
      <c r="G137" s="166">
        <v>10024</v>
      </c>
      <c r="H137" s="166">
        <v>8568</v>
      </c>
      <c r="I137" s="181">
        <f>IFERROR(H137/G137-1,"-")</f>
        <v>-0.14525139664804465</v>
      </c>
      <c r="J137" s="167">
        <f t="shared" si="77"/>
        <v>-0.54376996805111821</v>
      </c>
      <c r="K137" s="166">
        <f t="shared" si="78"/>
        <v>-1456</v>
      </c>
      <c r="L137" s="166">
        <f t="shared" si="79"/>
        <v>-10212</v>
      </c>
      <c r="M137" s="167">
        <f t="shared" si="76"/>
        <v>2.716530602345005E-3</v>
      </c>
    </row>
    <row r="138" spans="2:13" x14ac:dyDescent="0.25">
      <c r="B138" s="165" t="s">
        <v>102</v>
      </c>
      <c r="C138" s="166">
        <v>866</v>
      </c>
      <c r="D138" s="166">
        <v>5034</v>
      </c>
      <c r="E138" s="166">
        <v>4983</v>
      </c>
      <c r="F138" s="166">
        <v>6449</v>
      </c>
      <c r="G138" s="166">
        <v>5126</v>
      </c>
      <c r="H138" s="166">
        <v>6087</v>
      </c>
      <c r="I138" s="181">
        <f>IFERROR(H138/G138-1,"-")</f>
        <v>0.18747561451424111</v>
      </c>
      <c r="J138" s="167">
        <f t="shared" si="77"/>
        <v>0.20917759237187128</v>
      </c>
      <c r="K138" s="166">
        <f t="shared" si="78"/>
        <v>961</v>
      </c>
      <c r="L138" s="166">
        <f t="shared" si="79"/>
        <v>1053</v>
      </c>
      <c r="M138" s="167">
        <f t="shared" si="76"/>
        <v>1.9299161737247952E-3</v>
      </c>
    </row>
    <row r="139" spans="2:13" x14ac:dyDescent="0.25">
      <c r="B139" s="161" t="s">
        <v>109</v>
      </c>
      <c r="C139" s="162">
        <v>49670</v>
      </c>
      <c r="D139" s="162">
        <v>20264</v>
      </c>
      <c r="E139" s="162">
        <v>130103</v>
      </c>
      <c r="F139" s="162">
        <v>138803</v>
      </c>
      <c r="G139" s="162">
        <v>152165</v>
      </c>
      <c r="H139" s="162">
        <v>148279</v>
      </c>
      <c r="I139" s="180">
        <f>IFERROR(H139/G139-1,"-")</f>
        <v>-2.5538067229652017E-2</v>
      </c>
      <c r="J139" s="163">
        <f t="shared" si="77"/>
        <v>6.3173608369522309</v>
      </c>
      <c r="K139" s="162">
        <f t="shared" si="78"/>
        <v>-3886</v>
      </c>
      <c r="L139" s="162">
        <f t="shared" si="79"/>
        <v>128015</v>
      </c>
      <c r="M139" s="163">
        <f t="shared" si="76"/>
        <v>4.7012656534210433E-2</v>
      </c>
    </row>
    <row r="140" spans="2:13" x14ac:dyDescent="0.25">
      <c r="B140" s="165" t="s">
        <v>112</v>
      </c>
      <c r="C140" s="166">
        <v>21732</v>
      </c>
      <c r="D140" s="166">
        <v>1117</v>
      </c>
      <c r="E140" s="166">
        <v>53836</v>
      </c>
      <c r="F140" s="166">
        <v>57454</v>
      </c>
      <c r="G140" s="166">
        <v>67114</v>
      </c>
      <c r="H140" s="166">
        <v>66583</v>
      </c>
      <c r="I140" s="181">
        <f t="shared" ref="I140:I147" si="80">IFERROR(H140/G140-1,"-")</f>
        <v>-7.9119110766755485E-3</v>
      </c>
      <c r="J140" s="167">
        <f t="shared" si="77"/>
        <v>58.608773500447626</v>
      </c>
      <c r="K140" s="166">
        <f t="shared" si="78"/>
        <v>-531</v>
      </c>
      <c r="L140" s="166">
        <f t="shared" si="79"/>
        <v>65466</v>
      </c>
      <c r="M140" s="167">
        <f t="shared" si="76"/>
        <v>2.111049919420372E-2</v>
      </c>
    </row>
    <row r="141" spans="2:13" x14ac:dyDescent="0.25">
      <c r="B141" s="165" t="s">
        <v>115</v>
      </c>
      <c r="C141" s="166">
        <v>3339</v>
      </c>
      <c r="D141" s="166">
        <v>2184</v>
      </c>
      <c r="E141" s="166">
        <v>8757</v>
      </c>
      <c r="F141" s="166">
        <v>11684</v>
      </c>
      <c r="G141" s="166">
        <v>12889</v>
      </c>
      <c r="H141" s="166">
        <v>12375</v>
      </c>
      <c r="I141" s="181">
        <f t="shared" si="80"/>
        <v>-3.9878966560633056E-2</v>
      </c>
      <c r="J141" s="167">
        <f t="shared" si="77"/>
        <v>4.6662087912087911</v>
      </c>
      <c r="K141" s="166">
        <f t="shared" si="78"/>
        <v>-514</v>
      </c>
      <c r="L141" s="166">
        <f t="shared" si="79"/>
        <v>10191</v>
      </c>
      <c r="M141" s="167">
        <f t="shared" si="76"/>
        <v>3.9235604813281323E-3</v>
      </c>
    </row>
    <row r="142" spans="2:13" x14ac:dyDescent="0.25">
      <c r="B142" s="165" t="s">
        <v>118</v>
      </c>
      <c r="C142" s="166">
        <v>3563</v>
      </c>
      <c r="D142" s="166">
        <v>5600</v>
      </c>
      <c r="E142" s="166">
        <v>16478</v>
      </c>
      <c r="F142" s="166">
        <v>14890</v>
      </c>
      <c r="G142" s="166">
        <v>15236</v>
      </c>
      <c r="H142" s="166">
        <v>13630</v>
      </c>
      <c r="I142" s="181">
        <f t="shared" si="80"/>
        <v>-0.10540824363349965</v>
      </c>
      <c r="J142" s="167">
        <f t="shared" si="77"/>
        <v>1.4339285714285714</v>
      </c>
      <c r="K142" s="166">
        <f t="shared" si="78"/>
        <v>-1606</v>
      </c>
      <c r="L142" s="166">
        <f t="shared" si="79"/>
        <v>8030</v>
      </c>
      <c r="M142" s="167">
        <f t="shared" si="76"/>
        <v>4.3214649988284805E-3</v>
      </c>
    </row>
    <row r="143" spans="2:13" x14ac:dyDescent="0.25">
      <c r="B143" s="165" t="s">
        <v>125</v>
      </c>
      <c r="C143" s="166">
        <v>765</v>
      </c>
      <c r="D143" s="166">
        <v>364</v>
      </c>
      <c r="E143" s="166">
        <v>5965</v>
      </c>
      <c r="F143" s="166">
        <v>4950</v>
      </c>
      <c r="G143" s="166">
        <v>3776</v>
      </c>
      <c r="H143" s="166">
        <v>3574</v>
      </c>
      <c r="I143" s="181">
        <f t="shared" si="80"/>
        <v>-5.3495762711864403E-2</v>
      </c>
      <c r="J143" s="167">
        <f t="shared" si="77"/>
        <v>8.8186813186813193</v>
      </c>
      <c r="K143" s="166">
        <f t="shared" si="78"/>
        <v>-202</v>
      </c>
      <c r="L143" s="166">
        <f t="shared" si="79"/>
        <v>3210</v>
      </c>
      <c r="M143" s="167">
        <f t="shared" si="76"/>
        <v>1.1331559725468077E-3</v>
      </c>
    </row>
    <row r="144" spans="2:13" x14ac:dyDescent="0.25">
      <c r="B144" s="165" t="s">
        <v>121</v>
      </c>
      <c r="C144" s="166">
        <v>861</v>
      </c>
      <c r="D144" s="166">
        <v>654</v>
      </c>
      <c r="E144" s="166">
        <v>2707</v>
      </c>
      <c r="F144" s="166">
        <v>3057</v>
      </c>
      <c r="G144" s="166">
        <v>3589</v>
      </c>
      <c r="H144" s="166">
        <v>2805</v>
      </c>
      <c r="I144" s="181">
        <f t="shared" si="80"/>
        <v>-0.2184452493730844</v>
      </c>
      <c r="J144" s="167">
        <f t="shared" si="77"/>
        <v>3.2889908256880735</v>
      </c>
      <c r="K144" s="166">
        <f t="shared" si="78"/>
        <v>-784</v>
      </c>
      <c r="L144" s="166">
        <f t="shared" si="79"/>
        <v>2151</v>
      </c>
      <c r="M144" s="167">
        <f t="shared" si="76"/>
        <v>8.8934037576770999E-4</v>
      </c>
    </row>
    <row r="145" spans="2:13" x14ac:dyDescent="0.25">
      <c r="B145" s="165" t="s">
        <v>130</v>
      </c>
      <c r="C145" s="166">
        <v>1961</v>
      </c>
      <c r="D145" s="166">
        <v>64</v>
      </c>
      <c r="E145" s="166">
        <v>1870</v>
      </c>
      <c r="F145" s="166">
        <v>2245</v>
      </c>
      <c r="G145" s="166">
        <v>2001</v>
      </c>
      <c r="H145" s="166">
        <v>2294</v>
      </c>
      <c r="I145" s="181">
        <f t="shared" si="80"/>
        <v>0.14642678660669661</v>
      </c>
      <c r="J145" s="167">
        <f t="shared" si="77"/>
        <v>34.84375</v>
      </c>
      <c r="K145" s="166">
        <f t="shared" si="78"/>
        <v>293</v>
      </c>
      <c r="L145" s="166">
        <f t="shared" si="79"/>
        <v>2230</v>
      </c>
      <c r="M145" s="167">
        <f t="shared" si="76"/>
        <v>7.2732507023569586E-4</v>
      </c>
    </row>
    <row r="146" spans="2:13" x14ac:dyDescent="0.25">
      <c r="B146" s="165" t="s">
        <v>133</v>
      </c>
      <c r="C146" s="166">
        <v>3933</v>
      </c>
      <c r="D146" s="166">
        <v>53</v>
      </c>
      <c r="E146" s="166">
        <v>917</v>
      </c>
      <c r="F146" s="166">
        <v>1598</v>
      </c>
      <c r="G146" s="166">
        <v>1484</v>
      </c>
      <c r="H146" s="166">
        <v>1109</v>
      </c>
      <c r="I146" s="181">
        <f t="shared" si="80"/>
        <v>-0.25269541778975746</v>
      </c>
      <c r="J146" s="167">
        <f t="shared" si="77"/>
        <v>19.924528301886792</v>
      </c>
      <c r="K146" s="166">
        <f t="shared" si="78"/>
        <v>-375</v>
      </c>
      <c r="L146" s="166">
        <f t="shared" si="79"/>
        <v>1056</v>
      </c>
      <c r="M146" s="167">
        <f t="shared" si="76"/>
        <v>3.5161443020548678E-4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10228</v>
      </c>
      <c r="E147" s="171">
        <f t="shared" si="82"/>
        <v>39573</v>
      </c>
      <c r="F147" s="171">
        <f t="shared" ref="F147:H147" si="83">F139-SUM(F140:F146)</f>
        <v>42925</v>
      </c>
      <c r="G147" s="171">
        <f t="shared" si="83"/>
        <v>46076</v>
      </c>
      <c r="H147" s="171">
        <f t="shared" si="83"/>
        <v>45909</v>
      </c>
      <c r="I147" s="182">
        <f t="shared" si="80"/>
        <v>-3.6244465665422609E-3</v>
      </c>
      <c r="J147" s="172">
        <f t="shared" si="77"/>
        <v>3.4885608134532653</v>
      </c>
      <c r="K147" s="171">
        <f>H147-G147</f>
        <v>-167</v>
      </c>
      <c r="L147" s="171">
        <f t="shared" si="79"/>
        <v>35681</v>
      </c>
      <c r="M147" s="172">
        <f t="shared" si="76"/>
        <v>1.4555696011094403E-2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27544</v>
      </c>
      <c r="E149" s="178">
        <v>61917</v>
      </c>
      <c r="F149" s="178">
        <v>68546</v>
      </c>
      <c r="G149" s="178">
        <v>73521</v>
      </c>
      <c r="H149" s="178">
        <v>70739</v>
      </c>
      <c r="I149" s="179">
        <f>IFERROR(H149/G149-1,"-")</f>
        <v>-3.7839528842099512E-2</v>
      </c>
      <c r="J149" s="179">
        <f>IFERROR(H149/D149-1,"-")</f>
        <v>1.5682181237293058</v>
      </c>
      <c r="K149" s="178">
        <f>H149-G149</f>
        <v>-2782</v>
      </c>
      <c r="L149" s="178">
        <f>H149-D149</f>
        <v>43195</v>
      </c>
      <c r="M149" s="179">
        <f t="shared" ref="M149:M161" si="84">H149/H$9</f>
        <v>2.242818140514511E-2</v>
      </c>
    </row>
    <row r="150" spans="2:13" x14ac:dyDescent="0.25">
      <c r="B150" s="161" t="s">
        <v>99</v>
      </c>
      <c r="C150" s="162">
        <v>8081</v>
      </c>
      <c r="D150" s="162">
        <v>18768</v>
      </c>
      <c r="E150" s="162">
        <v>32941</v>
      </c>
      <c r="F150" s="162">
        <v>34724</v>
      </c>
      <c r="G150" s="162">
        <v>33119</v>
      </c>
      <c r="H150" s="162">
        <v>29966</v>
      </c>
      <c r="I150" s="180">
        <f>IFERROR(H150/G150-1,"-")</f>
        <v>-9.5202149823364279E-2</v>
      </c>
      <c r="J150" s="163">
        <f t="shared" ref="J150:J161" si="85">IFERROR(H150/D150-1,"-")</f>
        <v>0.59665387894288147</v>
      </c>
      <c r="K150" s="162">
        <f t="shared" ref="K150:K160" si="86">H150-G150</f>
        <v>-3153</v>
      </c>
      <c r="L150" s="162">
        <f t="shared" ref="L150:L161" si="87">H150-D150</f>
        <v>11198</v>
      </c>
      <c r="M150" s="163">
        <f t="shared" si="84"/>
        <v>9.5008818895740456E-3</v>
      </c>
    </row>
    <row r="151" spans="2:13" x14ac:dyDescent="0.25">
      <c r="B151" s="165" t="s">
        <v>105</v>
      </c>
      <c r="C151" s="166">
        <v>4041</v>
      </c>
      <c r="D151" s="166">
        <v>15882</v>
      </c>
      <c r="E151" s="166">
        <v>23300</v>
      </c>
      <c r="F151" s="166">
        <v>24578</v>
      </c>
      <c r="G151" s="166">
        <v>22604</v>
      </c>
      <c r="H151" s="166">
        <v>18773</v>
      </c>
      <c r="I151" s="181">
        <f>IFERROR(H151/G151-1,"-")</f>
        <v>-0.16948327729605384</v>
      </c>
      <c r="J151" s="167">
        <f t="shared" si="85"/>
        <v>0.18202997103639351</v>
      </c>
      <c r="K151" s="166">
        <f t="shared" si="86"/>
        <v>-3831</v>
      </c>
      <c r="L151" s="166">
        <f t="shared" si="87"/>
        <v>2891</v>
      </c>
      <c r="M151" s="167">
        <f t="shared" si="84"/>
        <v>5.9520808820988308E-3</v>
      </c>
    </row>
    <row r="152" spans="2:13" x14ac:dyDescent="0.25">
      <c r="B152" s="165" t="s">
        <v>102</v>
      </c>
      <c r="C152" s="166">
        <v>4040</v>
      </c>
      <c r="D152" s="166">
        <v>2886</v>
      </c>
      <c r="E152" s="166">
        <v>9641</v>
      </c>
      <c r="F152" s="166">
        <v>10146</v>
      </c>
      <c r="G152" s="166">
        <v>10515</v>
      </c>
      <c r="H152" s="166">
        <v>11193</v>
      </c>
      <c r="I152" s="181">
        <f>IFERROR(H152/G152-1,"-")</f>
        <v>6.447931526390871E-2</v>
      </c>
      <c r="J152" s="167">
        <f t="shared" si="85"/>
        <v>2.8783783783783785</v>
      </c>
      <c r="K152" s="166">
        <f t="shared" si="86"/>
        <v>678</v>
      </c>
      <c r="L152" s="166">
        <f t="shared" si="87"/>
        <v>8307</v>
      </c>
      <c r="M152" s="167">
        <f t="shared" si="84"/>
        <v>3.5488010074752152E-3</v>
      </c>
    </row>
    <row r="153" spans="2:13" x14ac:dyDescent="0.25">
      <c r="B153" s="161" t="s">
        <v>109</v>
      </c>
      <c r="C153" s="162">
        <v>15488</v>
      </c>
      <c r="D153" s="162">
        <v>8776</v>
      </c>
      <c r="E153" s="162">
        <v>28976</v>
      </c>
      <c r="F153" s="162">
        <v>33822</v>
      </c>
      <c r="G153" s="162">
        <v>40402</v>
      </c>
      <c r="H153" s="162">
        <v>40773</v>
      </c>
      <c r="I153" s="180">
        <f>IFERROR(H153/G153-1,"-")</f>
        <v>9.1827137270432679E-3</v>
      </c>
      <c r="J153" s="163">
        <f t="shared" si="85"/>
        <v>3.6459662716499546</v>
      </c>
      <c r="K153" s="162">
        <f t="shared" si="86"/>
        <v>371</v>
      </c>
      <c r="L153" s="162">
        <f t="shared" si="87"/>
        <v>31997</v>
      </c>
      <c r="M153" s="163">
        <f t="shared" si="84"/>
        <v>1.2927299515571066E-2</v>
      </c>
    </row>
    <row r="154" spans="2:13" x14ac:dyDescent="0.25">
      <c r="B154" s="165" t="s">
        <v>112</v>
      </c>
      <c r="C154" s="166">
        <v>4925</v>
      </c>
      <c r="D154" s="166">
        <v>388</v>
      </c>
      <c r="E154" s="166">
        <v>10516</v>
      </c>
      <c r="F154" s="166">
        <v>10757</v>
      </c>
      <c r="G154" s="166">
        <v>12042</v>
      </c>
      <c r="H154" s="166">
        <v>10409</v>
      </c>
      <c r="I154" s="181">
        <f t="shared" ref="I154:I161" si="88">IFERROR(H154/G154-1,"-")</f>
        <v>-0.13560870287327687</v>
      </c>
      <c r="J154" s="167">
        <f t="shared" si="85"/>
        <v>25.827319587628867</v>
      </c>
      <c r="K154" s="166">
        <f t="shared" si="86"/>
        <v>-1633</v>
      </c>
      <c r="L154" s="166">
        <f t="shared" si="87"/>
        <v>10021</v>
      </c>
      <c r="M154" s="167">
        <f t="shared" si="84"/>
        <v>3.3002295798096591E-3</v>
      </c>
    </row>
    <row r="155" spans="2:13" x14ac:dyDescent="0.25">
      <c r="B155" s="165" t="s">
        <v>115</v>
      </c>
      <c r="C155" s="166">
        <v>4219</v>
      </c>
      <c r="D155" s="166">
        <v>1693</v>
      </c>
      <c r="E155" s="166">
        <v>6295</v>
      </c>
      <c r="F155" s="166">
        <v>6753</v>
      </c>
      <c r="G155" s="166">
        <v>7392</v>
      </c>
      <c r="H155" s="166">
        <v>7172</v>
      </c>
      <c r="I155" s="181">
        <f t="shared" si="88"/>
        <v>-2.9761904761904767E-2</v>
      </c>
      <c r="J155" s="167">
        <f t="shared" si="85"/>
        <v>3.236266981689309</v>
      </c>
      <c r="K155" s="166">
        <f t="shared" si="86"/>
        <v>-220</v>
      </c>
      <c r="L155" s="166">
        <f t="shared" si="87"/>
        <v>5479</v>
      </c>
      <c r="M155" s="167">
        <f t="shared" si="84"/>
        <v>2.2739212745119487E-3</v>
      </c>
    </row>
    <row r="156" spans="2:13" x14ac:dyDescent="0.25">
      <c r="B156" s="165" t="s">
        <v>118</v>
      </c>
      <c r="C156" s="166">
        <v>1723</v>
      </c>
      <c r="D156" s="166">
        <v>2444</v>
      </c>
      <c r="E156" s="166">
        <v>3313</v>
      </c>
      <c r="F156" s="166">
        <v>5233</v>
      </c>
      <c r="G156" s="166">
        <v>6589</v>
      </c>
      <c r="H156" s="166">
        <v>9586</v>
      </c>
      <c r="I156" s="181">
        <f t="shared" si="88"/>
        <v>0.45484899074214602</v>
      </c>
      <c r="J156" s="167">
        <f t="shared" si="85"/>
        <v>2.9222585924713584</v>
      </c>
      <c r="K156" s="166">
        <f t="shared" si="86"/>
        <v>2997</v>
      </c>
      <c r="L156" s="166">
        <f t="shared" si="87"/>
        <v>7142</v>
      </c>
      <c r="M156" s="167">
        <f t="shared" si="84"/>
        <v>3.0392929918393111E-3</v>
      </c>
    </row>
    <row r="157" spans="2:13" x14ac:dyDescent="0.25">
      <c r="B157" s="165" t="s">
        <v>125</v>
      </c>
      <c r="C157" s="166">
        <v>517</v>
      </c>
      <c r="D157" s="166">
        <v>274</v>
      </c>
      <c r="E157" s="166">
        <v>920</v>
      </c>
      <c r="F157" s="166">
        <v>1078</v>
      </c>
      <c r="G157" s="166">
        <v>1631</v>
      </c>
      <c r="H157" s="166">
        <v>1503</v>
      </c>
      <c r="I157" s="181">
        <f t="shared" si="88"/>
        <v>-7.8479460453709349E-2</v>
      </c>
      <c r="J157" s="167">
        <f t="shared" si="85"/>
        <v>4.4854014598540148</v>
      </c>
      <c r="K157" s="166">
        <f t="shared" si="86"/>
        <v>-128</v>
      </c>
      <c r="L157" s="166">
        <f t="shared" si="87"/>
        <v>1229</v>
      </c>
      <c r="M157" s="167">
        <f t="shared" si="84"/>
        <v>4.765342548231259E-4</v>
      </c>
    </row>
    <row r="158" spans="2:13" x14ac:dyDescent="0.25">
      <c r="B158" s="165" t="s">
        <v>121</v>
      </c>
      <c r="C158" s="166">
        <v>514</v>
      </c>
      <c r="D158" s="166">
        <v>490</v>
      </c>
      <c r="E158" s="166">
        <v>1585</v>
      </c>
      <c r="F158" s="166">
        <v>1642</v>
      </c>
      <c r="G158" s="166">
        <v>1855</v>
      </c>
      <c r="H158" s="166">
        <v>1511</v>
      </c>
      <c r="I158" s="181">
        <f t="shared" si="88"/>
        <v>-0.18544474393530996</v>
      </c>
      <c r="J158" s="167">
        <f t="shared" si="85"/>
        <v>2.083673469387755</v>
      </c>
      <c r="K158" s="166">
        <f t="shared" si="86"/>
        <v>-344</v>
      </c>
      <c r="L158" s="166">
        <f t="shared" si="87"/>
        <v>1021</v>
      </c>
      <c r="M158" s="167">
        <f t="shared" si="84"/>
        <v>4.7907069796257034E-4</v>
      </c>
    </row>
    <row r="159" spans="2:13" x14ac:dyDescent="0.25">
      <c r="B159" s="165" t="s">
        <v>130</v>
      </c>
      <c r="C159" s="166">
        <v>331</v>
      </c>
      <c r="D159" s="166">
        <v>28</v>
      </c>
      <c r="E159" s="166">
        <v>270</v>
      </c>
      <c r="F159" s="166">
        <v>405</v>
      </c>
      <c r="G159" s="166">
        <v>284</v>
      </c>
      <c r="H159" s="166">
        <v>287</v>
      </c>
      <c r="I159" s="181">
        <f t="shared" si="88"/>
        <v>1.0563380281690238E-2</v>
      </c>
      <c r="J159" s="167">
        <f t="shared" si="85"/>
        <v>9.25</v>
      </c>
      <c r="K159" s="166">
        <f t="shared" si="86"/>
        <v>3</v>
      </c>
      <c r="L159" s="166">
        <f t="shared" si="87"/>
        <v>259</v>
      </c>
      <c r="M159" s="167">
        <f t="shared" si="84"/>
        <v>9.0994897627569621E-5</v>
      </c>
    </row>
    <row r="160" spans="2:13" x14ac:dyDescent="0.25">
      <c r="B160" s="165" t="s">
        <v>133</v>
      </c>
      <c r="C160" s="166">
        <v>420</v>
      </c>
      <c r="D160" s="166">
        <v>68</v>
      </c>
      <c r="E160" s="166">
        <v>395</v>
      </c>
      <c r="F160" s="166">
        <v>536</v>
      </c>
      <c r="G160" s="166">
        <v>481</v>
      </c>
      <c r="H160" s="166">
        <v>380</v>
      </c>
      <c r="I160" s="181">
        <f t="shared" si="88"/>
        <v>-0.20997920997920994</v>
      </c>
      <c r="J160" s="167">
        <f t="shared" si="85"/>
        <v>4.5882352941176467</v>
      </c>
      <c r="K160" s="166">
        <f t="shared" si="86"/>
        <v>-101</v>
      </c>
      <c r="L160" s="166">
        <f t="shared" si="87"/>
        <v>312</v>
      </c>
      <c r="M160" s="167">
        <f t="shared" si="84"/>
        <v>1.2048104912361133E-4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3391</v>
      </c>
      <c r="E161" s="171">
        <f t="shared" si="90"/>
        <v>5682</v>
      </c>
      <c r="F161" s="171">
        <f t="shared" ref="F161:H161" si="91">F153-SUM(F154:F160)</f>
        <v>7418</v>
      </c>
      <c r="G161" s="171">
        <f t="shared" si="91"/>
        <v>10128</v>
      </c>
      <c r="H161" s="171">
        <f t="shared" si="91"/>
        <v>9925</v>
      </c>
      <c r="I161" s="182">
        <f t="shared" si="88"/>
        <v>-2.0043443917851511E-2</v>
      </c>
      <c r="J161" s="172">
        <f t="shared" si="85"/>
        <v>1.926865231495134</v>
      </c>
      <c r="K161" s="171">
        <f>H161-G161</f>
        <v>-203</v>
      </c>
      <c r="L161" s="171">
        <f t="shared" si="87"/>
        <v>6534</v>
      </c>
      <c r="M161" s="172">
        <f t="shared" si="84"/>
        <v>3.1467747698732699E-3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79A07-CCFF-469C-A9CB-FCE9C79BBCB5}">
  <sheetPr>
    <tabColor theme="7" tint="0.79998168889431442"/>
    <pageSetUpPr fitToPage="1"/>
  </sheetPr>
  <dimension ref="A1:W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271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47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794875</v>
      </c>
      <c r="D9" s="178">
        <f t="shared" si="0"/>
        <v>578416</v>
      </c>
      <c r="E9" s="178">
        <f t="shared" si="0"/>
        <v>2111099</v>
      </c>
      <c r="F9" s="178">
        <f t="shared" si="0"/>
        <v>2351203</v>
      </c>
      <c r="G9" s="178">
        <f t="shared" si="0"/>
        <v>2473077</v>
      </c>
      <c r="H9" s="178">
        <f t="shared" si="0"/>
        <v>2432547</v>
      </c>
      <c r="I9" s="179">
        <f>IFERROR(H9/G9-1,"-")</f>
        <v>-1.6388490936594335E-2</v>
      </c>
      <c r="J9" s="178">
        <f t="shared" ref="J9:J21" si="1">H9-G9</f>
        <v>-40530</v>
      </c>
      <c r="K9" s="179">
        <f t="shared" ref="K9:K21" si="2">H9/H$9</f>
        <v>1</v>
      </c>
      <c r="N9" s="158" t="s">
        <v>70</v>
      </c>
      <c r="O9" s="178">
        <f t="shared" ref="O9:T9" si="3">O10+O13</f>
        <v>147106</v>
      </c>
      <c r="P9" s="178">
        <f t="shared" si="3"/>
        <v>42517</v>
      </c>
      <c r="Q9" s="178">
        <f t="shared" si="3"/>
        <v>411014</v>
      </c>
      <c r="R9" s="178">
        <f t="shared" si="3"/>
        <v>461407</v>
      </c>
      <c r="S9" s="178">
        <f t="shared" si="3"/>
        <v>489154</v>
      </c>
      <c r="T9" s="178">
        <f t="shared" si="3"/>
        <v>506756</v>
      </c>
      <c r="U9" s="179">
        <f>IFERROR(T9/S9-1,"-")</f>
        <v>3.5984577454135191E-2</v>
      </c>
      <c r="V9" s="178">
        <f>T9-S9</f>
        <v>17602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158244</v>
      </c>
      <c r="D10" s="162">
        <v>310051</v>
      </c>
      <c r="E10" s="162">
        <v>493482</v>
      </c>
      <c r="F10" s="162">
        <v>518737</v>
      </c>
      <c r="G10" s="162">
        <v>505554</v>
      </c>
      <c r="H10" s="162">
        <v>506562</v>
      </c>
      <c r="I10" s="180">
        <f>IFERROR(H10/G10-1,"-")</f>
        <v>1.9938522887763543E-3</v>
      </c>
      <c r="J10" s="161">
        <f t="shared" si="1"/>
        <v>1008</v>
      </c>
      <c r="K10" s="163">
        <f t="shared" si="2"/>
        <v>0.20824345839977604</v>
      </c>
      <c r="N10" s="161" t="s">
        <v>99</v>
      </c>
      <c r="O10" s="162">
        <v>9666</v>
      </c>
      <c r="P10" s="162">
        <v>13071</v>
      </c>
      <c r="Q10" s="162">
        <v>45684</v>
      </c>
      <c r="R10" s="162">
        <v>44408</v>
      </c>
      <c r="S10" s="162">
        <v>43010</v>
      </c>
      <c r="T10" s="162">
        <v>43695</v>
      </c>
      <c r="U10" s="180">
        <f>IFERROR(T10/S10-1,"-")</f>
        <v>1.5926528714252486E-2</v>
      </c>
      <c r="V10" s="161">
        <f t="shared" ref="V10:V20" si="5">T10-S10</f>
        <v>685</v>
      </c>
      <c r="W10" s="163">
        <f t="shared" si="4"/>
        <v>8.6224928762560285E-2</v>
      </c>
    </row>
    <row r="11" spans="1:23" x14ac:dyDescent="0.25">
      <c r="A11" s="164" t="s">
        <v>102</v>
      </c>
      <c r="B11" s="165" t="s">
        <v>105</v>
      </c>
      <c r="C11" s="166">
        <v>56618</v>
      </c>
      <c r="D11" s="166">
        <v>173338</v>
      </c>
      <c r="E11" s="166">
        <v>199899</v>
      </c>
      <c r="F11" s="166">
        <v>203366</v>
      </c>
      <c r="G11" s="166">
        <v>195185</v>
      </c>
      <c r="H11" s="166">
        <v>190221</v>
      </c>
      <c r="I11" s="181">
        <f>IFERROR(H11/G11-1,"-")</f>
        <v>-2.5432282193816103E-2</v>
      </c>
      <c r="J11" s="165">
        <f t="shared" si="1"/>
        <v>-4964</v>
      </c>
      <c r="K11" s="167">
        <f t="shared" si="2"/>
        <v>7.8198283527512527E-2</v>
      </c>
      <c r="N11" s="165" t="s">
        <v>105</v>
      </c>
      <c r="O11" s="166">
        <v>2065</v>
      </c>
      <c r="P11" s="166">
        <v>4340</v>
      </c>
      <c r="Q11" s="166">
        <v>11126</v>
      </c>
      <c r="R11" s="166">
        <v>14836</v>
      </c>
      <c r="S11" s="166">
        <v>17196</v>
      </c>
      <c r="T11" s="166">
        <v>15973</v>
      </c>
      <c r="U11" s="181">
        <f>IFERROR(T11/S11-1,"-")</f>
        <v>-7.112119097464531E-2</v>
      </c>
      <c r="V11" s="165">
        <f t="shared" si="5"/>
        <v>-1223</v>
      </c>
      <c r="W11" s="167">
        <f>T11/T$9</f>
        <v>3.1520100403349939E-2</v>
      </c>
    </row>
    <row r="12" spans="1:23" x14ac:dyDescent="0.25">
      <c r="A12" s="1"/>
      <c r="B12" s="165" t="s">
        <v>102</v>
      </c>
      <c r="C12" s="166">
        <v>101626</v>
      </c>
      <c r="D12" s="166">
        <v>136713</v>
      </c>
      <c r="E12" s="166">
        <v>293583</v>
      </c>
      <c r="F12" s="166">
        <v>315371</v>
      </c>
      <c r="G12" s="166">
        <v>310369</v>
      </c>
      <c r="H12" s="166">
        <v>316341</v>
      </c>
      <c r="I12" s="181">
        <f>IFERROR(H12/G12-1,"-")</f>
        <v>1.9241612403300579E-2</v>
      </c>
      <c r="J12" s="165">
        <f t="shared" si="1"/>
        <v>5972</v>
      </c>
      <c r="K12" s="167">
        <f t="shared" si="2"/>
        <v>0.13004517487226352</v>
      </c>
      <c r="N12" s="165" t="s">
        <v>102</v>
      </c>
      <c r="O12" s="166">
        <v>7601</v>
      </c>
      <c r="P12" s="166">
        <v>8731</v>
      </c>
      <c r="Q12" s="166">
        <v>34558</v>
      </c>
      <c r="R12" s="166">
        <v>29572</v>
      </c>
      <c r="S12" s="166">
        <v>25814</v>
      </c>
      <c r="T12" s="166">
        <v>27722</v>
      </c>
      <c r="U12" s="181">
        <f>IFERROR(T12/S12-1,"-")</f>
        <v>7.3913380336251722E-2</v>
      </c>
      <c r="V12" s="165">
        <f t="shared" si="5"/>
        <v>1908</v>
      </c>
      <c r="W12" s="167">
        <f t="shared" si="4"/>
        <v>5.4704828359210353E-2</v>
      </c>
    </row>
    <row r="13" spans="1:23" s="57" customFormat="1" x14ac:dyDescent="0.25">
      <c r="B13" s="161" t="s">
        <v>109</v>
      </c>
      <c r="C13" s="162">
        <v>636631</v>
      </c>
      <c r="D13" s="162">
        <v>268365</v>
      </c>
      <c r="E13" s="162">
        <v>1617617</v>
      </c>
      <c r="F13" s="162">
        <v>1832466</v>
      </c>
      <c r="G13" s="162">
        <v>1967523</v>
      </c>
      <c r="H13" s="162">
        <v>1925985</v>
      </c>
      <c r="I13" s="180">
        <f>IFERROR(H13/G13-1,"-")</f>
        <v>-2.1111824359867692E-2</v>
      </c>
      <c r="J13" s="161">
        <f t="shared" si="1"/>
        <v>-41538</v>
      </c>
      <c r="K13" s="163">
        <f t="shared" si="2"/>
        <v>0.79175654160022402</v>
      </c>
      <c r="N13" s="161" t="s">
        <v>109</v>
      </c>
      <c r="O13" s="162">
        <v>137440</v>
      </c>
      <c r="P13" s="162">
        <v>29446</v>
      </c>
      <c r="Q13" s="162">
        <v>365330</v>
      </c>
      <c r="R13" s="162">
        <v>416999</v>
      </c>
      <c r="S13" s="162">
        <v>446144</v>
      </c>
      <c r="T13" s="162">
        <v>463061</v>
      </c>
      <c r="U13" s="180">
        <f>IFERROR(T13/S13-1,"-")</f>
        <v>3.7918250609668691E-2</v>
      </c>
      <c r="V13" s="161">
        <f t="shared" si="5"/>
        <v>16917</v>
      </c>
      <c r="W13" s="163">
        <f t="shared" si="4"/>
        <v>0.91377507123743973</v>
      </c>
    </row>
    <row r="14" spans="1:23" s="57" customFormat="1" x14ac:dyDescent="0.25">
      <c r="B14" s="165" t="s">
        <v>112</v>
      </c>
      <c r="C14" s="166">
        <v>252485</v>
      </c>
      <c r="D14" s="166">
        <v>21857</v>
      </c>
      <c r="E14" s="166">
        <v>728704</v>
      </c>
      <c r="F14" s="166">
        <v>826359</v>
      </c>
      <c r="G14" s="166">
        <v>882815</v>
      </c>
      <c r="H14" s="166">
        <v>871588</v>
      </c>
      <c r="I14" s="181">
        <f t="shared" ref="I14:I21" si="6">IFERROR(H14/G14-1,"-")</f>
        <v>-1.2717273720994737E-2</v>
      </c>
      <c r="J14" s="165">
        <f t="shared" si="1"/>
        <v>-11227</v>
      </c>
      <c r="K14" s="167">
        <f t="shared" si="2"/>
        <v>0.35830263505699994</v>
      </c>
      <c r="N14" s="165" t="s">
        <v>112</v>
      </c>
      <c r="O14" s="166">
        <v>66259</v>
      </c>
      <c r="P14" s="166">
        <v>2761</v>
      </c>
      <c r="Q14" s="166">
        <v>187188</v>
      </c>
      <c r="R14" s="166">
        <v>212560</v>
      </c>
      <c r="S14" s="166">
        <v>234149</v>
      </c>
      <c r="T14" s="166">
        <v>238841</v>
      </c>
      <c r="U14" s="181">
        <f t="shared" ref="U14:U21" si="7">IFERROR(T14/S14-1,"-")</f>
        <v>2.0038522479276066E-2</v>
      </c>
      <c r="V14" s="165">
        <f t="shared" si="5"/>
        <v>4692</v>
      </c>
      <c r="W14" s="167">
        <f t="shared" si="4"/>
        <v>0.47131361049499165</v>
      </c>
    </row>
    <row r="15" spans="1:23" x14ac:dyDescent="0.25">
      <c r="A15" s="1"/>
      <c r="B15" s="165" t="s">
        <v>115</v>
      </c>
      <c r="C15" s="166">
        <v>93070</v>
      </c>
      <c r="D15" s="166">
        <v>47079</v>
      </c>
      <c r="E15" s="166">
        <v>184566</v>
      </c>
      <c r="F15" s="166">
        <v>215544</v>
      </c>
      <c r="G15" s="166">
        <v>225329</v>
      </c>
      <c r="H15" s="166">
        <v>216339</v>
      </c>
      <c r="I15" s="181">
        <f t="shared" si="6"/>
        <v>-3.9897216958314274E-2</v>
      </c>
      <c r="J15" s="165">
        <f t="shared" si="1"/>
        <v>-8990</v>
      </c>
      <c r="K15" s="167">
        <f t="shared" si="2"/>
        <v>8.893517781979135E-2</v>
      </c>
      <c r="N15" s="165" t="s">
        <v>115</v>
      </c>
      <c r="O15" s="166">
        <v>8479</v>
      </c>
      <c r="P15" s="166">
        <v>2229</v>
      </c>
      <c r="Q15" s="166">
        <v>14523</v>
      </c>
      <c r="R15" s="166">
        <v>19137</v>
      </c>
      <c r="S15" s="166">
        <v>17749</v>
      </c>
      <c r="T15" s="166">
        <v>18812</v>
      </c>
      <c r="U15" s="181">
        <f t="shared" si="7"/>
        <v>5.9890698067496695E-2</v>
      </c>
      <c r="V15" s="165">
        <f t="shared" si="5"/>
        <v>1063</v>
      </c>
      <c r="W15" s="167">
        <f t="shared" si="4"/>
        <v>3.7122402102787139E-2</v>
      </c>
    </row>
    <row r="16" spans="1:23" x14ac:dyDescent="0.25">
      <c r="A16" s="1"/>
      <c r="B16" s="165" t="s">
        <v>118</v>
      </c>
      <c r="C16" s="166">
        <v>33244</v>
      </c>
      <c r="D16" s="166">
        <v>44007</v>
      </c>
      <c r="E16" s="166">
        <v>92891</v>
      </c>
      <c r="F16" s="166">
        <v>104830</v>
      </c>
      <c r="G16" s="166">
        <v>112724</v>
      </c>
      <c r="H16" s="166">
        <v>106186</v>
      </c>
      <c r="I16" s="181">
        <f t="shared" si="6"/>
        <v>-5.8000070969802309E-2</v>
      </c>
      <c r="J16" s="165">
        <f t="shared" si="1"/>
        <v>-6538</v>
      </c>
      <c r="K16" s="167">
        <f t="shared" si="2"/>
        <v>4.3652188426369559E-2</v>
      </c>
      <c r="N16" s="165" t="s">
        <v>118</v>
      </c>
      <c r="O16" s="166">
        <v>4192</v>
      </c>
      <c r="P16" s="166">
        <v>3259</v>
      </c>
      <c r="Q16" s="166">
        <v>9594</v>
      </c>
      <c r="R16" s="166">
        <v>11611</v>
      </c>
      <c r="S16" s="166">
        <v>11210</v>
      </c>
      <c r="T16" s="166">
        <v>12126</v>
      </c>
      <c r="U16" s="181">
        <f t="shared" si="7"/>
        <v>8.1712756467439807E-2</v>
      </c>
      <c r="V16" s="165">
        <f t="shared" si="5"/>
        <v>916</v>
      </c>
      <c r="W16" s="167">
        <f t="shared" si="4"/>
        <v>2.3928675733489096E-2</v>
      </c>
    </row>
    <row r="17" spans="1:23" x14ac:dyDescent="0.25">
      <c r="A17" s="1"/>
      <c r="B17" s="165" t="s">
        <v>125</v>
      </c>
      <c r="C17" s="166">
        <v>21193</v>
      </c>
      <c r="D17" s="166">
        <v>11933</v>
      </c>
      <c r="E17" s="166">
        <v>73751</v>
      </c>
      <c r="F17" s="166">
        <v>65136</v>
      </c>
      <c r="G17" s="166">
        <v>73540</v>
      </c>
      <c r="H17" s="166">
        <v>67765</v>
      </c>
      <c r="I17" s="181">
        <f t="shared" si="6"/>
        <v>-7.852869186837097E-2</v>
      </c>
      <c r="J17" s="165">
        <f t="shared" si="1"/>
        <v>-5775</v>
      </c>
      <c r="K17" s="167">
        <f t="shared" si="2"/>
        <v>2.7857632349960762E-2</v>
      </c>
      <c r="N17" s="165" t="s">
        <v>125</v>
      </c>
      <c r="O17" s="166">
        <v>5403</v>
      </c>
      <c r="P17" s="166">
        <v>2107</v>
      </c>
      <c r="Q17" s="166">
        <v>17649</v>
      </c>
      <c r="R17" s="166">
        <v>16224</v>
      </c>
      <c r="S17" s="166">
        <v>18165</v>
      </c>
      <c r="T17" s="166">
        <v>16215</v>
      </c>
      <c r="U17" s="181">
        <f t="shared" si="7"/>
        <v>-0.10734929810074323</v>
      </c>
      <c r="V17" s="165">
        <f t="shared" si="5"/>
        <v>-1950</v>
      </c>
      <c r="W17" s="167">
        <f t="shared" si="4"/>
        <v>3.1997647783154025E-2</v>
      </c>
    </row>
    <row r="18" spans="1:23" x14ac:dyDescent="0.25">
      <c r="A18" s="1"/>
      <c r="B18" s="165" t="s">
        <v>121</v>
      </c>
      <c r="C18" s="166">
        <v>29431</v>
      </c>
      <c r="D18" s="166">
        <v>18875</v>
      </c>
      <c r="E18" s="166">
        <v>76451</v>
      </c>
      <c r="F18" s="166">
        <v>76856</v>
      </c>
      <c r="G18" s="166">
        <v>81399</v>
      </c>
      <c r="H18" s="166">
        <v>74015</v>
      </c>
      <c r="I18" s="181">
        <f t="shared" si="6"/>
        <v>-9.0713645130775511E-2</v>
      </c>
      <c r="J18" s="165">
        <f t="shared" si="1"/>
        <v>-7384</v>
      </c>
      <c r="K18" s="167">
        <f t="shared" si="2"/>
        <v>3.0426955779271684E-2</v>
      </c>
      <c r="N18" s="165" t="s">
        <v>121</v>
      </c>
      <c r="O18" s="166">
        <v>7570</v>
      </c>
      <c r="P18" s="166">
        <v>2768</v>
      </c>
      <c r="Q18" s="166">
        <v>16989</v>
      </c>
      <c r="R18" s="166">
        <v>19979</v>
      </c>
      <c r="S18" s="166">
        <v>20959</v>
      </c>
      <c r="T18" s="166">
        <v>17268</v>
      </c>
      <c r="U18" s="181">
        <f t="shared" si="7"/>
        <v>-0.17610573023522114</v>
      </c>
      <c r="V18" s="165">
        <f t="shared" si="5"/>
        <v>-3691</v>
      </c>
      <c r="W18" s="167">
        <f t="shared" si="4"/>
        <v>3.4075570886185853E-2</v>
      </c>
    </row>
    <row r="19" spans="1:23" x14ac:dyDescent="0.25">
      <c r="A19" s="164" t="s">
        <v>146</v>
      </c>
      <c r="B19" s="165" t="s">
        <v>130</v>
      </c>
      <c r="C19" s="166">
        <v>18029</v>
      </c>
      <c r="D19" s="166">
        <v>1064</v>
      </c>
      <c r="E19" s="166">
        <v>22861</v>
      </c>
      <c r="F19" s="166">
        <v>29099</v>
      </c>
      <c r="G19" s="166">
        <v>26307</v>
      </c>
      <c r="H19" s="166">
        <v>25170</v>
      </c>
      <c r="I19" s="181">
        <f t="shared" si="6"/>
        <v>-4.3220435625498932E-2</v>
      </c>
      <c r="J19" s="165">
        <f t="shared" si="1"/>
        <v>-1137</v>
      </c>
      <c r="K19" s="167">
        <f t="shared" si="2"/>
        <v>1.0347179314520952E-2</v>
      </c>
      <c r="N19" s="165" t="s">
        <v>130</v>
      </c>
      <c r="O19" s="166">
        <v>3315</v>
      </c>
      <c r="P19" s="166">
        <v>460</v>
      </c>
      <c r="Q19" s="166">
        <v>4885</v>
      </c>
      <c r="R19" s="166">
        <v>6119</v>
      </c>
      <c r="S19" s="166">
        <v>5101</v>
      </c>
      <c r="T19" s="166">
        <v>6227</v>
      </c>
      <c r="U19" s="181">
        <f t="shared" si="7"/>
        <v>0.22074103117035881</v>
      </c>
      <c r="V19" s="165">
        <f t="shared" si="5"/>
        <v>1126</v>
      </c>
      <c r="W19" s="167">
        <f t="shared" si="4"/>
        <v>1.2287965016694425E-2</v>
      </c>
    </row>
    <row r="20" spans="1:23" x14ac:dyDescent="0.25">
      <c r="A20" s="169" t="s">
        <v>147</v>
      </c>
      <c r="B20" s="165" t="s">
        <v>133</v>
      </c>
      <c r="C20" s="166">
        <v>24132</v>
      </c>
      <c r="D20" s="166">
        <v>1464</v>
      </c>
      <c r="E20" s="166">
        <v>16018</v>
      </c>
      <c r="F20" s="166">
        <v>25339</v>
      </c>
      <c r="G20" s="166">
        <v>24199</v>
      </c>
      <c r="H20" s="166">
        <v>20768</v>
      </c>
      <c r="I20" s="181">
        <f t="shared" si="6"/>
        <v>-0.14178271829414435</v>
      </c>
      <c r="J20" s="165">
        <f t="shared" si="1"/>
        <v>-3431</v>
      </c>
      <c r="K20" s="167">
        <f t="shared" si="2"/>
        <v>8.5375534367886832E-3</v>
      </c>
      <c r="N20" s="165" t="s">
        <v>133</v>
      </c>
      <c r="O20" s="166">
        <v>4738</v>
      </c>
      <c r="P20" s="166">
        <v>632</v>
      </c>
      <c r="Q20" s="166">
        <v>3867</v>
      </c>
      <c r="R20" s="166">
        <v>5813</v>
      </c>
      <c r="S20" s="166">
        <v>5357</v>
      </c>
      <c r="T20" s="166">
        <v>4646</v>
      </c>
      <c r="U20" s="181">
        <f t="shared" si="7"/>
        <v>-0.13272353929438119</v>
      </c>
      <c r="V20" s="165">
        <f t="shared" si="5"/>
        <v>-711</v>
      </c>
      <c r="W20" s="167">
        <f t="shared" si="4"/>
        <v>9.1681203577264007E-3</v>
      </c>
    </row>
    <row r="21" spans="1:23" x14ac:dyDescent="0.25">
      <c r="B21" s="170" t="s">
        <v>147</v>
      </c>
      <c r="C21" s="171">
        <f t="shared" ref="C21" si="8">C13-SUM(C14:C20)</f>
        <v>165047</v>
      </c>
      <c r="D21" s="171">
        <f t="shared" ref="D21:H21" si="9">D13-SUM(D14:D20)</f>
        <v>122086</v>
      </c>
      <c r="E21" s="171">
        <f t="shared" si="9"/>
        <v>422375</v>
      </c>
      <c r="F21" s="171">
        <f t="shared" si="9"/>
        <v>489303</v>
      </c>
      <c r="G21" s="171">
        <f t="shared" si="9"/>
        <v>541210</v>
      </c>
      <c r="H21" s="171">
        <f t="shared" si="9"/>
        <v>544154</v>
      </c>
      <c r="I21" s="182">
        <f t="shared" si="6"/>
        <v>5.439662977402504E-3</v>
      </c>
      <c r="J21" s="170">
        <f t="shared" si="1"/>
        <v>2944</v>
      </c>
      <c r="K21" s="172">
        <f t="shared" si="2"/>
        <v>0.22369721941652104</v>
      </c>
      <c r="N21" s="170" t="s">
        <v>147</v>
      </c>
      <c r="O21" s="171">
        <f t="shared" ref="O21:T21" si="10">O13-SUM(O14:O20)</f>
        <v>37484</v>
      </c>
      <c r="P21" s="171">
        <f t="shared" si="10"/>
        <v>15230</v>
      </c>
      <c r="Q21" s="171">
        <f t="shared" si="10"/>
        <v>110635</v>
      </c>
      <c r="R21" s="171">
        <f t="shared" si="10"/>
        <v>125556</v>
      </c>
      <c r="S21" s="171">
        <f t="shared" si="10"/>
        <v>133454</v>
      </c>
      <c r="T21" s="171">
        <f t="shared" si="10"/>
        <v>148926</v>
      </c>
      <c r="U21" s="182">
        <f t="shared" si="7"/>
        <v>0.11593507875372788</v>
      </c>
      <c r="V21" s="170">
        <f>T21-S21</f>
        <v>15472</v>
      </c>
      <c r="W21" s="172">
        <f t="shared" si="4"/>
        <v>0.2938810788624111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232111</v>
      </c>
      <c r="E23" s="178">
        <f t="shared" si="11"/>
        <v>852329</v>
      </c>
      <c r="F23" s="178">
        <f t="shared" si="11"/>
        <v>884801</v>
      </c>
      <c r="G23" s="178">
        <f t="shared" si="11"/>
        <v>915684</v>
      </c>
      <c r="H23" s="178">
        <f t="shared" si="11"/>
        <v>859383</v>
      </c>
      <c r="I23" s="179">
        <f>IFERROR(H23/G23-1,"-")</f>
        <v>-6.1485184845426977E-2</v>
      </c>
      <c r="J23" s="178">
        <f>H23-G23</f>
        <v>-56301</v>
      </c>
      <c r="K23" s="179">
        <f t="shared" ref="K23:K35" si="12">H23/H$9</f>
        <v>0.35328526026424156</v>
      </c>
    </row>
    <row r="24" spans="1:23" x14ac:dyDescent="0.25">
      <c r="B24" s="161" t="s">
        <v>99</v>
      </c>
      <c r="C24" s="162">
        <v>16647</v>
      </c>
      <c r="D24" s="162">
        <v>111704</v>
      </c>
      <c r="E24" s="162">
        <v>101020</v>
      </c>
      <c r="F24" s="162">
        <v>81576</v>
      </c>
      <c r="G24" s="162">
        <v>69290</v>
      </c>
      <c r="H24" s="162">
        <v>61980</v>
      </c>
      <c r="I24" s="180">
        <f>IFERROR(H24/G24-1,"-")</f>
        <v>-0.10549862895078654</v>
      </c>
      <c r="J24" s="161">
        <f t="shared" ref="J24:J34" si="13">H24-G24</f>
        <v>-7310</v>
      </c>
      <c r="K24" s="163">
        <f t="shared" si="12"/>
        <v>2.5479466583790571E-2</v>
      </c>
    </row>
    <row r="25" spans="1:23" x14ac:dyDescent="0.25">
      <c r="B25" s="165" t="s">
        <v>105</v>
      </c>
      <c r="C25" s="166">
        <v>6472</v>
      </c>
      <c r="D25" s="166">
        <v>60038</v>
      </c>
      <c r="E25" s="166">
        <v>42281</v>
      </c>
      <c r="F25" s="166">
        <v>32711</v>
      </c>
      <c r="G25" s="166">
        <v>24554</v>
      </c>
      <c r="H25" s="166">
        <v>27727</v>
      </c>
      <c r="I25" s="181">
        <f>IFERROR(H25/G25-1,"-")</f>
        <v>0.12922538079335344</v>
      </c>
      <c r="J25" s="165">
        <f t="shared" si="13"/>
        <v>3173</v>
      </c>
      <c r="K25" s="167">
        <f t="shared" si="12"/>
        <v>1.1398340915920638E-2</v>
      </c>
    </row>
    <row r="26" spans="1:23" x14ac:dyDescent="0.25">
      <c r="B26" s="165" t="s">
        <v>102</v>
      </c>
      <c r="C26" s="166">
        <v>10175</v>
      </c>
      <c r="D26" s="166">
        <v>51666</v>
      </c>
      <c r="E26" s="166">
        <v>58739</v>
      </c>
      <c r="F26" s="166">
        <v>48865</v>
      </c>
      <c r="G26" s="166">
        <v>44736</v>
      </c>
      <c r="H26" s="166">
        <v>34253</v>
      </c>
      <c r="I26" s="181">
        <f>IFERROR(H26/G26-1,"-")</f>
        <v>-0.23433029327610877</v>
      </c>
      <c r="J26" s="165">
        <f t="shared" si="13"/>
        <v>-10483</v>
      </c>
      <c r="K26" s="167">
        <f t="shared" si="12"/>
        <v>1.4081125667869933E-2</v>
      </c>
    </row>
    <row r="27" spans="1:23" x14ac:dyDescent="0.25">
      <c r="B27" s="161" t="s">
        <v>109</v>
      </c>
      <c r="C27" s="162">
        <v>263177</v>
      </c>
      <c r="D27" s="162">
        <v>120407</v>
      </c>
      <c r="E27" s="162">
        <v>751309</v>
      </c>
      <c r="F27" s="162">
        <v>803225</v>
      </c>
      <c r="G27" s="162">
        <v>846394</v>
      </c>
      <c r="H27" s="162">
        <v>797403</v>
      </c>
      <c r="I27" s="180">
        <f>IFERROR(H27/G27-1,"-")</f>
        <v>-5.7882026573912393E-2</v>
      </c>
      <c r="J27" s="161">
        <f t="shared" si="13"/>
        <v>-48991</v>
      </c>
      <c r="K27" s="163">
        <f t="shared" si="12"/>
        <v>0.32780579368045099</v>
      </c>
    </row>
    <row r="28" spans="1:23" x14ac:dyDescent="0.25">
      <c r="B28" s="165" t="s">
        <v>112</v>
      </c>
      <c r="C28" s="166">
        <v>115594</v>
      </c>
      <c r="D28" s="166">
        <v>10707</v>
      </c>
      <c r="E28" s="166">
        <v>372541</v>
      </c>
      <c r="F28" s="166">
        <v>402472</v>
      </c>
      <c r="G28" s="166">
        <v>425838</v>
      </c>
      <c r="H28" s="166">
        <v>405424</v>
      </c>
      <c r="I28" s="181">
        <f t="shared" ref="I28:I35" si="14">IFERROR(H28/G28-1,"-")</f>
        <v>-4.793841789600739E-2</v>
      </c>
      <c r="J28" s="165">
        <f t="shared" si="13"/>
        <v>-20414</v>
      </c>
      <c r="K28" s="167">
        <f t="shared" si="12"/>
        <v>0.16666646112079231</v>
      </c>
    </row>
    <row r="29" spans="1:23" x14ac:dyDescent="0.25">
      <c r="B29" s="165" t="s">
        <v>115</v>
      </c>
      <c r="C29" s="166">
        <v>34149</v>
      </c>
      <c r="D29" s="166">
        <v>23499</v>
      </c>
      <c r="E29" s="166">
        <v>86025</v>
      </c>
      <c r="F29" s="166">
        <v>95050</v>
      </c>
      <c r="G29" s="166">
        <v>95777</v>
      </c>
      <c r="H29" s="166">
        <v>88086</v>
      </c>
      <c r="I29" s="181">
        <f t="shared" si="14"/>
        <v>-8.0301116134353756E-2</v>
      </c>
      <c r="J29" s="165">
        <f t="shared" si="13"/>
        <v>-7691</v>
      </c>
      <c r="K29" s="167">
        <f t="shared" si="12"/>
        <v>3.6211427775085125E-2</v>
      </c>
    </row>
    <row r="30" spans="1:23" x14ac:dyDescent="0.25">
      <c r="B30" s="165" t="s">
        <v>118</v>
      </c>
      <c r="C30" s="166">
        <v>11026</v>
      </c>
      <c r="D30" s="166">
        <v>16608</v>
      </c>
      <c r="E30" s="166">
        <v>30711</v>
      </c>
      <c r="F30" s="166">
        <v>28639</v>
      </c>
      <c r="G30" s="166">
        <v>25839</v>
      </c>
      <c r="H30" s="166">
        <v>23987</v>
      </c>
      <c r="I30" s="181">
        <f t="shared" si="14"/>
        <v>-7.1674600410232547E-2</v>
      </c>
      <c r="J30" s="165">
        <f t="shared" si="13"/>
        <v>-1852</v>
      </c>
      <c r="K30" s="167">
        <f t="shared" si="12"/>
        <v>9.860857775820981E-3</v>
      </c>
    </row>
    <row r="31" spans="1:23" x14ac:dyDescent="0.25">
      <c r="B31" s="165" t="s">
        <v>125</v>
      </c>
      <c r="C31" s="166">
        <v>10228</v>
      </c>
      <c r="D31" s="166">
        <v>6368</v>
      </c>
      <c r="E31" s="166">
        <v>39966</v>
      </c>
      <c r="F31" s="166">
        <v>32831</v>
      </c>
      <c r="G31" s="166">
        <v>35787</v>
      </c>
      <c r="H31" s="166">
        <v>32500</v>
      </c>
      <c r="I31" s="181">
        <f t="shared" si="14"/>
        <v>-9.1848995445273474E-2</v>
      </c>
      <c r="J31" s="165">
        <f t="shared" si="13"/>
        <v>-3287</v>
      </c>
      <c r="K31" s="167">
        <f t="shared" si="12"/>
        <v>1.3360481832416804E-2</v>
      </c>
    </row>
    <row r="32" spans="1:23" x14ac:dyDescent="0.25">
      <c r="B32" s="165" t="s">
        <v>121</v>
      </c>
      <c r="C32" s="166">
        <v>14676</v>
      </c>
      <c r="D32" s="166">
        <v>11357</v>
      </c>
      <c r="E32" s="166">
        <v>46524</v>
      </c>
      <c r="F32" s="166">
        <v>42822</v>
      </c>
      <c r="G32" s="166">
        <v>44261</v>
      </c>
      <c r="H32" s="166">
        <v>41897</v>
      </c>
      <c r="I32" s="181">
        <f t="shared" si="14"/>
        <v>-5.3410451639140599E-2</v>
      </c>
      <c r="J32" s="165">
        <f t="shared" si="13"/>
        <v>-2364</v>
      </c>
      <c r="K32" s="167">
        <f t="shared" si="12"/>
        <v>1.7223510994854363E-2</v>
      </c>
    </row>
    <row r="33" spans="2:11" x14ac:dyDescent="0.25">
      <c r="B33" s="165" t="s">
        <v>130</v>
      </c>
      <c r="C33" s="166">
        <v>9525</v>
      </c>
      <c r="D33" s="166">
        <v>279</v>
      </c>
      <c r="E33" s="166">
        <v>12058</v>
      </c>
      <c r="F33" s="166">
        <v>13318</v>
      </c>
      <c r="G33" s="166">
        <v>13054</v>
      </c>
      <c r="H33" s="166">
        <v>11520</v>
      </c>
      <c r="I33" s="181">
        <f t="shared" si="14"/>
        <v>-0.1175118737551708</v>
      </c>
      <c r="J33" s="165">
        <f t="shared" si="13"/>
        <v>-1534</v>
      </c>
      <c r="K33" s="167">
        <f t="shared" si="12"/>
        <v>4.7357769449058945E-3</v>
      </c>
    </row>
    <row r="34" spans="2:11" x14ac:dyDescent="0.25">
      <c r="B34" s="165" t="s">
        <v>133</v>
      </c>
      <c r="C34" s="166">
        <v>11099</v>
      </c>
      <c r="D34" s="166">
        <v>258</v>
      </c>
      <c r="E34" s="166">
        <v>7316</v>
      </c>
      <c r="F34" s="166">
        <v>12088</v>
      </c>
      <c r="G34" s="166">
        <v>11397</v>
      </c>
      <c r="H34" s="166">
        <v>9762</v>
      </c>
      <c r="I34" s="181">
        <f t="shared" si="14"/>
        <v>-0.14345880494867069</v>
      </c>
      <c r="J34" s="165">
        <f t="shared" si="13"/>
        <v>-1635</v>
      </c>
      <c r="K34" s="167">
        <f t="shared" si="12"/>
        <v>4.0130776507093183E-3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51331</v>
      </c>
      <c r="E35" s="171">
        <f t="shared" si="16"/>
        <v>156168</v>
      </c>
      <c r="F35" s="171">
        <f t="shared" si="16"/>
        <v>176005</v>
      </c>
      <c r="G35" s="171">
        <f t="shared" si="16"/>
        <v>194441</v>
      </c>
      <c r="H35" s="171">
        <f t="shared" si="16"/>
        <v>184227</v>
      </c>
      <c r="I35" s="182">
        <f t="shared" si="14"/>
        <v>-5.2530073389871479E-2</v>
      </c>
      <c r="J35" s="170">
        <f>H35-G35</f>
        <v>-10214</v>
      </c>
      <c r="K35" s="172">
        <f t="shared" si="12"/>
        <v>7.5734199585866177E-2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42517</v>
      </c>
      <c r="E37" s="178">
        <f t="shared" si="17"/>
        <v>411014</v>
      </c>
      <c r="F37" s="178">
        <f t="shared" si="17"/>
        <v>461407</v>
      </c>
      <c r="G37" s="178">
        <f t="shared" si="17"/>
        <v>489154</v>
      </c>
      <c r="H37" s="178">
        <f t="shared" si="17"/>
        <v>506756</v>
      </c>
      <c r="I37" s="179">
        <f>IFERROR(H37/G37-1,"-")</f>
        <v>3.5984577454135191E-2</v>
      </c>
      <c r="J37" s="178">
        <f>H37-G37</f>
        <v>17602</v>
      </c>
      <c r="K37" s="179">
        <f t="shared" ref="K37:K49" si="18">H37/H$9</f>
        <v>0.20832321019902184</v>
      </c>
    </row>
    <row r="38" spans="2:11" x14ac:dyDescent="0.25">
      <c r="B38" s="161" t="s">
        <v>99</v>
      </c>
      <c r="C38" s="162">
        <v>9666</v>
      </c>
      <c r="D38" s="162">
        <v>13071</v>
      </c>
      <c r="E38" s="162">
        <v>45684</v>
      </c>
      <c r="F38" s="162">
        <v>44408</v>
      </c>
      <c r="G38" s="162">
        <v>43010</v>
      </c>
      <c r="H38" s="162">
        <v>43695</v>
      </c>
      <c r="I38" s="180">
        <f>IFERROR(H38/G38-1,"-")</f>
        <v>1.5926528714252486E-2</v>
      </c>
      <c r="J38" s="161">
        <f t="shared" ref="J38:J48" si="19">H38-G38</f>
        <v>685</v>
      </c>
      <c r="K38" s="163">
        <f t="shared" si="18"/>
        <v>1.7962653958998532E-2</v>
      </c>
    </row>
    <row r="39" spans="2:11" x14ac:dyDescent="0.25">
      <c r="B39" s="165" t="s">
        <v>105</v>
      </c>
      <c r="C39" s="166">
        <v>2065</v>
      </c>
      <c r="D39" s="166">
        <v>4340</v>
      </c>
      <c r="E39" s="166">
        <v>11126</v>
      </c>
      <c r="F39" s="166">
        <v>14836</v>
      </c>
      <c r="G39" s="166">
        <v>17196</v>
      </c>
      <c r="H39" s="166">
        <v>15973</v>
      </c>
      <c r="I39" s="181">
        <f>IFERROR(H39/G39-1,"-")</f>
        <v>-7.112119097464531E-2</v>
      </c>
      <c r="J39" s="165">
        <f t="shared" si="19"/>
        <v>-1223</v>
      </c>
      <c r="K39" s="167">
        <f t="shared" si="18"/>
        <v>6.5663685018213418E-3</v>
      </c>
    </row>
    <row r="40" spans="2:11" x14ac:dyDescent="0.25">
      <c r="B40" s="165" t="s">
        <v>102</v>
      </c>
      <c r="C40" s="166">
        <v>7601</v>
      </c>
      <c r="D40" s="166">
        <v>8731</v>
      </c>
      <c r="E40" s="166">
        <v>34558</v>
      </c>
      <c r="F40" s="166">
        <v>29572</v>
      </c>
      <c r="G40" s="166">
        <v>25814</v>
      </c>
      <c r="H40" s="166">
        <v>27722</v>
      </c>
      <c r="I40" s="181">
        <f>IFERROR(H40/G40-1,"-")</f>
        <v>7.3913380336251722E-2</v>
      </c>
      <c r="J40" s="165">
        <f t="shared" si="19"/>
        <v>1908</v>
      </c>
      <c r="K40" s="167">
        <f t="shared" si="18"/>
        <v>1.1396285457177189E-2</v>
      </c>
    </row>
    <row r="41" spans="2:11" x14ac:dyDescent="0.25">
      <c r="B41" s="161" t="s">
        <v>109</v>
      </c>
      <c r="C41" s="162">
        <v>137440</v>
      </c>
      <c r="D41" s="162">
        <v>29446</v>
      </c>
      <c r="E41" s="162">
        <v>365330</v>
      </c>
      <c r="F41" s="162">
        <v>416999</v>
      </c>
      <c r="G41" s="162">
        <v>446144</v>
      </c>
      <c r="H41" s="162">
        <v>463061</v>
      </c>
      <c r="I41" s="180">
        <f>IFERROR(H41/G41-1,"-")</f>
        <v>3.7918250609668691E-2</v>
      </c>
      <c r="J41" s="161">
        <f t="shared" si="19"/>
        <v>16917</v>
      </c>
      <c r="K41" s="163">
        <f t="shared" si="18"/>
        <v>0.19036055624002332</v>
      </c>
    </row>
    <row r="42" spans="2:11" x14ac:dyDescent="0.25">
      <c r="B42" s="165" t="s">
        <v>112</v>
      </c>
      <c r="C42" s="166">
        <v>66259</v>
      </c>
      <c r="D42" s="166">
        <v>2761</v>
      </c>
      <c r="E42" s="166">
        <v>187188</v>
      </c>
      <c r="F42" s="166">
        <v>212560</v>
      </c>
      <c r="G42" s="166">
        <v>234149</v>
      </c>
      <c r="H42" s="166">
        <v>238841</v>
      </c>
      <c r="I42" s="181">
        <f t="shared" ref="I42:I49" si="20">IFERROR(H42/G42-1,"-")</f>
        <v>2.0038522479276066E-2</v>
      </c>
      <c r="J42" s="165">
        <f t="shared" si="19"/>
        <v>4692</v>
      </c>
      <c r="K42" s="167">
        <f t="shared" si="18"/>
        <v>9.8185564348808055E-2</v>
      </c>
    </row>
    <row r="43" spans="2:11" x14ac:dyDescent="0.25">
      <c r="B43" s="165" t="s">
        <v>115</v>
      </c>
      <c r="C43" s="166">
        <v>8479</v>
      </c>
      <c r="D43" s="166">
        <v>2229</v>
      </c>
      <c r="E43" s="166">
        <v>14523</v>
      </c>
      <c r="F43" s="166">
        <v>19137</v>
      </c>
      <c r="G43" s="166">
        <v>17749</v>
      </c>
      <c r="H43" s="166">
        <v>18812</v>
      </c>
      <c r="I43" s="181">
        <f t="shared" si="20"/>
        <v>5.9890698067496695E-2</v>
      </c>
      <c r="J43" s="165">
        <f t="shared" si="19"/>
        <v>1063</v>
      </c>
      <c r="K43" s="167">
        <f t="shared" si="18"/>
        <v>7.7334579763515361E-3</v>
      </c>
    </row>
    <row r="44" spans="2:11" x14ac:dyDescent="0.25">
      <c r="B44" s="165" t="s">
        <v>118</v>
      </c>
      <c r="C44" s="166">
        <v>4192</v>
      </c>
      <c r="D44" s="166">
        <v>3259</v>
      </c>
      <c r="E44" s="166">
        <v>9594</v>
      </c>
      <c r="F44" s="166">
        <v>11611</v>
      </c>
      <c r="G44" s="166">
        <v>11210</v>
      </c>
      <c r="H44" s="166">
        <v>12126</v>
      </c>
      <c r="I44" s="181">
        <f t="shared" si="20"/>
        <v>8.1712756467439807E-2</v>
      </c>
      <c r="J44" s="165">
        <f t="shared" si="19"/>
        <v>916</v>
      </c>
      <c r="K44" s="167">
        <f t="shared" si="18"/>
        <v>4.9848985446118823E-3</v>
      </c>
    </row>
    <row r="45" spans="2:11" x14ac:dyDescent="0.25">
      <c r="B45" s="165" t="s">
        <v>125</v>
      </c>
      <c r="C45" s="166">
        <v>5403</v>
      </c>
      <c r="D45" s="166">
        <v>2107</v>
      </c>
      <c r="E45" s="166">
        <v>17649</v>
      </c>
      <c r="F45" s="166">
        <v>16224</v>
      </c>
      <c r="G45" s="166">
        <v>18165</v>
      </c>
      <c r="H45" s="166">
        <v>16215</v>
      </c>
      <c r="I45" s="181">
        <f t="shared" si="20"/>
        <v>-0.10734929810074323</v>
      </c>
      <c r="J45" s="165">
        <f t="shared" si="19"/>
        <v>-1950</v>
      </c>
      <c r="K45" s="167">
        <f t="shared" si="18"/>
        <v>6.6658527050042606E-3</v>
      </c>
    </row>
    <row r="46" spans="2:11" x14ac:dyDescent="0.25">
      <c r="B46" s="165" t="s">
        <v>121</v>
      </c>
      <c r="C46" s="166">
        <v>7570</v>
      </c>
      <c r="D46" s="166">
        <v>2768</v>
      </c>
      <c r="E46" s="166">
        <v>16989</v>
      </c>
      <c r="F46" s="166">
        <v>19979</v>
      </c>
      <c r="G46" s="166">
        <v>20959</v>
      </c>
      <c r="H46" s="166">
        <v>17268</v>
      </c>
      <c r="I46" s="181">
        <f t="shared" si="20"/>
        <v>-0.17610573023522114</v>
      </c>
      <c r="J46" s="165">
        <f t="shared" si="19"/>
        <v>-3691</v>
      </c>
      <c r="K46" s="167">
        <f t="shared" si="18"/>
        <v>7.0987323163745654E-3</v>
      </c>
    </row>
    <row r="47" spans="2:11" x14ac:dyDescent="0.25">
      <c r="B47" s="165" t="s">
        <v>130</v>
      </c>
      <c r="C47" s="166">
        <v>3315</v>
      </c>
      <c r="D47" s="166">
        <v>460</v>
      </c>
      <c r="E47" s="166">
        <v>4885</v>
      </c>
      <c r="F47" s="166">
        <v>6119</v>
      </c>
      <c r="G47" s="166">
        <v>5101</v>
      </c>
      <c r="H47" s="166">
        <v>6227</v>
      </c>
      <c r="I47" s="181">
        <f t="shared" si="20"/>
        <v>0.22074103117035881</v>
      </c>
      <c r="J47" s="165">
        <f t="shared" si="19"/>
        <v>1126</v>
      </c>
      <c r="K47" s="167">
        <f t="shared" si="18"/>
        <v>2.5598683190910599E-3</v>
      </c>
    </row>
    <row r="48" spans="2:11" x14ac:dyDescent="0.25">
      <c r="B48" s="165" t="s">
        <v>133</v>
      </c>
      <c r="C48" s="166">
        <v>4738</v>
      </c>
      <c r="D48" s="166">
        <v>632</v>
      </c>
      <c r="E48" s="166">
        <v>3867</v>
      </c>
      <c r="F48" s="166">
        <v>5813</v>
      </c>
      <c r="G48" s="166">
        <v>5357</v>
      </c>
      <c r="H48" s="166">
        <v>4646</v>
      </c>
      <c r="I48" s="181">
        <f t="shared" si="20"/>
        <v>-0.13272353929438119</v>
      </c>
      <c r="J48" s="165">
        <f t="shared" si="19"/>
        <v>-711</v>
      </c>
      <c r="K48" s="167">
        <f t="shared" si="18"/>
        <v>1.9099322644125685E-3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15230</v>
      </c>
      <c r="E49" s="171">
        <f t="shared" si="22"/>
        <v>110635</v>
      </c>
      <c r="F49" s="171">
        <f t="shared" si="22"/>
        <v>125556</v>
      </c>
      <c r="G49" s="171">
        <f t="shared" si="22"/>
        <v>133454</v>
      </c>
      <c r="H49" s="171">
        <f t="shared" si="22"/>
        <v>148926</v>
      </c>
      <c r="I49" s="182">
        <f t="shared" si="20"/>
        <v>0.11593507875372788</v>
      </c>
      <c r="J49" s="170">
        <f>H49-G49</f>
        <v>15472</v>
      </c>
      <c r="K49" s="172">
        <f t="shared" si="18"/>
        <v>6.1222249765369385E-2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6896</v>
      </c>
      <c r="E51" s="178">
        <f t="shared" si="23"/>
        <v>19165</v>
      </c>
      <c r="F51" s="178">
        <f t="shared" si="23"/>
        <v>29890</v>
      </c>
      <c r="G51" s="178">
        <f t="shared" si="23"/>
        <v>25396</v>
      </c>
      <c r="H51" s="178">
        <f t="shared" si="23"/>
        <v>24109</v>
      </c>
      <c r="I51" s="179">
        <f>IFERROR(H51/G51-1,"-")</f>
        <v>-5.0677272011340424E-2</v>
      </c>
      <c r="J51" s="178">
        <f>H51-G51</f>
        <v>-1287</v>
      </c>
      <c r="K51" s="179">
        <f t="shared" ref="K51:K63" si="24">H51/H$9</f>
        <v>9.9110109691611294E-3</v>
      </c>
    </row>
    <row r="52" spans="2:11" x14ac:dyDescent="0.25">
      <c r="B52" s="161" t="s">
        <v>99</v>
      </c>
      <c r="C52" s="162">
        <v>773</v>
      </c>
      <c r="D52" s="162">
        <v>2321</v>
      </c>
      <c r="E52" s="162">
        <v>2543</v>
      </c>
      <c r="F52" s="162">
        <v>13313</v>
      </c>
      <c r="G52" s="162">
        <v>7143</v>
      </c>
      <c r="H52" s="162">
        <v>4759</v>
      </c>
      <c r="I52" s="180">
        <f>IFERROR(H52/G52-1,"-")</f>
        <v>-0.33375332493350129</v>
      </c>
      <c r="J52" s="161">
        <f t="shared" ref="J52:J62" si="25">H52-G52</f>
        <v>-2384</v>
      </c>
      <c r="K52" s="163">
        <f t="shared" si="24"/>
        <v>1.9563856320145099E-3</v>
      </c>
    </row>
    <row r="53" spans="2:11" x14ac:dyDescent="0.25">
      <c r="B53" s="165" t="s">
        <v>105</v>
      </c>
      <c r="C53" s="166">
        <v>367</v>
      </c>
      <c r="D53" s="166">
        <v>1161</v>
      </c>
      <c r="E53" s="166">
        <v>1046</v>
      </c>
      <c r="F53" s="166">
        <v>9968</v>
      </c>
      <c r="G53" s="166">
        <v>4849</v>
      </c>
      <c r="H53" s="166">
        <v>2834</v>
      </c>
      <c r="I53" s="181">
        <f>IFERROR(H53/G53-1,"-")</f>
        <v>-0.41554959785522794</v>
      </c>
      <c r="J53" s="165">
        <f t="shared" si="25"/>
        <v>-2015</v>
      </c>
      <c r="K53" s="167">
        <f t="shared" si="24"/>
        <v>1.1650340157867453E-3</v>
      </c>
    </row>
    <row r="54" spans="2:11" x14ac:dyDescent="0.25">
      <c r="B54" s="165" t="s">
        <v>102</v>
      </c>
      <c r="C54" s="166">
        <v>406</v>
      </c>
      <c r="D54" s="166">
        <v>1160</v>
      </c>
      <c r="E54" s="166">
        <v>1497</v>
      </c>
      <c r="F54" s="166">
        <v>3345</v>
      </c>
      <c r="G54" s="166">
        <v>2294</v>
      </c>
      <c r="H54" s="166">
        <v>1925</v>
      </c>
      <c r="I54" s="181">
        <f>IFERROR(H54/G54-1,"-")</f>
        <v>-0.16085440278988661</v>
      </c>
      <c r="J54" s="165">
        <f t="shared" si="25"/>
        <v>-369</v>
      </c>
      <c r="K54" s="167">
        <f t="shared" si="24"/>
        <v>7.913516162277646E-4</v>
      </c>
    </row>
    <row r="55" spans="2:11" x14ac:dyDescent="0.25">
      <c r="B55" s="161" t="s">
        <v>109</v>
      </c>
      <c r="C55" s="162">
        <v>7419</v>
      </c>
      <c r="D55" s="162">
        <v>4575</v>
      </c>
      <c r="E55" s="162">
        <v>16622</v>
      </c>
      <c r="F55" s="162">
        <v>16577</v>
      </c>
      <c r="G55" s="162">
        <v>18253</v>
      </c>
      <c r="H55" s="162">
        <v>19350</v>
      </c>
      <c r="I55" s="180">
        <f>IFERROR(H55/G55-1,"-")</f>
        <v>6.0099709636772136E-2</v>
      </c>
      <c r="J55" s="161">
        <f t="shared" si="25"/>
        <v>1097</v>
      </c>
      <c r="K55" s="163">
        <f t="shared" si="24"/>
        <v>7.9546253371466195E-3</v>
      </c>
    </row>
    <row r="56" spans="2:11" x14ac:dyDescent="0.25">
      <c r="B56" s="165" t="s">
        <v>112</v>
      </c>
      <c r="C56" s="166">
        <v>2301</v>
      </c>
      <c r="D56" s="166">
        <v>148</v>
      </c>
      <c r="E56" s="166">
        <v>6041</v>
      </c>
      <c r="F56" s="166">
        <v>5224</v>
      </c>
      <c r="G56" s="166">
        <v>6355</v>
      </c>
      <c r="H56" s="166">
        <v>6935</v>
      </c>
      <c r="I56" s="181">
        <f t="shared" ref="I56:I63" si="26">IFERROR(H56/G56-1,"-")</f>
        <v>9.1266719118804129E-2</v>
      </c>
      <c r="J56" s="165">
        <f t="shared" si="25"/>
        <v>580</v>
      </c>
      <c r="K56" s="167">
        <f t="shared" si="24"/>
        <v>2.8509212771634014E-3</v>
      </c>
    </row>
    <row r="57" spans="2:11" x14ac:dyDescent="0.25">
      <c r="B57" s="165" t="s">
        <v>115</v>
      </c>
      <c r="C57" s="166">
        <v>2164</v>
      </c>
      <c r="D57" s="166">
        <v>1674</v>
      </c>
      <c r="E57" s="166">
        <v>3822</v>
      </c>
      <c r="F57" s="166">
        <v>2863</v>
      </c>
      <c r="G57" s="166">
        <v>3672</v>
      </c>
      <c r="H57" s="166">
        <v>3773</v>
      </c>
      <c r="I57" s="181">
        <f t="shared" si="26"/>
        <v>2.7505446623093732E-2</v>
      </c>
      <c r="J57" s="165">
        <f t="shared" si="25"/>
        <v>101</v>
      </c>
      <c r="K57" s="167">
        <f t="shared" si="24"/>
        <v>1.5510491678064186E-3</v>
      </c>
    </row>
    <row r="58" spans="2:11" x14ac:dyDescent="0.25">
      <c r="B58" s="165" t="s">
        <v>118</v>
      </c>
      <c r="C58" s="166">
        <v>393</v>
      </c>
      <c r="D58" s="166">
        <v>722</v>
      </c>
      <c r="E58" s="166">
        <v>1296</v>
      </c>
      <c r="F58" s="166">
        <v>1711</v>
      </c>
      <c r="G58" s="166">
        <v>1279</v>
      </c>
      <c r="H58" s="166">
        <v>1368</v>
      </c>
      <c r="I58" s="181">
        <f t="shared" si="26"/>
        <v>6.9585613760750675E-2</v>
      </c>
      <c r="J58" s="165">
        <f t="shared" si="25"/>
        <v>89</v>
      </c>
      <c r="K58" s="167">
        <f t="shared" si="24"/>
        <v>5.6237351220757498E-4</v>
      </c>
    </row>
    <row r="59" spans="2:11" x14ac:dyDescent="0.25">
      <c r="B59" s="165" t="s">
        <v>125</v>
      </c>
      <c r="C59" s="166">
        <v>205</v>
      </c>
      <c r="D59" s="166">
        <v>109</v>
      </c>
      <c r="E59" s="166">
        <v>491</v>
      </c>
      <c r="F59" s="166">
        <v>384</v>
      </c>
      <c r="G59" s="166">
        <v>576</v>
      </c>
      <c r="H59" s="166">
        <v>568</v>
      </c>
      <c r="I59" s="181">
        <f t="shared" si="26"/>
        <v>-1.388888888888884E-2</v>
      </c>
      <c r="J59" s="165">
        <f t="shared" si="25"/>
        <v>-8</v>
      </c>
      <c r="K59" s="167">
        <f t="shared" si="24"/>
        <v>2.3350011325577676E-4</v>
      </c>
    </row>
    <row r="60" spans="2:11" x14ac:dyDescent="0.25">
      <c r="B60" s="165" t="s">
        <v>121</v>
      </c>
      <c r="C60" s="166">
        <v>135</v>
      </c>
      <c r="D60" s="166">
        <v>164</v>
      </c>
      <c r="E60" s="166">
        <v>436</v>
      </c>
      <c r="F60" s="166">
        <v>372</v>
      </c>
      <c r="G60" s="166">
        <v>395</v>
      </c>
      <c r="H60" s="166">
        <v>535</v>
      </c>
      <c r="I60" s="181">
        <f t="shared" si="26"/>
        <v>0.35443037974683533</v>
      </c>
      <c r="J60" s="165">
        <f t="shared" si="25"/>
        <v>140</v>
      </c>
      <c r="K60" s="167">
        <f t="shared" si="24"/>
        <v>2.1993408554901508E-4</v>
      </c>
    </row>
    <row r="61" spans="2:11" x14ac:dyDescent="0.25">
      <c r="B61" s="165" t="s">
        <v>130</v>
      </c>
      <c r="C61" s="166">
        <v>76</v>
      </c>
      <c r="D61" s="166">
        <v>39</v>
      </c>
      <c r="E61" s="166">
        <v>57</v>
      </c>
      <c r="F61" s="166">
        <v>154</v>
      </c>
      <c r="G61" s="166">
        <v>84</v>
      </c>
      <c r="H61" s="166">
        <v>170</v>
      </c>
      <c r="I61" s="181">
        <f t="shared" si="26"/>
        <v>1.0238095238095237</v>
      </c>
      <c r="J61" s="165">
        <f t="shared" si="25"/>
        <v>86</v>
      </c>
      <c r="K61" s="167">
        <f t="shared" si="24"/>
        <v>6.9885597277257125E-5</v>
      </c>
    </row>
    <row r="62" spans="2:11" x14ac:dyDescent="0.25">
      <c r="B62" s="165" t="s">
        <v>133</v>
      </c>
      <c r="C62" s="166">
        <v>105</v>
      </c>
      <c r="D62" s="166">
        <v>17</v>
      </c>
      <c r="E62" s="166">
        <v>95</v>
      </c>
      <c r="F62" s="166">
        <v>138</v>
      </c>
      <c r="G62" s="166">
        <v>84</v>
      </c>
      <c r="H62" s="166">
        <v>415</v>
      </c>
      <c r="I62" s="181">
        <f t="shared" si="26"/>
        <v>3.9404761904761907</v>
      </c>
      <c r="J62" s="165">
        <f t="shared" si="25"/>
        <v>331</v>
      </c>
      <c r="K62" s="167">
        <f t="shared" si="24"/>
        <v>1.7060307570624536E-4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1702</v>
      </c>
      <c r="E63" s="171">
        <f t="shared" si="28"/>
        <v>4384</v>
      </c>
      <c r="F63" s="171">
        <f t="shared" si="28"/>
        <v>5731</v>
      </c>
      <c r="G63" s="171">
        <f t="shared" si="28"/>
        <v>5808</v>
      </c>
      <c r="H63" s="171">
        <f t="shared" si="28"/>
        <v>5586</v>
      </c>
      <c r="I63" s="182">
        <f t="shared" si="26"/>
        <v>-3.8223140495867725E-2</v>
      </c>
      <c r="J63" s="170">
        <f>H63-G63</f>
        <v>-222</v>
      </c>
      <c r="K63" s="172">
        <f t="shared" si="24"/>
        <v>2.2963585081809314E-3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18908</v>
      </c>
      <c r="E65" s="178">
        <f t="shared" si="29"/>
        <v>85891</v>
      </c>
      <c r="F65" s="178">
        <f t="shared" si="29"/>
        <v>104931</v>
      </c>
      <c r="G65" s="178">
        <f t="shared" si="29"/>
        <v>110305</v>
      </c>
      <c r="H65" s="178">
        <f t="shared" si="29"/>
        <v>89955</v>
      </c>
      <c r="I65" s="179">
        <f>IFERROR(H65/G65-1,"-")</f>
        <v>-0.18448846380490458</v>
      </c>
      <c r="J65" s="178">
        <f>H65-G65</f>
        <v>-20350</v>
      </c>
      <c r="K65" s="179">
        <f t="shared" ref="K65:K77" si="30">H65/H$9</f>
        <v>3.6979758253386265E-2</v>
      </c>
    </row>
    <row r="66" spans="2:11" x14ac:dyDescent="0.25">
      <c r="B66" s="161" t="s">
        <v>99</v>
      </c>
      <c r="C66" s="162">
        <v>5481</v>
      </c>
      <c r="D66" s="162">
        <v>10843</v>
      </c>
      <c r="E66" s="162">
        <v>26332</v>
      </c>
      <c r="F66" s="162">
        <v>26747</v>
      </c>
      <c r="G66" s="162">
        <v>31284</v>
      </c>
      <c r="H66" s="162">
        <v>24581</v>
      </c>
      <c r="I66" s="180">
        <f>IFERROR(H66/G66-1,"-")</f>
        <v>-0.21426288198440102</v>
      </c>
      <c r="J66" s="161">
        <f t="shared" ref="J66:J76" si="31">H66-G66</f>
        <v>-6703</v>
      </c>
      <c r="K66" s="163">
        <f t="shared" si="30"/>
        <v>1.0105046274542692E-2</v>
      </c>
    </row>
    <row r="67" spans="2:11" x14ac:dyDescent="0.25">
      <c r="B67" s="165" t="s">
        <v>105</v>
      </c>
      <c r="C67" s="166">
        <v>2199</v>
      </c>
      <c r="D67" s="166">
        <v>10492</v>
      </c>
      <c r="E67" s="166">
        <v>21697</v>
      </c>
      <c r="F67" s="166">
        <v>20684</v>
      </c>
      <c r="G67" s="166">
        <v>18174</v>
      </c>
      <c r="H67" s="166">
        <v>9049</v>
      </c>
      <c r="I67" s="181">
        <f>IFERROR(H67/G67-1,"-")</f>
        <v>-0.50209089908660731</v>
      </c>
      <c r="J67" s="165">
        <f t="shared" si="31"/>
        <v>-9125</v>
      </c>
      <c r="K67" s="167">
        <f t="shared" si="30"/>
        <v>3.7199692338935279E-3</v>
      </c>
    </row>
    <row r="68" spans="2:11" x14ac:dyDescent="0.25">
      <c r="B68" s="165" t="s">
        <v>102</v>
      </c>
      <c r="C68" s="166">
        <v>3282</v>
      </c>
      <c r="D68" s="166">
        <v>351</v>
      </c>
      <c r="E68" s="166">
        <v>4635</v>
      </c>
      <c r="F68" s="166">
        <v>6063</v>
      </c>
      <c r="G68" s="166">
        <v>13110</v>
      </c>
      <c r="H68" s="166">
        <v>15532</v>
      </c>
      <c r="I68" s="181">
        <f>IFERROR(H68/G68-1,"-")</f>
        <v>0.184744469870328</v>
      </c>
      <c r="J68" s="165">
        <f t="shared" si="31"/>
        <v>2422</v>
      </c>
      <c r="K68" s="167">
        <f t="shared" si="30"/>
        <v>6.3850770406491631E-3</v>
      </c>
    </row>
    <row r="69" spans="2:11" x14ac:dyDescent="0.25">
      <c r="B69" s="161" t="s">
        <v>109</v>
      </c>
      <c r="C69" s="162">
        <v>17854</v>
      </c>
      <c r="D69" s="162">
        <v>8065</v>
      </c>
      <c r="E69" s="162">
        <v>59559</v>
      </c>
      <c r="F69" s="162">
        <v>78184</v>
      </c>
      <c r="G69" s="162">
        <v>79021</v>
      </c>
      <c r="H69" s="162">
        <v>65374</v>
      </c>
      <c r="I69" s="180">
        <f>IFERROR(H69/G69-1,"-")</f>
        <v>-0.17270092760152367</v>
      </c>
      <c r="J69" s="161">
        <f t="shared" si="31"/>
        <v>-13647</v>
      </c>
      <c r="K69" s="163">
        <f t="shared" si="30"/>
        <v>2.6874711978843575E-2</v>
      </c>
    </row>
    <row r="70" spans="2:11" x14ac:dyDescent="0.25">
      <c r="B70" s="165" t="s">
        <v>112</v>
      </c>
      <c r="C70" s="166">
        <v>7112</v>
      </c>
      <c r="D70" s="166">
        <v>869</v>
      </c>
      <c r="E70" s="166">
        <v>26221</v>
      </c>
      <c r="F70" s="166">
        <v>28594</v>
      </c>
      <c r="G70" s="166">
        <v>26510</v>
      </c>
      <c r="H70" s="166">
        <v>27977</v>
      </c>
      <c r="I70" s="181">
        <f t="shared" ref="I70:I77" si="32">IFERROR(H70/G70-1,"-")</f>
        <v>5.5337608449641751E-2</v>
      </c>
      <c r="J70" s="165">
        <f t="shared" si="31"/>
        <v>1467</v>
      </c>
      <c r="K70" s="167">
        <f t="shared" si="30"/>
        <v>1.1501113853093076E-2</v>
      </c>
    </row>
    <row r="71" spans="2:11" x14ac:dyDescent="0.25">
      <c r="B71" s="165" t="s">
        <v>115</v>
      </c>
      <c r="C71" s="166">
        <v>2067</v>
      </c>
      <c r="D71" s="166">
        <v>1213</v>
      </c>
      <c r="E71" s="166">
        <v>5231</v>
      </c>
      <c r="F71" s="166">
        <v>5346</v>
      </c>
      <c r="G71" s="166">
        <v>5749</v>
      </c>
      <c r="H71" s="166">
        <v>6004</v>
      </c>
      <c r="I71" s="181">
        <f t="shared" si="32"/>
        <v>4.435554009392928E-2</v>
      </c>
      <c r="J71" s="165">
        <f t="shared" si="31"/>
        <v>255</v>
      </c>
      <c r="K71" s="167">
        <f t="shared" si="30"/>
        <v>2.4681948591332458E-3</v>
      </c>
    </row>
    <row r="72" spans="2:11" x14ac:dyDescent="0.25">
      <c r="B72" s="165" t="s">
        <v>118</v>
      </c>
      <c r="C72" s="166">
        <v>2431</v>
      </c>
      <c r="D72" s="166">
        <v>1335</v>
      </c>
      <c r="E72" s="166">
        <v>8134</v>
      </c>
      <c r="F72" s="166">
        <v>10063</v>
      </c>
      <c r="G72" s="166">
        <v>10964</v>
      </c>
      <c r="H72" s="166">
        <v>5823</v>
      </c>
      <c r="I72" s="181">
        <f t="shared" si="32"/>
        <v>-0.46889821233126594</v>
      </c>
      <c r="J72" s="165">
        <f t="shared" si="31"/>
        <v>-5141</v>
      </c>
      <c r="K72" s="167">
        <f t="shared" si="30"/>
        <v>2.3937872526204017E-3</v>
      </c>
    </row>
    <row r="73" spans="2:11" x14ac:dyDescent="0.25">
      <c r="B73" s="165" t="s">
        <v>125</v>
      </c>
      <c r="C73" s="166">
        <v>204</v>
      </c>
      <c r="D73" s="166">
        <v>415</v>
      </c>
      <c r="E73" s="166">
        <v>982</v>
      </c>
      <c r="F73" s="166">
        <v>2041</v>
      </c>
      <c r="G73" s="166">
        <v>2589</v>
      </c>
      <c r="H73" s="166">
        <v>1590</v>
      </c>
      <c r="I73" s="181">
        <f t="shared" si="32"/>
        <v>-0.38586326767091539</v>
      </c>
      <c r="J73" s="165">
        <f t="shared" si="31"/>
        <v>-999</v>
      </c>
      <c r="K73" s="167">
        <f t="shared" si="30"/>
        <v>6.5363588041669903E-4</v>
      </c>
    </row>
    <row r="74" spans="2:11" x14ac:dyDescent="0.25">
      <c r="B74" s="165" t="s">
        <v>121</v>
      </c>
      <c r="C74" s="166">
        <v>442</v>
      </c>
      <c r="D74" s="166">
        <v>436</v>
      </c>
      <c r="E74" s="166">
        <v>1715</v>
      </c>
      <c r="F74" s="166">
        <v>1829</v>
      </c>
      <c r="G74" s="166">
        <v>2185</v>
      </c>
      <c r="H74" s="166">
        <v>1749</v>
      </c>
      <c r="I74" s="181">
        <f t="shared" si="32"/>
        <v>-0.19954233409610989</v>
      </c>
      <c r="J74" s="165">
        <f t="shared" si="31"/>
        <v>-436</v>
      </c>
      <c r="K74" s="167">
        <f t="shared" si="30"/>
        <v>7.18999468458369E-4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884</v>
      </c>
      <c r="F75" s="166">
        <v>3203</v>
      </c>
      <c r="G75" s="166">
        <v>1641</v>
      </c>
      <c r="H75" s="166">
        <v>823</v>
      </c>
      <c r="I75" s="181">
        <f t="shared" si="32"/>
        <v>-0.49847653869591713</v>
      </c>
      <c r="J75" s="165">
        <f t="shared" si="31"/>
        <v>-818</v>
      </c>
      <c r="K75" s="167">
        <f t="shared" si="30"/>
        <v>3.3832850917166245E-4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284</v>
      </c>
      <c r="F76" s="166">
        <v>929</v>
      </c>
      <c r="G76" s="166">
        <v>203</v>
      </c>
      <c r="H76" s="166">
        <v>523</v>
      </c>
      <c r="I76" s="181">
        <f t="shared" si="32"/>
        <v>1.5763546798029555</v>
      </c>
      <c r="J76" s="165">
        <f t="shared" si="31"/>
        <v>320</v>
      </c>
      <c r="K76" s="167">
        <f t="shared" si="30"/>
        <v>2.1500098456473811E-4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3797</v>
      </c>
      <c r="E77" s="171">
        <f t="shared" si="34"/>
        <v>16108</v>
      </c>
      <c r="F77" s="171">
        <f t="shared" si="34"/>
        <v>26179</v>
      </c>
      <c r="G77" s="171">
        <f t="shared" si="34"/>
        <v>29180</v>
      </c>
      <c r="H77" s="171">
        <f t="shared" si="34"/>
        <v>20885</v>
      </c>
      <c r="I77" s="182">
        <f t="shared" si="32"/>
        <v>-0.28427004797806721</v>
      </c>
      <c r="J77" s="170">
        <f>H77-G77</f>
        <v>-8295</v>
      </c>
      <c r="K77" s="172">
        <f t="shared" si="30"/>
        <v>8.585651171385383E-3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85300</v>
      </c>
      <c r="E79" s="178">
        <f t="shared" si="35"/>
        <v>319384</v>
      </c>
      <c r="F79" s="178">
        <f t="shared" si="35"/>
        <v>367814</v>
      </c>
      <c r="G79" s="178">
        <f t="shared" si="35"/>
        <v>425017</v>
      </c>
      <c r="H79" s="178">
        <f t="shared" si="35"/>
        <v>424894</v>
      </c>
      <c r="I79" s="179">
        <f>IFERROR(H79/G79-1,"-")</f>
        <v>-2.8940018869838546E-4</v>
      </c>
      <c r="J79" s="178">
        <f>H79-G79</f>
        <v>-123</v>
      </c>
      <c r="K79" s="179">
        <f t="shared" ref="K79:K91" si="36">H79/H$9</f>
        <v>0.17467041746778172</v>
      </c>
    </row>
    <row r="80" spans="2:11" x14ac:dyDescent="0.25">
      <c r="B80" s="161" t="s">
        <v>99</v>
      </c>
      <c r="C80" s="162">
        <v>40712</v>
      </c>
      <c r="D80" s="162">
        <v>51558</v>
      </c>
      <c r="E80" s="162">
        <v>160048</v>
      </c>
      <c r="F80" s="162">
        <v>167037</v>
      </c>
      <c r="G80" s="162">
        <v>174809</v>
      </c>
      <c r="H80" s="162">
        <v>179196</v>
      </c>
      <c r="I80" s="180">
        <f>IFERROR(H80/G80-1,"-")</f>
        <v>2.5095961878393025E-2</v>
      </c>
      <c r="J80" s="161">
        <f t="shared" ref="J80:J90" si="37">H80-G80</f>
        <v>4387</v>
      </c>
      <c r="K80" s="163">
        <f t="shared" si="36"/>
        <v>7.3665996998208055E-2</v>
      </c>
    </row>
    <row r="81" spans="2:11" x14ac:dyDescent="0.25">
      <c r="B81" s="165" t="s">
        <v>105</v>
      </c>
      <c r="C81" s="166">
        <v>6804</v>
      </c>
      <c r="D81" s="166">
        <v>19409</v>
      </c>
      <c r="E81" s="166">
        <v>39526</v>
      </c>
      <c r="F81" s="166">
        <v>35133</v>
      </c>
      <c r="G81" s="166">
        <v>44104</v>
      </c>
      <c r="H81" s="166">
        <v>38727</v>
      </c>
      <c r="I81" s="181">
        <f>IFERROR(H81/G81-1,"-")</f>
        <v>-0.12191637946671507</v>
      </c>
      <c r="J81" s="165">
        <f t="shared" si="37"/>
        <v>-5377</v>
      </c>
      <c r="K81" s="167">
        <f t="shared" si="36"/>
        <v>1.5920350151507865E-2</v>
      </c>
    </row>
    <row r="82" spans="2:11" x14ac:dyDescent="0.25">
      <c r="B82" s="165" t="s">
        <v>102</v>
      </c>
      <c r="C82" s="166">
        <v>33908</v>
      </c>
      <c r="D82" s="166">
        <v>32149</v>
      </c>
      <c r="E82" s="166">
        <v>120522</v>
      </c>
      <c r="F82" s="166">
        <v>131904</v>
      </c>
      <c r="G82" s="166">
        <v>130705</v>
      </c>
      <c r="H82" s="166">
        <v>140469</v>
      </c>
      <c r="I82" s="181">
        <f>IFERROR(H82/G82-1,"-")</f>
        <v>7.4702574499827756E-2</v>
      </c>
      <c r="J82" s="165">
        <f t="shared" si="37"/>
        <v>9764</v>
      </c>
      <c r="K82" s="167">
        <f t="shared" si="36"/>
        <v>5.7745646846700187E-2</v>
      </c>
    </row>
    <row r="83" spans="2:11" x14ac:dyDescent="0.25">
      <c r="B83" s="161" t="s">
        <v>109</v>
      </c>
      <c r="C83" s="162">
        <v>75507</v>
      </c>
      <c r="D83" s="162">
        <v>33742</v>
      </c>
      <c r="E83" s="162">
        <v>159336</v>
      </c>
      <c r="F83" s="162">
        <v>200777</v>
      </c>
      <c r="G83" s="162">
        <v>250208</v>
      </c>
      <c r="H83" s="162">
        <v>245698</v>
      </c>
      <c r="I83" s="180">
        <f>IFERROR(H83/G83-1,"-")</f>
        <v>-1.8025003197339795E-2</v>
      </c>
      <c r="J83" s="161">
        <f t="shared" si="37"/>
        <v>-4510</v>
      </c>
      <c r="K83" s="163">
        <f t="shared" si="36"/>
        <v>0.10100442046957366</v>
      </c>
    </row>
    <row r="84" spans="2:11" x14ac:dyDescent="0.25">
      <c r="B84" s="165" t="s">
        <v>112</v>
      </c>
      <c r="C84" s="166">
        <v>14988</v>
      </c>
      <c r="D84" s="166">
        <v>2518</v>
      </c>
      <c r="E84" s="166">
        <v>32465</v>
      </c>
      <c r="F84" s="166">
        <v>42613</v>
      </c>
      <c r="G84" s="166">
        <v>53396</v>
      </c>
      <c r="H84" s="166">
        <v>56193</v>
      </c>
      <c r="I84" s="181">
        <f t="shared" ref="I84:I91" si="38">IFERROR(H84/G84-1,"-")</f>
        <v>5.2382200913926091E-2</v>
      </c>
      <c r="J84" s="165">
        <f t="shared" si="37"/>
        <v>2797</v>
      </c>
      <c r="K84" s="167">
        <f t="shared" si="36"/>
        <v>2.3100478634122998E-2</v>
      </c>
    </row>
    <row r="85" spans="2:11" x14ac:dyDescent="0.25">
      <c r="B85" s="165" t="s">
        <v>115</v>
      </c>
      <c r="C85" s="166">
        <v>28410</v>
      </c>
      <c r="D85" s="166">
        <v>7487</v>
      </c>
      <c r="E85" s="166">
        <v>51981</v>
      </c>
      <c r="F85" s="166">
        <v>62476</v>
      </c>
      <c r="G85" s="166">
        <v>70967</v>
      </c>
      <c r="H85" s="166">
        <v>67629</v>
      </c>
      <c r="I85" s="181">
        <f t="shared" si="38"/>
        <v>-4.7035946284892938E-2</v>
      </c>
      <c r="J85" s="165">
        <f t="shared" si="37"/>
        <v>-3338</v>
      </c>
      <c r="K85" s="167">
        <f t="shared" si="36"/>
        <v>2.7801723872138955E-2</v>
      </c>
    </row>
    <row r="86" spans="2:11" x14ac:dyDescent="0.25">
      <c r="B86" s="165" t="s">
        <v>118</v>
      </c>
      <c r="C86" s="166">
        <v>5054</v>
      </c>
      <c r="D86" s="166">
        <v>6161</v>
      </c>
      <c r="E86" s="166">
        <v>14878</v>
      </c>
      <c r="F86" s="166">
        <v>19882</v>
      </c>
      <c r="G86" s="166">
        <v>31004</v>
      </c>
      <c r="H86" s="166">
        <v>27502</v>
      </c>
      <c r="I86" s="181">
        <f t="shared" si="38"/>
        <v>-0.11295316733324734</v>
      </c>
      <c r="J86" s="165">
        <f t="shared" si="37"/>
        <v>-3502</v>
      </c>
      <c r="K86" s="167">
        <f t="shared" si="36"/>
        <v>1.1305845272465444E-2</v>
      </c>
    </row>
    <row r="87" spans="2:11" x14ac:dyDescent="0.25">
      <c r="B87" s="165" t="s">
        <v>125</v>
      </c>
      <c r="C87" s="166">
        <v>1174</v>
      </c>
      <c r="D87" s="166">
        <v>702</v>
      </c>
      <c r="E87" s="166">
        <v>3235</v>
      </c>
      <c r="F87" s="166">
        <v>3449</v>
      </c>
      <c r="G87" s="166">
        <v>6719</v>
      </c>
      <c r="H87" s="166">
        <v>6866</v>
      </c>
      <c r="I87" s="181">
        <f t="shared" si="38"/>
        <v>2.1878255692811432E-2</v>
      </c>
      <c r="J87" s="165">
        <f t="shared" si="37"/>
        <v>147</v>
      </c>
      <c r="K87" s="167">
        <f t="shared" si="36"/>
        <v>2.8225559465038085E-3</v>
      </c>
    </row>
    <row r="88" spans="2:11" x14ac:dyDescent="0.25">
      <c r="B88" s="165" t="s">
        <v>121</v>
      </c>
      <c r="C88" s="166">
        <v>993</v>
      </c>
      <c r="D88" s="166">
        <v>940</v>
      </c>
      <c r="E88" s="166">
        <v>2928</v>
      </c>
      <c r="F88" s="166">
        <v>3211</v>
      </c>
      <c r="G88" s="166">
        <v>4342</v>
      </c>
      <c r="H88" s="166">
        <v>4247</v>
      </c>
      <c r="I88" s="181">
        <f t="shared" si="38"/>
        <v>-2.1879318286503913E-2</v>
      </c>
      <c r="J88" s="165">
        <f t="shared" si="37"/>
        <v>-95</v>
      </c>
      <c r="K88" s="167">
        <f t="shared" si="36"/>
        <v>1.7459066566853591E-3</v>
      </c>
    </row>
    <row r="89" spans="2:11" x14ac:dyDescent="0.25">
      <c r="B89" s="165" t="s">
        <v>130</v>
      </c>
      <c r="C89" s="166">
        <v>1688</v>
      </c>
      <c r="D89" s="166">
        <v>113</v>
      </c>
      <c r="E89" s="166">
        <v>1856</v>
      </c>
      <c r="F89" s="166">
        <v>2471</v>
      </c>
      <c r="G89" s="166">
        <v>2464</v>
      </c>
      <c r="H89" s="166">
        <v>2549</v>
      </c>
      <c r="I89" s="181">
        <f t="shared" si="38"/>
        <v>3.4496753246753276E-2</v>
      </c>
      <c r="J89" s="165">
        <f t="shared" si="37"/>
        <v>85</v>
      </c>
      <c r="K89" s="167">
        <f t="shared" si="36"/>
        <v>1.0478728674101672E-3</v>
      </c>
    </row>
    <row r="90" spans="2:11" x14ac:dyDescent="0.25">
      <c r="B90" s="165" t="s">
        <v>133</v>
      </c>
      <c r="C90" s="166">
        <v>2253</v>
      </c>
      <c r="D90" s="166">
        <v>219</v>
      </c>
      <c r="E90" s="166">
        <v>1540</v>
      </c>
      <c r="F90" s="166">
        <v>2515</v>
      </c>
      <c r="G90" s="166">
        <v>2950</v>
      </c>
      <c r="H90" s="166">
        <v>2101</v>
      </c>
      <c r="I90" s="181">
        <f t="shared" si="38"/>
        <v>-0.28779661016949154</v>
      </c>
      <c r="J90" s="165">
        <f t="shared" si="37"/>
        <v>-849</v>
      </c>
      <c r="K90" s="167">
        <f t="shared" si="36"/>
        <v>8.6370376399716019E-4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15602</v>
      </c>
      <c r="E91" s="171">
        <f t="shared" si="40"/>
        <v>50453</v>
      </c>
      <c r="F91" s="171">
        <f t="shared" si="40"/>
        <v>64160</v>
      </c>
      <c r="G91" s="171">
        <f t="shared" si="40"/>
        <v>78366</v>
      </c>
      <c r="H91" s="171">
        <f t="shared" si="40"/>
        <v>78611</v>
      </c>
      <c r="I91" s="182">
        <f t="shared" si="38"/>
        <v>3.1263558175740336E-3</v>
      </c>
      <c r="J91" s="170">
        <f>H91-G91</f>
        <v>245</v>
      </c>
      <c r="K91" s="172">
        <f t="shared" si="36"/>
        <v>3.2316333456249763E-2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14230</v>
      </c>
      <c r="E93" s="178">
        <f t="shared" si="41"/>
        <v>28946</v>
      </c>
      <c r="F93" s="178">
        <f t="shared" si="41"/>
        <v>35023</v>
      </c>
      <c r="G93" s="178">
        <f t="shared" si="41"/>
        <v>33791</v>
      </c>
      <c r="H93" s="178">
        <f t="shared" si="41"/>
        <v>31909</v>
      </c>
      <c r="I93" s="179">
        <f>IFERROR(H93/G93-1,"-")</f>
        <v>-5.5695303483175973E-2</v>
      </c>
      <c r="J93" s="178">
        <f>H93-G93</f>
        <v>-1882</v>
      </c>
      <c r="K93" s="179">
        <f t="shared" ref="K93:K105" si="42">H93/H$9</f>
        <v>1.3117526608941164E-2</v>
      </c>
    </row>
    <row r="94" spans="2:11" x14ac:dyDescent="0.25">
      <c r="B94" s="161" t="s">
        <v>99</v>
      </c>
      <c r="C94" s="162">
        <v>7454</v>
      </c>
      <c r="D94" s="162">
        <v>9042</v>
      </c>
      <c r="E94" s="162">
        <v>18683</v>
      </c>
      <c r="F94" s="162">
        <v>23106</v>
      </c>
      <c r="G94" s="162">
        <v>20343</v>
      </c>
      <c r="H94" s="162">
        <v>19090</v>
      </c>
      <c r="I94" s="180">
        <f>IFERROR(H94/G94-1,"-")</f>
        <v>-6.1593668583788008E-2</v>
      </c>
      <c r="J94" s="161">
        <f t="shared" ref="J94:J104" si="43">H94-G94</f>
        <v>-1253</v>
      </c>
      <c r="K94" s="163">
        <f t="shared" si="42"/>
        <v>7.8477414824872863E-3</v>
      </c>
    </row>
    <row r="95" spans="2:11" x14ac:dyDescent="0.25">
      <c r="B95" s="165" t="s">
        <v>105</v>
      </c>
      <c r="C95" s="166">
        <v>4239</v>
      </c>
      <c r="D95" s="166">
        <v>4883</v>
      </c>
      <c r="E95" s="166">
        <v>9207</v>
      </c>
      <c r="F95" s="166">
        <v>7164</v>
      </c>
      <c r="G95" s="166">
        <v>6280</v>
      </c>
      <c r="H95" s="166">
        <v>6212</v>
      </c>
      <c r="I95" s="181">
        <f>IFERROR(H95/G95-1,"-")</f>
        <v>-1.0828025477707004E-2</v>
      </c>
      <c r="J95" s="165">
        <f t="shared" si="43"/>
        <v>-68</v>
      </c>
      <c r="K95" s="167">
        <f t="shared" si="42"/>
        <v>2.5537019428607134E-3</v>
      </c>
    </row>
    <row r="96" spans="2:11" x14ac:dyDescent="0.25">
      <c r="B96" s="165" t="s">
        <v>102</v>
      </c>
      <c r="C96" s="166">
        <v>3215</v>
      </c>
      <c r="D96" s="166">
        <v>4159</v>
      </c>
      <c r="E96" s="166">
        <v>9476</v>
      </c>
      <c r="F96" s="166">
        <v>15942</v>
      </c>
      <c r="G96" s="166">
        <v>14063</v>
      </c>
      <c r="H96" s="166">
        <v>12878</v>
      </c>
      <c r="I96" s="181">
        <f>IFERROR(H96/G96-1,"-")</f>
        <v>-8.4263670625044473E-2</v>
      </c>
      <c r="J96" s="165">
        <f t="shared" si="43"/>
        <v>-1185</v>
      </c>
      <c r="K96" s="167">
        <f t="shared" si="42"/>
        <v>5.2940395396265721E-3</v>
      </c>
    </row>
    <row r="97" spans="2:11" x14ac:dyDescent="0.25">
      <c r="B97" s="161" t="s">
        <v>109</v>
      </c>
      <c r="C97" s="162">
        <v>5300</v>
      </c>
      <c r="D97" s="162">
        <v>5188</v>
      </c>
      <c r="E97" s="162">
        <v>10263</v>
      </c>
      <c r="F97" s="162">
        <v>11917</v>
      </c>
      <c r="G97" s="162">
        <v>13448</v>
      </c>
      <c r="H97" s="162">
        <v>12819</v>
      </c>
      <c r="I97" s="180">
        <f>IFERROR(H97/G97-1,"-")</f>
        <v>-4.6772754312908948E-2</v>
      </c>
      <c r="J97" s="161">
        <f t="shared" si="43"/>
        <v>-629</v>
      </c>
      <c r="K97" s="163">
        <f t="shared" si="42"/>
        <v>5.2697851264538777E-3</v>
      </c>
    </row>
    <row r="98" spans="2:11" x14ac:dyDescent="0.25">
      <c r="B98" s="165" t="s">
        <v>112</v>
      </c>
      <c r="C98" s="166">
        <v>994</v>
      </c>
      <c r="D98" s="166">
        <v>194</v>
      </c>
      <c r="E98" s="166">
        <v>1389</v>
      </c>
      <c r="F98" s="166">
        <v>1721</v>
      </c>
      <c r="G98" s="166">
        <v>2001</v>
      </c>
      <c r="H98" s="166">
        <v>1690</v>
      </c>
      <c r="I98" s="181">
        <f t="shared" ref="I98:I105" si="44">IFERROR(H98/G98-1,"-")</f>
        <v>-0.15542228885557219</v>
      </c>
      <c r="J98" s="165">
        <f t="shared" si="43"/>
        <v>-311</v>
      </c>
      <c r="K98" s="167">
        <f t="shared" si="42"/>
        <v>6.947450552856738E-4</v>
      </c>
    </row>
    <row r="99" spans="2:11" x14ac:dyDescent="0.25">
      <c r="B99" s="165" t="s">
        <v>115</v>
      </c>
      <c r="C99" s="166">
        <v>1071</v>
      </c>
      <c r="D99" s="166">
        <v>779</v>
      </c>
      <c r="E99" s="166">
        <v>1979</v>
      </c>
      <c r="F99" s="166">
        <v>2132</v>
      </c>
      <c r="G99" s="166">
        <v>2613</v>
      </c>
      <c r="H99" s="166">
        <v>2297</v>
      </c>
      <c r="I99" s="181">
        <f t="shared" si="44"/>
        <v>-0.12093379257558357</v>
      </c>
      <c r="J99" s="165">
        <f t="shared" si="43"/>
        <v>-316</v>
      </c>
      <c r="K99" s="167">
        <f t="shared" si="42"/>
        <v>9.4427774674035075E-4</v>
      </c>
    </row>
    <row r="100" spans="2:11" x14ac:dyDescent="0.25">
      <c r="B100" s="165" t="s">
        <v>118</v>
      </c>
      <c r="C100" s="166">
        <v>1161</v>
      </c>
      <c r="D100" s="166">
        <v>2064</v>
      </c>
      <c r="E100" s="166">
        <v>1979</v>
      </c>
      <c r="F100" s="166">
        <v>2303</v>
      </c>
      <c r="G100" s="166">
        <v>2266</v>
      </c>
      <c r="H100" s="166">
        <v>2173</v>
      </c>
      <c r="I100" s="181">
        <f t="shared" si="44"/>
        <v>-4.1041482789055617E-2</v>
      </c>
      <c r="J100" s="165">
        <f t="shared" si="43"/>
        <v>-93</v>
      </c>
      <c r="K100" s="167">
        <f t="shared" si="42"/>
        <v>8.9330236990282203E-4</v>
      </c>
    </row>
    <row r="101" spans="2:11" x14ac:dyDescent="0.25">
      <c r="B101" s="165" t="s">
        <v>125</v>
      </c>
      <c r="C101" s="166">
        <v>265</v>
      </c>
      <c r="D101" s="166">
        <v>99</v>
      </c>
      <c r="E101" s="166">
        <v>714</v>
      </c>
      <c r="F101" s="166">
        <v>569</v>
      </c>
      <c r="G101" s="166">
        <v>627</v>
      </c>
      <c r="H101" s="166">
        <v>622</v>
      </c>
      <c r="I101" s="181">
        <f t="shared" si="44"/>
        <v>-7.9744816586921896E-3</v>
      </c>
      <c r="J101" s="165">
        <f t="shared" si="43"/>
        <v>-5</v>
      </c>
      <c r="K101" s="167">
        <f t="shared" si="42"/>
        <v>2.5569906768502313E-4</v>
      </c>
    </row>
    <row r="102" spans="2:11" x14ac:dyDescent="0.25">
      <c r="B102" s="165" t="s">
        <v>121</v>
      </c>
      <c r="C102" s="166">
        <v>132</v>
      </c>
      <c r="D102" s="166">
        <v>197</v>
      </c>
      <c r="E102" s="166">
        <v>434</v>
      </c>
      <c r="F102" s="166">
        <v>336</v>
      </c>
      <c r="G102" s="166">
        <v>539</v>
      </c>
      <c r="H102" s="166">
        <v>523</v>
      </c>
      <c r="I102" s="181">
        <f t="shared" si="44"/>
        <v>-2.9684601113172504E-2</v>
      </c>
      <c r="J102" s="165">
        <f t="shared" si="43"/>
        <v>-16</v>
      </c>
      <c r="K102" s="167">
        <f t="shared" si="42"/>
        <v>2.1500098456473811E-4</v>
      </c>
    </row>
    <row r="103" spans="2:11" x14ac:dyDescent="0.25">
      <c r="B103" s="165" t="s">
        <v>130</v>
      </c>
      <c r="C103" s="166">
        <v>112</v>
      </c>
      <c r="D103" s="166">
        <v>19</v>
      </c>
      <c r="E103" s="166">
        <v>190</v>
      </c>
      <c r="F103" s="166">
        <v>96</v>
      </c>
      <c r="G103" s="166">
        <v>161</v>
      </c>
      <c r="H103" s="166">
        <v>153</v>
      </c>
      <c r="I103" s="181">
        <f t="shared" si="44"/>
        <v>-4.9689440993788803E-2</v>
      </c>
      <c r="J103" s="165">
        <f t="shared" si="43"/>
        <v>-8</v>
      </c>
      <c r="K103" s="167">
        <f t="shared" si="42"/>
        <v>6.2897037549531414E-5</v>
      </c>
    </row>
    <row r="104" spans="2:11" x14ac:dyDescent="0.25">
      <c r="B104" s="165" t="s">
        <v>133</v>
      </c>
      <c r="C104" s="166">
        <v>61</v>
      </c>
      <c r="D104" s="166">
        <v>44</v>
      </c>
      <c r="E104" s="166">
        <v>103</v>
      </c>
      <c r="F104" s="166">
        <v>164</v>
      </c>
      <c r="G104" s="166">
        <v>267</v>
      </c>
      <c r="H104" s="166">
        <v>149</v>
      </c>
      <c r="I104" s="181">
        <f t="shared" si="44"/>
        <v>-0.44194756554307113</v>
      </c>
      <c r="J104" s="165">
        <f t="shared" si="43"/>
        <v>-118</v>
      </c>
      <c r="K104" s="167">
        <f t="shared" si="42"/>
        <v>6.1252670554772423E-5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1792</v>
      </c>
      <c r="E105" s="171">
        <f t="shared" si="46"/>
        <v>3475</v>
      </c>
      <c r="F105" s="171">
        <f t="shared" si="46"/>
        <v>4596</v>
      </c>
      <c r="G105" s="171">
        <f t="shared" si="46"/>
        <v>4974</v>
      </c>
      <c r="H105" s="171">
        <f t="shared" si="46"/>
        <v>5212</v>
      </c>
      <c r="I105" s="182">
        <f t="shared" si="44"/>
        <v>4.7848813831925963E-2</v>
      </c>
      <c r="J105" s="170">
        <f>H105-G105</f>
        <v>238</v>
      </c>
      <c r="K105" s="172">
        <f t="shared" si="42"/>
        <v>2.1426101941709659E-3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40119</v>
      </c>
      <c r="E107" s="178">
        <f t="shared" si="47"/>
        <v>91892</v>
      </c>
      <c r="F107" s="178">
        <f t="shared" si="47"/>
        <v>130179</v>
      </c>
      <c r="G107" s="178">
        <f t="shared" si="47"/>
        <v>120964</v>
      </c>
      <c r="H107" s="178">
        <f t="shared" si="47"/>
        <v>134965</v>
      </c>
      <c r="I107" s="179">
        <f>IFERROR(H107/G107-1,"-")</f>
        <v>0.11574518038424664</v>
      </c>
      <c r="J107" s="178">
        <f>H107-G107</f>
        <v>14001</v>
      </c>
      <c r="K107" s="179">
        <f t="shared" ref="K107:K119" si="48">H107/H$9</f>
        <v>5.5482997861911812E-2</v>
      </c>
    </row>
    <row r="108" spans="2:11" x14ac:dyDescent="0.25">
      <c r="B108" s="161" t="s">
        <v>99</v>
      </c>
      <c r="C108" s="162">
        <v>5441</v>
      </c>
      <c r="D108" s="162">
        <v>23621</v>
      </c>
      <c r="E108" s="162">
        <v>20119</v>
      </c>
      <c r="F108" s="162">
        <v>27482</v>
      </c>
      <c r="G108" s="162">
        <v>25067</v>
      </c>
      <c r="H108" s="162">
        <v>29902</v>
      </c>
      <c r="I108" s="180">
        <f>IFERROR(H108/G108-1,"-")</f>
        <v>0.19288307336338617</v>
      </c>
      <c r="J108" s="161">
        <f t="shared" ref="J108:J118" si="49">H108-G108</f>
        <v>4835</v>
      </c>
      <c r="K108" s="163">
        <f t="shared" si="48"/>
        <v>1.229246546932084E-2</v>
      </c>
    </row>
    <row r="109" spans="2:11" x14ac:dyDescent="0.25">
      <c r="B109" s="165" t="s">
        <v>105</v>
      </c>
      <c r="C109" s="166">
        <v>273</v>
      </c>
      <c r="D109" s="166">
        <v>14663</v>
      </c>
      <c r="E109" s="166">
        <v>5588</v>
      </c>
      <c r="F109" s="166">
        <v>10100</v>
      </c>
      <c r="G109" s="166">
        <v>6918</v>
      </c>
      <c r="H109" s="166">
        <v>10796</v>
      </c>
      <c r="I109" s="181">
        <f>IFERROR(H109/G109-1,"-")</f>
        <v>0.560566637756577</v>
      </c>
      <c r="J109" s="165">
        <f t="shared" si="49"/>
        <v>3878</v>
      </c>
      <c r="K109" s="167">
        <f t="shared" si="48"/>
        <v>4.4381465188545171E-3</v>
      </c>
    </row>
    <row r="110" spans="2:11" x14ac:dyDescent="0.25">
      <c r="B110" s="165" t="s">
        <v>102</v>
      </c>
      <c r="C110" s="166">
        <v>5168</v>
      </c>
      <c r="D110" s="166">
        <v>8958</v>
      </c>
      <c r="E110" s="166">
        <v>14531</v>
      </c>
      <c r="F110" s="166">
        <v>17382</v>
      </c>
      <c r="G110" s="166">
        <v>18149</v>
      </c>
      <c r="H110" s="166">
        <v>19106</v>
      </c>
      <c r="I110" s="181">
        <f>IFERROR(H110/G110-1,"-")</f>
        <v>5.2730177971238135E-2</v>
      </c>
      <c r="J110" s="165">
        <f t="shared" si="49"/>
        <v>957</v>
      </c>
      <c r="K110" s="167">
        <f t="shared" si="48"/>
        <v>7.8543189504663227E-3</v>
      </c>
    </row>
    <row r="111" spans="2:11" x14ac:dyDescent="0.25">
      <c r="B111" s="161" t="s">
        <v>109</v>
      </c>
      <c r="C111" s="162">
        <v>17186</v>
      </c>
      <c r="D111" s="162">
        <v>16498</v>
      </c>
      <c r="E111" s="162">
        <v>71773</v>
      </c>
      <c r="F111" s="162">
        <v>102697</v>
      </c>
      <c r="G111" s="162">
        <v>95897</v>
      </c>
      <c r="H111" s="162">
        <v>105063</v>
      </c>
      <c r="I111" s="180">
        <f>IFERROR(H111/G111-1,"-")</f>
        <v>9.5581717884813955E-2</v>
      </c>
      <c r="J111" s="161">
        <f t="shared" si="49"/>
        <v>9166</v>
      </c>
      <c r="K111" s="163">
        <f t="shared" si="48"/>
        <v>4.3190532392590977E-2</v>
      </c>
    </row>
    <row r="112" spans="2:11" x14ac:dyDescent="0.25">
      <c r="B112" s="165" t="s">
        <v>112</v>
      </c>
      <c r="C112" s="166">
        <v>9701</v>
      </c>
      <c r="D112" s="166">
        <v>2558</v>
      </c>
      <c r="E112" s="166">
        <v>41536</v>
      </c>
      <c r="F112" s="166">
        <v>67050</v>
      </c>
      <c r="G112" s="166">
        <v>59434</v>
      </c>
      <c r="H112" s="166">
        <v>63312</v>
      </c>
      <c r="I112" s="181">
        <f t="shared" ref="I112:I119" si="50">IFERROR(H112/G112-1,"-")</f>
        <v>6.5248847461049309E-2</v>
      </c>
      <c r="J112" s="165">
        <f t="shared" si="49"/>
        <v>3878</v>
      </c>
      <c r="K112" s="167">
        <f t="shared" si="48"/>
        <v>2.6027040793045315E-2</v>
      </c>
    </row>
    <row r="113" spans="2:11" x14ac:dyDescent="0.25">
      <c r="B113" s="165" t="s">
        <v>115</v>
      </c>
      <c r="C113" s="166">
        <v>1353</v>
      </c>
      <c r="D113" s="166">
        <v>4023</v>
      </c>
      <c r="E113" s="166">
        <v>3443</v>
      </c>
      <c r="F113" s="166">
        <v>4626</v>
      </c>
      <c r="G113" s="166">
        <v>4236</v>
      </c>
      <c r="H113" s="166">
        <v>4808</v>
      </c>
      <c r="I113" s="181">
        <f t="shared" si="50"/>
        <v>0.13503305004721433</v>
      </c>
      <c r="J113" s="165">
        <f t="shared" si="49"/>
        <v>572</v>
      </c>
      <c r="K113" s="167">
        <f t="shared" si="48"/>
        <v>1.9765291277003077E-3</v>
      </c>
    </row>
    <row r="114" spans="2:11" x14ac:dyDescent="0.25">
      <c r="B114" s="165" t="s">
        <v>118</v>
      </c>
      <c r="C114" s="166">
        <v>895</v>
      </c>
      <c r="D114" s="166">
        <v>3021</v>
      </c>
      <c r="E114" s="166">
        <v>4452</v>
      </c>
      <c r="F114" s="166">
        <v>8384</v>
      </c>
      <c r="G114" s="166">
        <v>6677</v>
      </c>
      <c r="H114" s="166">
        <v>8316</v>
      </c>
      <c r="I114" s="181">
        <f t="shared" si="50"/>
        <v>0.2454695222405272</v>
      </c>
      <c r="J114" s="165">
        <f t="shared" si="49"/>
        <v>1639</v>
      </c>
      <c r="K114" s="167">
        <f t="shared" si="48"/>
        <v>3.4186389821039428E-3</v>
      </c>
    </row>
    <row r="115" spans="2:11" x14ac:dyDescent="0.25">
      <c r="B115" s="165" t="s">
        <v>125</v>
      </c>
      <c r="C115" s="166">
        <v>429</v>
      </c>
      <c r="D115" s="166">
        <v>1119</v>
      </c>
      <c r="E115" s="166">
        <v>3705</v>
      </c>
      <c r="F115" s="166">
        <v>3200</v>
      </c>
      <c r="G115" s="166">
        <v>3495</v>
      </c>
      <c r="H115" s="166">
        <v>4001</v>
      </c>
      <c r="I115" s="181">
        <f t="shared" si="50"/>
        <v>0.14477825464949934</v>
      </c>
      <c r="J115" s="165">
        <f t="shared" si="49"/>
        <v>506</v>
      </c>
      <c r="K115" s="167">
        <f t="shared" si="48"/>
        <v>1.644778086507681E-3</v>
      </c>
    </row>
    <row r="116" spans="2:11" x14ac:dyDescent="0.25">
      <c r="B116" s="165" t="s">
        <v>121</v>
      </c>
      <c r="C116" s="166">
        <v>623</v>
      </c>
      <c r="D116" s="166">
        <v>1529</v>
      </c>
      <c r="E116" s="166">
        <v>2714</v>
      </c>
      <c r="F116" s="166">
        <v>3093</v>
      </c>
      <c r="G116" s="166">
        <v>2720</v>
      </c>
      <c r="H116" s="166">
        <v>2740</v>
      </c>
      <c r="I116" s="181">
        <f t="shared" si="50"/>
        <v>7.3529411764705621E-3</v>
      </c>
      <c r="J116" s="165">
        <f t="shared" si="49"/>
        <v>20</v>
      </c>
      <c r="K116" s="167">
        <f t="shared" si="48"/>
        <v>1.1263913914099091E-3</v>
      </c>
    </row>
    <row r="117" spans="2:11" x14ac:dyDescent="0.25">
      <c r="B117" s="165" t="s">
        <v>130</v>
      </c>
      <c r="C117" s="166">
        <v>206</v>
      </c>
      <c r="D117" s="166">
        <v>31</v>
      </c>
      <c r="E117" s="166">
        <v>433</v>
      </c>
      <c r="F117" s="166">
        <v>739</v>
      </c>
      <c r="G117" s="166">
        <v>822</v>
      </c>
      <c r="H117" s="166">
        <v>810</v>
      </c>
      <c r="I117" s="181">
        <f t="shared" si="50"/>
        <v>-1.4598540145985384E-2</v>
      </c>
      <c r="J117" s="165">
        <f t="shared" si="49"/>
        <v>-12</v>
      </c>
      <c r="K117" s="167">
        <f t="shared" si="48"/>
        <v>3.3298431643869576E-4</v>
      </c>
    </row>
    <row r="118" spans="2:11" x14ac:dyDescent="0.25">
      <c r="B118" s="165" t="s">
        <v>133</v>
      </c>
      <c r="C118" s="166">
        <v>526</v>
      </c>
      <c r="D118" s="166">
        <v>17</v>
      </c>
      <c r="E118" s="166">
        <v>628</v>
      </c>
      <c r="F118" s="166">
        <v>383</v>
      </c>
      <c r="G118" s="166">
        <v>1041</v>
      </c>
      <c r="H118" s="166">
        <v>664</v>
      </c>
      <c r="I118" s="181">
        <f t="shared" si="50"/>
        <v>-0.3621517771373679</v>
      </c>
      <c r="J118" s="165">
        <f t="shared" si="49"/>
        <v>-377</v>
      </c>
      <c r="K118" s="167">
        <f t="shared" si="48"/>
        <v>2.7296492112999254E-4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4200</v>
      </c>
      <c r="E119" s="171">
        <f t="shared" si="52"/>
        <v>14862</v>
      </c>
      <c r="F119" s="171">
        <f t="shared" si="52"/>
        <v>15222</v>
      </c>
      <c r="G119" s="171">
        <f t="shared" si="52"/>
        <v>17472</v>
      </c>
      <c r="H119" s="171">
        <f t="shared" si="52"/>
        <v>20412</v>
      </c>
      <c r="I119" s="182">
        <f t="shared" si="50"/>
        <v>0.16826923076923084</v>
      </c>
      <c r="J119" s="170">
        <f>H119-G119</f>
        <v>2940</v>
      </c>
      <c r="K119" s="172">
        <f t="shared" si="48"/>
        <v>8.3912047742551333E-3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73201</v>
      </c>
      <c r="E121" s="178">
        <f t="shared" si="53"/>
        <v>122504</v>
      </c>
      <c r="F121" s="178">
        <f t="shared" si="53"/>
        <v>143386</v>
      </c>
      <c r="G121" s="178">
        <f t="shared" si="53"/>
        <v>147042</v>
      </c>
      <c r="H121" s="178">
        <f t="shared" si="53"/>
        <v>164634</v>
      </c>
      <c r="I121" s="179">
        <f>IFERROR(H121/G121-1,"-")</f>
        <v>0.11963928673440249</v>
      </c>
      <c r="J121" s="178">
        <f>H121-G121</f>
        <v>17592</v>
      </c>
      <c r="K121" s="179">
        <f t="shared" ref="K121:K133" si="54">H121/H$9</f>
        <v>6.7679678953787945E-2</v>
      </c>
    </row>
    <row r="122" spans="2:11" x14ac:dyDescent="0.25">
      <c r="B122" s="161" t="s">
        <v>99</v>
      </c>
      <c r="C122" s="162">
        <v>26940</v>
      </c>
      <c r="D122" s="162">
        <v>48582</v>
      </c>
      <c r="E122" s="162">
        <v>75501</v>
      </c>
      <c r="F122" s="162">
        <v>88192</v>
      </c>
      <c r="G122" s="162">
        <v>92234</v>
      </c>
      <c r="H122" s="162">
        <v>105634</v>
      </c>
      <c r="I122" s="180">
        <f>IFERROR(H122/G122-1,"-")</f>
        <v>0.14528265064943513</v>
      </c>
      <c r="J122" s="161">
        <f t="shared" ref="J122:J132" si="55">H122-G122</f>
        <v>13400</v>
      </c>
      <c r="K122" s="163">
        <f t="shared" si="54"/>
        <v>4.342526578109282E-2</v>
      </c>
    </row>
    <row r="123" spans="2:11" x14ac:dyDescent="0.25">
      <c r="B123" s="165" t="s">
        <v>105</v>
      </c>
      <c r="C123" s="166">
        <v>13715</v>
      </c>
      <c r="D123" s="166">
        <v>25464</v>
      </c>
      <c r="E123" s="166">
        <v>38799</v>
      </c>
      <c r="F123" s="166">
        <v>40048</v>
      </c>
      <c r="G123" s="166">
        <v>43987</v>
      </c>
      <c r="H123" s="166">
        <v>55226</v>
      </c>
      <c r="I123" s="181">
        <f>IFERROR(H123/G123-1,"-")</f>
        <v>0.2555073089776525</v>
      </c>
      <c r="J123" s="165">
        <f t="shared" si="55"/>
        <v>11239</v>
      </c>
      <c r="K123" s="167">
        <f t="shared" si="54"/>
        <v>2.2702952913140013E-2</v>
      </c>
    </row>
    <row r="124" spans="2:11" x14ac:dyDescent="0.25">
      <c r="B124" s="165" t="s">
        <v>102</v>
      </c>
      <c r="C124" s="166">
        <v>13225</v>
      </c>
      <c r="D124" s="166">
        <v>23118</v>
      </c>
      <c r="E124" s="166">
        <v>36702</v>
      </c>
      <c r="F124" s="166">
        <v>48144</v>
      </c>
      <c r="G124" s="166">
        <v>48247</v>
      </c>
      <c r="H124" s="166">
        <v>50408</v>
      </c>
      <c r="I124" s="181">
        <f>IFERROR(H124/G124-1,"-")</f>
        <v>4.4790349659046269E-2</v>
      </c>
      <c r="J124" s="165">
        <f t="shared" si="55"/>
        <v>2161</v>
      </c>
      <c r="K124" s="167">
        <f t="shared" si="54"/>
        <v>2.072231286795281E-2</v>
      </c>
    </row>
    <row r="125" spans="2:11" x14ac:dyDescent="0.25">
      <c r="B125" s="161" t="s">
        <v>109</v>
      </c>
      <c r="C125" s="162">
        <v>25913</v>
      </c>
      <c r="D125" s="162">
        <v>24619</v>
      </c>
      <c r="E125" s="162">
        <v>47003</v>
      </c>
      <c r="F125" s="162">
        <v>55194</v>
      </c>
      <c r="G125" s="162">
        <v>54808</v>
      </c>
      <c r="H125" s="162">
        <v>59000</v>
      </c>
      <c r="I125" s="180">
        <f>IFERROR(H125/G125-1,"-")</f>
        <v>7.6485184644577542E-2</v>
      </c>
      <c r="J125" s="161">
        <f t="shared" si="55"/>
        <v>4192</v>
      </c>
      <c r="K125" s="163">
        <f t="shared" si="54"/>
        <v>2.4254413172695121E-2</v>
      </c>
    </row>
    <row r="126" spans="2:11" x14ac:dyDescent="0.25">
      <c r="B126" s="165" t="s">
        <v>112</v>
      </c>
      <c r="C126" s="166">
        <v>2810</v>
      </c>
      <c r="D126" s="166">
        <v>789</v>
      </c>
      <c r="E126" s="166">
        <v>4796</v>
      </c>
      <c r="F126" s="166">
        <v>6695</v>
      </c>
      <c r="G126" s="166">
        <v>6643</v>
      </c>
      <c r="H126" s="166">
        <v>6109</v>
      </c>
      <c r="I126" s="181">
        <f t="shared" ref="I126:I133" si="56">IFERROR(H126/G126-1,"-")</f>
        <v>-8.0385368056600903E-2</v>
      </c>
      <c r="J126" s="165">
        <f t="shared" si="55"/>
        <v>-534</v>
      </c>
      <c r="K126" s="167">
        <f t="shared" si="54"/>
        <v>2.5113594927456693E-3</v>
      </c>
    </row>
    <row r="127" spans="2:11" x14ac:dyDescent="0.25">
      <c r="B127" s="165" t="s">
        <v>115</v>
      </c>
      <c r="C127" s="166">
        <v>2894</v>
      </c>
      <c r="D127" s="166">
        <v>2583</v>
      </c>
      <c r="E127" s="166">
        <v>5107</v>
      </c>
      <c r="F127" s="166">
        <v>8113</v>
      </c>
      <c r="G127" s="166">
        <v>7662</v>
      </c>
      <c r="H127" s="166">
        <v>8533</v>
      </c>
      <c r="I127" s="181">
        <f t="shared" si="56"/>
        <v>0.11367789089010705</v>
      </c>
      <c r="J127" s="165">
        <f t="shared" si="55"/>
        <v>871</v>
      </c>
      <c r="K127" s="167">
        <f t="shared" si="54"/>
        <v>3.5078458915696184E-3</v>
      </c>
    </row>
    <row r="128" spans="2:11" x14ac:dyDescent="0.25">
      <c r="B128" s="165" t="s">
        <v>118</v>
      </c>
      <c r="C128" s="166">
        <v>1950</v>
      </c>
      <c r="D128" s="166">
        <v>3475</v>
      </c>
      <c r="E128" s="166">
        <v>4441</v>
      </c>
      <c r="F128" s="166">
        <v>4955</v>
      </c>
      <c r="G128" s="166">
        <v>4582</v>
      </c>
      <c r="H128" s="166">
        <v>5028</v>
      </c>
      <c r="I128" s="181">
        <f t="shared" si="56"/>
        <v>9.7337407245744245E-2</v>
      </c>
      <c r="J128" s="165">
        <f t="shared" si="55"/>
        <v>446</v>
      </c>
      <c r="K128" s="167">
        <f t="shared" si="54"/>
        <v>2.0669693124120521E-3</v>
      </c>
    </row>
    <row r="129" spans="2:11" x14ac:dyDescent="0.25">
      <c r="B129" s="165" t="s">
        <v>125</v>
      </c>
      <c r="C129" s="166">
        <v>527</v>
      </c>
      <c r="D129" s="166">
        <v>444</v>
      </c>
      <c r="E129" s="166">
        <v>1275</v>
      </c>
      <c r="F129" s="166">
        <v>1516</v>
      </c>
      <c r="G129" s="166">
        <v>1395</v>
      </c>
      <c r="H129" s="166">
        <v>1505</v>
      </c>
      <c r="I129" s="181">
        <f t="shared" si="56"/>
        <v>7.8853046594982157E-2</v>
      </c>
      <c r="J129" s="165">
        <f t="shared" si="55"/>
        <v>110</v>
      </c>
      <c r="K129" s="167">
        <f t="shared" si="54"/>
        <v>6.1869308177807045E-4</v>
      </c>
    </row>
    <row r="130" spans="2:11" x14ac:dyDescent="0.25">
      <c r="B130" s="165" t="s">
        <v>121</v>
      </c>
      <c r="C130" s="166">
        <v>455</v>
      </c>
      <c r="D130" s="166">
        <v>388</v>
      </c>
      <c r="E130" s="166">
        <v>986</v>
      </c>
      <c r="F130" s="166">
        <v>1075</v>
      </c>
      <c r="G130" s="166">
        <v>1136</v>
      </c>
      <c r="H130" s="166">
        <v>1313</v>
      </c>
      <c r="I130" s="181">
        <f t="shared" si="56"/>
        <v>0.15580985915492951</v>
      </c>
      <c r="J130" s="165">
        <f t="shared" si="55"/>
        <v>177</v>
      </c>
      <c r="K130" s="167">
        <f t="shared" si="54"/>
        <v>5.3976346602963889E-4</v>
      </c>
    </row>
    <row r="131" spans="2:11" x14ac:dyDescent="0.25">
      <c r="B131" s="165" t="s">
        <v>130</v>
      </c>
      <c r="C131" s="166">
        <v>630</v>
      </c>
      <c r="D131" s="166">
        <v>61</v>
      </c>
      <c r="E131" s="166">
        <v>602</v>
      </c>
      <c r="F131" s="166">
        <v>800</v>
      </c>
      <c r="G131" s="166">
        <v>904</v>
      </c>
      <c r="H131" s="166">
        <v>707</v>
      </c>
      <c r="I131" s="181">
        <f t="shared" si="56"/>
        <v>-0.21792035398230092</v>
      </c>
      <c r="J131" s="165">
        <f t="shared" si="55"/>
        <v>-197</v>
      </c>
      <c r="K131" s="167">
        <f t="shared" si="54"/>
        <v>2.9064186632365172E-4</v>
      </c>
    </row>
    <row r="132" spans="2:11" x14ac:dyDescent="0.25">
      <c r="B132" s="165" t="s">
        <v>133</v>
      </c>
      <c r="C132" s="166">
        <v>970</v>
      </c>
      <c r="D132" s="166">
        <v>166</v>
      </c>
      <c r="E132" s="166">
        <v>1056</v>
      </c>
      <c r="F132" s="166">
        <v>1493</v>
      </c>
      <c r="G132" s="166">
        <v>1365</v>
      </c>
      <c r="H132" s="166">
        <v>1418</v>
      </c>
      <c r="I132" s="181">
        <f t="shared" si="56"/>
        <v>3.8827838827838912E-2</v>
      </c>
      <c r="J132" s="165">
        <f t="shared" si="55"/>
        <v>53</v>
      </c>
      <c r="K132" s="167">
        <f t="shared" si="54"/>
        <v>5.8292809964206242E-4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16713</v>
      </c>
      <c r="E133" s="171">
        <f t="shared" si="58"/>
        <v>28740</v>
      </c>
      <c r="F133" s="171">
        <f t="shared" si="58"/>
        <v>30547</v>
      </c>
      <c r="G133" s="171">
        <f t="shared" si="58"/>
        <v>31121</v>
      </c>
      <c r="H133" s="171">
        <f t="shared" si="58"/>
        <v>34387</v>
      </c>
      <c r="I133" s="182">
        <f t="shared" si="56"/>
        <v>0.10494521384274291</v>
      </c>
      <c r="J133" s="170">
        <f>H133-G133</f>
        <v>3266</v>
      </c>
      <c r="K133" s="172">
        <f t="shared" si="54"/>
        <v>1.4136211962194358E-2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35882</v>
      </c>
      <c r="E135" s="178">
        <f t="shared" si="59"/>
        <v>119890</v>
      </c>
      <c r="F135" s="178">
        <f t="shared" si="59"/>
        <v>130450</v>
      </c>
      <c r="G135" s="178">
        <f t="shared" si="59"/>
        <v>138513</v>
      </c>
      <c r="H135" s="178">
        <f t="shared" si="59"/>
        <v>132273</v>
      </c>
      <c r="I135" s="179">
        <f>IFERROR(H135/G135-1,"-")</f>
        <v>-4.5049923111910029E-2</v>
      </c>
      <c r="J135" s="178">
        <f>H135-G135</f>
        <v>-6240</v>
      </c>
      <c r="K135" s="179">
        <f t="shared" ref="K135:K147" si="60">H135/H$9</f>
        <v>5.4376338874439011E-2</v>
      </c>
    </row>
    <row r="136" spans="2:11" x14ac:dyDescent="0.25">
      <c r="B136" s="161" t="s">
        <v>99</v>
      </c>
      <c r="C136" s="162">
        <v>1887</v>
      </c>
      <c r="D136" s="162">
        <v>19613</v>
      </c>
      <c r="E136" s="162">
        <v>11190</v>
      </c>
      <c r="F136" s="162">
        <v>13806</v>
      </c>
      <c r="G136" s="162">
        <v>11011</v>
      </c>
      <c r="H136" s="162">
        <v>10175</v>
      </c>
      <c r="I136" s="180">
        <f>IFERROR(H136/G136-1,"-")</f>
        <v>-7.5924075924075907E-2</v>
      </c>
      <c r="J136" s="161">
        <f t="shared" ref="J136:J146" si="61">H136-G136</f>
        <v>-836</v>
      </c>
      <c r="K136" s="163">
        <f t="shared" si="60"/>
        <v>4.1828585429181837E-3</v>
      </c>
    </row>
    <row r="137" spans="2:11" x14ac:dyDescent="0.25">
      <c r="B137" s="165" t="s">
        <v>105</v>
      </c>
      <c r="C137" s="166">
        <v>1146</v>
      </c>
      <c r="D137" s="166">
        <v>16017</v>
      </c>
      <c r="E137" s="166">
        <v>7520</v>
      </c>
      <c r="F137" s="166">
        <v>8919</v>
      </c>
      <c r="G137" s="166">
        <v>7092</v>
      </c>
      <c r="H137" s="166">
        <v>5739</v>
      </c>
      <c r="I137" s="181">
        <f>IFERROR(H137/G137-1,"-")</f>
        <v>-0.19077834179357023</v>
      </c>
      <c r="J137" s="165">
        <f t="shared" si="61"/>
        <v>-1353</v>
      </c>
      <c r="K137" s="167">
        <f t="shared" si="60"/>
        <v>2.3592555457304628E-3</v>
      </c>
    </row>
    <row r="138" spans="2:11" x14ac:dyDescent="0.25">
      <c r="B138" s="165" t="s">
        <v>102</v>
      </c>
      <c r="C138" s="166">
        <v>741</v>
      </c>
      <c r="D138" s="166">
        <v>3596</v>
      </c>
      <c r="E138" s="166">
        <v>3670</v>
      </c>
      <c r="F138" s="166">
        <v>4887</v>
      </c>
      <c r="G138" s="166">
        <v>3919</v>
      </c>
      <c r="H138" s="166">
        <v>4436</v>
      </c>
      <c r="I138" s="181">
        <f>IFERROR(H138/G138-1,"-")</f>
        <v>0.13192140852258238</v>
      </c>
      <c r="J138" s="165">
        <f t="shared" si="61"/>
        <v>517</v>
      </c>
      <c r="K138" s="167">
        <f t="shared" si="60"/>
        <v>1.8236029971877214E-3</v>
      </c>
    </row>
    <row r="139" spans="2:11" x14ac:dyDescent="0.25">
      <c r="B139" s="161" t="s">
        <v>109</v>
      </c>
      <c r="C139" s="162">
        <v>37400</v>
      </c>
      <c r="D139" s="162">
        <v>16269</v>
      </c>
      <c r="E139" s="162">
        <v>108700</v>
      </c>
      <c r="F139" s="162">
        <v>116644</v>
      </c>
      <c r="G139" s="162">
        <v>127502</v>
      </c>
      <c r="H139" s="162">
        <v>122098</v>
      </c>
      <c r="I139" s="180">
        <f>IFERROR(H139/G139-1,"-")</f>
        <v>-4.2383648883939085E-2</v>
      </c>
      <c r="J139" s="161">
        <f t="shared" si="61"/>
        <v>-5404</v>
      </c>
      <c r="K139" s="163">
        <f t="shared" si="60"/>
        <v>5.019348033152083E-2</v>
      </c>
    </row>
    <row r="140" spans="2:11" x14ac:dyDescent="0.25">
      <c r="B140" s="165" t="s">
        <v>112</v>
      </c>
      <c r="C140" s="166">
        <v>15636</v>
      </c>
      <c r="D140" s="166">
        <v>853</v>
      </c>
      <c r="E140" s="166">
        <v>46052</v>
      </c>
      <c r="F140" s="166">
        <v>48816</v>
      </c>
      <c r="G140" s="166">
        <v>56589</v>
      </c>
      <c r="H140" s="166">
        <v>54942</v>
      </c>
      <c r="I140" s="181">
        <f t="shared" ref="I140:I147" si="62">IFERROR(H140/G140-1,"-")</f>
        <v>-2.9104596299634244E-2</v>
      </c>
      <c r="J140" s="165">
        <f t="shared" si="61"/>
        <v>-1647</v>
      </c>
      <c r="K140" s="167">
        <f t="shared" si="60"/>
        <v>2.2586202856512125E-2</v>
      </c>
    </row>
    <row r="141" spans="2:11" x14ac:dyDescent="0.25">
      <c r="B141" s="165" t="s">
        <v>115</v>
      </c>
      <c r="C141" s="166">
        <v>2675</v>
      </c>
      <c r="D141" s="166">
        <v>1834</v>
      </c>
      <c r="E141" s="166">
        <v>6940</v>
      </c>
      <c r="F141" s="166">
        <v>10252</v>
      </c>
      <c r="G141" s="166">
        <v>11260</v>
      </c>
      <c r="H141" s="166">
        <v>10770</v>
      </c>
      <c r="I141" s="181">
        <f t="shared" si="62"/>
        <v>-4.3516873889875685E-2</v>
      </c>
      <c r="J141" s="165">
        <f t="shared" si="61"/>
        <v>-490</v>
      </c>
      <c r="K141" s="167">
        <f t="shared" si="60"/>
        <v>4.4274581333885845E-3</v>
      </c>
    </row>
    <row r="142" spans="2:11" x14ac:dyDescent="0.25">
      <c r="B142" s="165" t="s">
        <v>118</v>
      </c>
      <c r="C142" s="166">
        <v>3097</v>
      </c>
      <c r="D142" s="166">
        <v>4650</v>
      </c>
      <c r="E142" s="166">
        <v>14157</v>
      </c>
      <c r="F142" s="166">
        <v>12563</v>
      </c>
      <c r="G142" s="166">
        <v>12979</v>
      </c>
      <c r="H142" s="166">
        <v>11092</v>
      </c>
      <c r="I142" s="181">
        <f t="shared" si="62"/>
        <v>-0.14538870483088062</v>
      </c>
      <c r="J142" s="165">
        <f t="shared" si="61"/>
        <v>-1887</v>
      </c>
      <c r="K142" s="167">
        <f t="shared" si="60"/>
        <v>4.5598296764666826E-3</v>
      </c>
    </row>
    <row r="143" spans="2:11" x14ac:dyDescent="0.25">
      <c r="B143" s="165" t="s">
        <v>125</v>
      </c>
      <c r="C143" s="166">
        <v>406</v>
      </c>
      <c r="D143" s="166">
        <v>260</v>
      </c>
      <c r="E143" s="166">
        <v>4854</v>
      </c>
      <c r="F143" s="166">
        <v>4103</v>
      </c>
      <c r="G143" s="166">
        <v>3054</v>
      </c>
      <c r="H143" s="166">
        <v>2739</v>
      </c>
      <c r="I143" s="181">
        <f t="shared" si="62"/>
        <v>-0.10314341846758346</v>
      </c>
      <c r="J143" s="165">
        <f t="shared" si="61"/>
        <v>-315</v>
      </c>
      <c r="K143" s="167">
        <f t="shared" si="60"/>
        <v>1.1259802996612192E-3</v>
      </c>
    </row>
    <row r="144" spans="2:11" x14ac:dyDescent="0.25">
      <c r="B144" s="165" t="s">
        <v>121</v>
      </c>
      <c r="C144" s="166">
        <v>671</v>
      </c>
      <c r="D144" s="166">
        <v>583</v>
      </c>
      <c r="E144" s="166">
        <v>2150</v>
      </c>
      <c r="F144" s="166">
        <v>2651</v>
      </c>
      <c r="G144" s="166">
        <v>3118</v>
      </c>
      <c r="H144" s="166">
        <v>2311</v>
      </c>
      <c r="I144" s="181">
        <f t="shared" si="62"/>
        <v>-0.25881975625400899</v>
      </c>
      <c r="J144" s="165">
        <f t="shared" si="61"/>
        <v>-807</v>
      </c>
      <c r="K144" s="167">
        <f t="shared" si="60"/>
        <v>9.5003303122200727E-4</v>
      </c>
    </row>
    <row r="145" spans="2:11" x14ac:dyDescent="0.25">
      <c r="B145" s="165" t="s">
        <v>130</v>
      </c>
      <c r="C145" s="166">
        <v>1581</v>
      </c>
      <c r="D145" s="166">
        <v>34</v>
      </c>
      <c r="E145" s="166">
        <v>1640</v>
      </c>
      <c r="F145" s="166">
        <v>1951</v>
      </c>
      <c r="G145" s="166">
        <v>1813</v>
      </c>
      <c r="H145" s="166">
        <v>2011</v>
      </c>
      <c r="I145" s="181">
        <f t="shared" si="62"/>
        <v>0.10921125206839499</v>
      </c>
      <c r="J145" s="165">
        <f t="shared" si="61"/>
        <v>198</v>
      </c>
      <c r="K145" s="167">
        <f t="shared" si="60"/>
        <v>8.2670550661508285E-4</v>
      </c>
    </row>
    <row r="146" spans="2:11" x14ac:dyDescent="0.25">
      <c r="B146" s="165" t="s">
        <v>133</v>
      </c>
      <c r="C146" s="166">
        <v>3277</v>
      </c>
      <c r="D146" s="166">
        <v>43</v>
      </c>
      <c r="E146" s="166">
        <v>735</v>
      </c>
      <c r="F146" s="166">
        <v>1305</v>
      </c>
      <c r="G146" s="166">
        <v>1162</v>
      </c>
      <c r="H146" s="166">
        <v>814</v>
      </c>
      <c r="I146" s="181">
        <f t="shared" si="62"/>
        <v>-0.29948364888123924</v>
      </c>
      <c r="J146" s="165">
        <f t="shared" si="61"/>
        <v>-348</v>
      </c>
      <c r="K146" s="167">
        <f t="shared" si="60"/>
        <v>3.3462868343345475E-4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8012</v>
      </c>
      <c r="E147" s="171">
        <f t="shared" si="64"/>
        <v>32172</v>
      </c>
      <c r="F147" s="171">
        <f t="shared" si="64"/>
        <v>35003</v>
      </c>
      <c r="G147" s="171">
        <f t="shared" si="64"/>
        <v>37527</v>
      </c>
      <c r="H147" s="171">
        <f t="shared" si="64"/>
        <v>37419</v>
      </c>
      <c r="I147" s="182">
        <f t="shared" si="62"/>
        <v>-2.8779278919177642E-3</v>
      </c>
      <c r="J147" s="170">
        <f>H147-G147</f>
        <v>-108</v>
      </c>
      <c r="K147" s="172">
        <f t="shared" si="60"/>
        <v>1.5382642144221673E-2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27327</v>
      </c>
      <c r="E149" s="178">
        <f t="shared" si="65"/>
        <v>60084</v>
      </c>
      <c r="F149" s="178">
        <f t="shared" si="65"/>
        <v>63322</v>
      </c>
      <c r="G149" s="178">
        <f t="shared" si="65"/>
        <v>67211</v>
      </c>
      <c r="H149" s="178">
        <f t="shared" si="65"/>
        <v>63669</v>
      </c>
      <c r="I149" s="179">
        <f>IFERROR(H149/G149-1,"-")</f>
        <v>-5.2699706893216902E-2</v>
      </c>
      <c r="J149" s="178">
        <f>H149-G149</f>
        <v>-3542</v>
      </c>
      <c r="K149" s="179">
        <f t="shared" ref="K149:K161" si="66">H149/H$9</f>
        <v>2.6173800547327555E-2</v>
      </c>
    </row>
    <row r="150" spans="2:11" x14ac:dyDescent="0.25">
      <c r="B150" s="161" t="s">
        <v>99</v>
      </c>
      <c r="C150" s="162">
        <v>7858</v>
      </c>
      <c r="D150" s="162">
        <v>18704</v>
      </c>
      <c r="E150" s="162">
        <v>32362</v>
      </c>
      <c r="F150" s="162">
        <v>33070</v>
      </c>
      <c r="G150" s="162">
        <v>31363</v>
      </c>
      <c r="H150" s="162">
        <v>27550</v>
      </c>
      <c r="I150" s="180">
        <f>IFERROR(H150/G150-1,"-")</f>
        <v>-0.12157637981060487</v>
      </c>
      <c r="J150" s="161">
        <f t="shared" ref="J150:J160" si="67">H150-G150</f>
        <v>-3813</v>
      </c>
      <c r="K150" s="163">
        <f t="shared" si="66"/>
        <v>1.1325577676402552E-2</v>
      </c>
    </row>
    <row r="151" spans="2:11" x14ac:dyDescent="0.25">
      <c r="B151" s="165" t="s">
        <v>105</v>
      </c>
      <c r="C151" s="166">
        <v>3860</v>
      </c>
      <c r="D151" s="166">
        <v>15879</v>
      </c>
      <c r="E151" s="166">
        <v>23109</v>
      </c>
      <c r="F151" s="166">
        <v>23803</v>
      </c>
      <c r="G151" s="166">
        <v>22031</v>
      </c>
      <c r="H151" s="166">
        <v>17938</v>
      </c>
      <c r="I151" s="181">
        <f>IFERROR(H151/G151-1,"-")</f>
        <v>-0.18578366846715988</v>
      </c>
      <c r="J151" s="165">
        <f t="shared" si="67"/>
        <v>-4093</v>
      </c>
      <c r="K151" s="167">
        <f t="shared" si="66"/>
        <v>7.3741637879966961E-3</v>
      </c>
    </row>
    <row r="152" spans="2:11" x14ac:dyDescent="0.25">
      <c r="B152" s="165" t="s">
        <v>102</v>
      </c>
      <c r="C152" s="166">
        <v>3998</v>
      </c>
      <c r="D152" s="166">
        <v>2825</v>
      </c>
      <c r="E152" s="166">
        <v>9253</v>
      </c>
      <c r="F152" s="166">
        <v>9267</v>
      </c>
      <c r="G152" s="166">
        <v>9332</v>
      </c>
      <c r="H152" s="166">
        <v>9612</v>
      </c>
      <c r="I152" s="181">
        <f>IFERROR(H152/G152-1,"-")</f>
        <v>3.0004286326618113E-2</v>
      </c>
      <c r="J152" s="165">
        <f t="shared" si="67"/>
        <v>280</v>
      </c>
      <c r="K152" s="167">
        <f t="shared" si="66"/>
        <v>3.9514138884058558E-3</v>
      </c>
    </row>
    <row r="153" spans="2:11" x14ac:dyDescent="0.25">
      <c r="B153" s="161" t="s">
        <v>109</v>
      </c>
      <c r="C153" s="162">
        <v>14536</v>
      </c>
      <c r="D153" s="162">
        <v>8623</v>
      </c>
      <c r="E153" s="162">
        <v>27722</v>
      </c>
      <c r="F153" s="162">
        <v>30252</v>
      </c>
      <c r="G153" s="162">
        <v>35848</v>
      </c>
      <c r="H153" s="162">
        <v>36119</v>
      </c>
      <c r="I153" s="180">
        <f>IFERROR(H153/G153-1,"-")</f>
        <v>7.5596964963178248E-3</v>
      </c>
      <c r="J153" s="161">
        <f t="shared" si="67"/>
        <v>271</v>
      </c>
      <c r="K153" s="163">
        <f t="shared" si="66"/>
        <v>1.4848222870925002E-2</v>
      </c>
    </row>
    <row r="154" spans="2:11" x14ac:dyDescent="0.25">
      <c r="B154" s="165" t="s">
        <v>112</v>
      </c>
      <c r="C154" s="166">
        <v>4906</v>
      </c>
      <c r="D154" s="166">
        <v>388</v>
      </c>
      <c r="E154" s="166">
        <v>10475</v>
      </c>
      <c r="F154" s="166">
        <v>10614</v>
      </c>
      <c r="G154" s="166">
        <v>11900</v>
      </c>
      <c r="H154" s="166">
        <v>10165</v>
      </c>
      <c r="I154" s="181">
        <f t="shared" ref="I154:I161" si="68">IFERROR(H154/G154-1,"-")</f>
        <v>-0.14579831932773113</v>
      </c>
      <c r="J154" s="165">
        <f t="shared" si="67"/>
        <v>-1735</v>
      </c>
      <c r="K154" s="167">
        <f t="shared" si="66"/>
        <v>4.1787476254312866E-3</v>
      </c>
    </row>
    <row r="155" spans="2:11" x14ac:dyDescent="0.25">
      <c r="B155" s="165" t="s">
        <v>115</v>
      </c>
      <c r="C155" s="166">
        <v>3835</v>
      </c>
      <c r="D155" s="166">
        <v>1635</v>
      </c>
      <c r="E155" s="166">
        <v>5515</v>
      </c>
      <c r="F155" s="166">
        <v>5549</v>
      </c>
      <c r="G155" s="166">
        <v>5644</v>
      </c>
      <c r="H155" s="166">
        <v>5627</v>
      </c>
      <c r="I155" s="181">
        <f t="shared" si="68"/>
        <v>-3.0120481927711218E-3</v>
      </c>
      <c r="J155" s="165">
        <f t="shared" si="67"/>
        <v>-17</v>
      </c>
      <c r="K155" s="167">
        <f t="shared" si="66"/>
        <v>2.313213269877211E-3</v>
      </c>
    </row>
    <row r="156" spans="2:11" x14ac:dyDescent="0.25">
      <c r="B156" s="165" t="s">
        <v>118</v>
      </c>
      <c r="C156" s="166">
        <v>1701</v>
      </c>
      <c r="D156" s="166">
        <v>2414</v>
      </c>
      <c r="E156" s="166">
        <v>3249</v>
      </c>
      <c r="F156" s="166">
        <v>4719</v>
      </c>
      <c r="G156" s="166">
        <v>5924</v>
      </c>
      <c r="H156" s="166">
        <v>8771</v>
      </c>
      <c r="I156" s="181">
        <f t="shared" si="68"/>
        <v>0.48058744091829841</v>
      </c>
      <c r="J156" s="165">
        <f t="shared" si="67"/>
        <v>2847</v>
      </c>
      <c r="K156" s="167">
        <f t="shared" si="66"/>
        <v>3.6056857277577781E-3</v>
      </c>
    </row>
    <row r="157" spans="2:11" x14ac:dyDescent="0.25">
      <c r="B157" s="165" t="s">
        <v>125</v>
      </c>
      <c r="C157" s="166">
        <v>495</v>
      </c>
      <c r="D157" s="166">
        <v>274</v>
      </c>
      <c r="E157" s="166">
        <v>880</v>
      </c>
      <c r="F157" s="166">
        <v>819</v>
      </c>
      <c r="G157" s="166">
        <v>1133</v>
      </c>
      <c r="H157" s="166">
        <v>1159</v>
      </c>
      <c r="I157" s="181">
        <f t="shared" si="68"/>
        <v>2.2947925860547169E-2</v>
      </c>
      <c r="J157" s="165">
        <f t="shared" si="67"/>
        <v>26</v>
      </c>
      <c r="K157" s="167">
        <f t="shared" si="66"/>
        <v>4.7645533673141774E-4</v>
      </c>
    </row>
    <row r="158" spans="2:11" x14ac:dyDescent="0.25">
      <c r="B158" s="165" t="s">
        <v>121</v>
      </c>
      <c r="C158" s="166">
        <v>507</v>
      </c>
      <c r="D158" s="166">
        <v>488</v>
      </c>
      <c r="E158" s="166">
        <v>1575</v>
      </c>
      <c r="F158" s="166">
        <v>1488</v>
      </c>
      <c r="G158" s="166">
        <v>1744</v>
      </c>
      <c r="H158" s="166">
        <v>1432</v>
      </c>
      <c r="I158" s="181">
        <f t="shared" si="68"/>
        <v>-0.17889908256880738</v>
      </c>
      <c r="J158" s="165">
        <f t="shared" si="67"/>
        <v>-312</v>
      </c>
      <c r="K158" s="167">
        <f t="shared" si="66"/>
        <v>5.8868338412371884E-4</v>
      </c>
    </row>
    <row r="159" spans="2:11" x14ac:dyDescent="0.25">
      <c r="B159" s="165" t="s">
        <v>130</v>
      </c>
      <c r="C159" s="166">
        <v>209</v>
      </c>
      <c r="D159" s="166">
        <v>28</v>
      </c>
      <c r="E159" s="166">
        <v>256</v>
      </c>
      <c r="F159" s="166">
        <v>248</v>
      </c>
      <c r="G159" s="166">
        <v>263</v>
      </c>
      <c r="H159" s="166">
        <v>200</v>
      </c>
      <c r="I159" s="181">
        <f t="shared" si="68"/>
        <v>-0.23954372623574149</v>
      </c>
      <c r="J159" s="165">
        <f t="shared" si="67"/>
        <v>-63</v>
      </c>
      <c r="K159" s="167">
        <f t="shared" si="66"/>
        <v>8.221834973794957E-5</v>
      </c>
    </row>
    <row r="160" spans="2:11" x14ac:dyDescent="0.25">
      <c r="B160" s="165" t="s">
        <v>133</v>
      </c>
      <c r="C160" s="166">
        <v>277</v>
      </c>
      <c r="D160" s="166">
        <v>68</v>
      </c>
      <c r="E160" s="166">
        <v>394</v>
      </c>
      <c r="F160" s="166">
        <v>511</v>
      </c>
      <c r="G160" s="166">
        <v>373</v>
      </c>
      <c r="H160" s="166">
        <v>276</v>
      </c>
      <c r="I160" s="181">
        <f t="shared" si="68"/>
        <v>-0.26005361930294901</v>
      </c>
      <c r="J160" s="165">
        <f t="shared" si="67"/>
        <v>-97</v>
      </c>
      <c r="K160" s="167">
        <f t="shared" si="66"/>
        <v>1.134613226383704E-4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3328</v>
      </c>
      <c r="E161" s="171">
        <f t="shared" si="70"/>
        <v>5378</v>
      </c>
      <c r="F161" s="171">
        <f t="shared" si="70"/>
        <v>6304</v>
      </c>
      <c r="G161" s="171">
        <f t="shared" si="70"/>
        <v>8867</v>
      </c>
      <c r="H161" s="171">
        <f t="shared" si="70"/>
        <v>8489</v>
      </c>
      <c r="I161" s="182">
        <f t="shared" si="68"/>
        <v>-4.2629976316679863E-2</v>
      </c>
      <c r="J161" s="170">
        <f>H161-G161</f>
        <v>-378</v>
      </c>
      <c r="K161" s="172">
        <f t="shared" si="66"/>
        <v>3.4897578546272691E-3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DAFB9-F6BC-4C5B-B652-39C66D6299C8}">
  <sheetPr>
    <tabColor theme="7" tint="0.79998168889431442"/>
    <pageSetUpPr fitToPage="1"/>
  </sheetPr>
  <dimension ref="A1:W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3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3"/>
      <c r="D4" s="283"/>
      <c r="E4" s="283"/>
      <c r="F4" s="283"/>
      <c r="G4" s="283"/>
      <c r="H4" s="283"/>
      <c r="I4" s="283"/>
      <c r="J4" s="146"/>
      <c r="K4" s="146"/>
      <c r="N4" s="145" t="s">
        <v>272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N6" s="147"/>
      <c r="O6" s="313" t="s">
        <v>45</v>
      </c>
      <c r="P6" s="314"/>
      <c r="Q6" s="314"/>
      <c r="R6" s="314"/>
      <c r="S6" s="314"/>
      <c r="T6" s="314"/>
      <c r="U6" s="314"/>
      <c r="V6" s="314"/>
      <c r="W6" s="314"/>
    </row>
    <row r="7" spans="1:23" s="148" customFormat="1" ht="72" customHeight="1" x14ac:dyDescent="0.25">
      <c r="B7" s="149"/>
      <c r="C7" s="174" t="s">
        <v>265</v>
      </c>
      <c r="D7" s="174" t="s">
        <v>266</v>
      </c>
      <c r="E7" s="174" t="s">
        <v>267</v>
      </c>
      <c r="F7" s="174" t="s">
        <v>268</v>
      </c>
      <c r="G7" s="174" t="s">
        <v>269</v>
      </c>
      <c r="H7" s="174" t="s">
        <v>270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265</v>
      </c>
      <c r="P7" s="174" t="s">
        <v>266</v>
      </c>
      <c r="Q7" s="174" t="s">
        <v>267</v>
      </c>
      <c r="R7" s="174" t="s">
        <v>268</v>
      </c>
      <c r="S7" s="174" t="s">
        <v>269</v>
      </c>
      <c r="T7" s="174" t="s">
        <v>270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47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248528</v>
      </c>
      <c r="D9" s="178">
        <f t="shared" si="0"/>
        <v>167334</v>
      </c>
      <c r="E9" s="178">
        <f t="shared" si="0"/>
        <v>547719</v>
      </c>
      <c r="F9" s="178">
        <f t="shared" si="0"/>
        <v>626079</v>
      </c>
      <c r="G9" s="178">
        <f t="shared" si="0"/>
        <v>693340</v>
      </c>
      <c r="H9" s="178">
        <f t="shared" si="0"/>
        <v>721476</v>
      </c>
      <c r="I9" s="179">
        <f>IFERROR(H9/G9-1,"-")</f>
        <v>4.0580379034816927E-2</v>
      </c>
      <c r="J9" s="178">
        <f t="shared" ref="J9:J21" si="1">H9-G9</f>
        <v>28136</v>
      </c>
      <c r="K9" s="179">
        <f t="shared" ref="K9:K21" si="2">H9/H$9</f>
        <v>1</v>
      </c>
      <c r="N9" s="158" t="s">
        <v>70</v>
      </c>
      <c r="O9" s="178">
        <f t="shared" ref="O9:T9" si="3">O10+O13</f>
        <v>102171</v>
      </c>
      <c r="P9" s="178">
        <f t="shared" si="3"/>
        <v>80916</v>
      </c>
      <c r="Q9" s="178">
        <f t="shared" si="3"/>
        <v>281837</v>
      </c>
      <c r="R9" s="178">
        <f t="shared" si="3"/>
        <v>289323</v>
      </c>
      <c r="S9" s="178">
        <f t="shared" si="3"/>
        <v>306892</v>
      </c>
      <c r="T9" s="178">
        <f t="shared" si="3"/>
        <v>317040</v>
      </c>
      <c r="U9" s="179">
        <f>IFERROR(T9/S9-1,"-")</f>
        <v>3.3067007285950689E-2</v>
      </c>
      <c r="V9" s="178">
        <f>T9-S9</f>
        <v>10148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27988</v>
      </c>
      <c r="D10" s="162">
        <v>74494</v>
      </c>
      <c r="E10" s="162">
        <v>89179</v>
      </c>
      <c r="F10" s="162">
        <v>91893</v>
      </c>
      <c r="G10" s="162">
        <v>97193</v>
      </c>
      <c r="H10" s="162">
        <v>103752</v>
      </c>
      <c r="I10" s="180">
        <f>IFERROR(H10/G10-1,"-")</f>
        <v>6.7484283847602189E-2</v>
      </c>
      <c r="J10" s="161">
        <f t="shared" si="1"/>
        <v>6559</v>
      </c>
      <c r="K10" s="163">
        <f t="shared" si="2"/>
        <v>0.14380519934135022</v>
      </c>
      <c r="N10" s="161" t="s">
        <v>99</v>
      </c>
      <c r="O10" s="162">
        <v>4287</v>
      </c>
      <c r="P10" s="162">
        <v>28063</v>
      </c>
      <c r="Q10" s="162">
        <v>24222</v>
      </c>
      <c r="R10" s="162">
        <v>19294</v>
      </c>
      <c r="S10" s="162">
        <v>18141</v>
      </c>
      <c r="T10" s="162">
        <v>20151</v>
      </c>
      <c r="U10" s="180">
        <f>IFERROR(T10/S10-1,"-")</f>
        <v>0.11079874317843563</v>
      </c>
      <c r="V10" s="161">
        <f t="shared" ref="V10:V20" si="5">T10-S10</f>
        <v>2010</v>
      </c>
      <c r="W10" s="163">
        <f t="shared" si="4"/>
        <v>6.3559803179409541E-2</v>
      </c>
    </row>
    <row r="11" spans="1:23" x14ac:dyDescent="0.25">
      <c r="A11" s="164" t="s">
        <v>102</v>
      </c>
      <c r="B11" s="165" t="s">
        <v>105</v>
      </c>
      <c r="C11" s="166">
        <v>18245</v>
      </c>
      <c r="D11" s="166">
        <v>56135</v>
      </c>
      <c r="E11" s="166">
        <v>53235</v>
      </c>
      <c r="F11" s="166">
        <v>51624</v>
      </c>
      <c r="G11" s="166">
        <v>47732</v>
      </c>
      <c r="H11" s="166">
        <v>41913</v>
      </c>
      <c r="I11" s="181">
        <f>IFERROR(H11/G11-1,"-")</f>
        <v>-0.12190982988351629</v>
      </c>
      <c r="J11" s="165">
        <f t="shared" si="1"/>
        <v>-5819</v>
      </c>
      <c r="K11" s="167">
        <f t="shared" si="2"/>
        <v>5.8093408512549273E-2</v>
      </c>
      <c r="N11" s="165" t="s">
        <v>105</v>
      </c>
      <c r="O11" s="166">
        <v>3014</v>
      </c>
      <c r="P11" s="166">
        <v>24429</v>
      </c>
      <c r="Q11" s="166">
        <v>17998</v>
      </c>
      <c r="R11" s="166">
        <v>12087</v>
      </c>
      <c r="S11" s="166">
        <v>9826</v>
      </c>
      <c r="T11" s="166">
        <v>10596</v>
      </c>
      <c r="U11" s="181">
        <f>IFERROR(T11/S11-1,"-")</f>
        <v>7.8363525340932272E-2</v>
      </c>
      <c r="V11" s="165">
        <f t="shared" si="5"/>
        <v>770</v>
      </c>
      <c r="W11" s="167">
        <f>T11/T$9</f>
        <v>3.3421650264950795E-2</v>
      </c>
    </row>
    <row r="12" spans="1:23" x14ac:dyDescent="0.25">
      <c r="A12" s="1"/>
      <c r="B12" s="165" t="s">
        <v>102</v>
      </c>
      <c r="C12" s="166">
        <v>9743</v>
      </c>
      <c r="D12" s="166">
        <v>18359</v>
      </c>
      <c r="E12" s="166">
        <v>35944</v>
      </c>
      <c r="F12" s="166">
        <v>40269</v>
      </c>
      <c r="G12" s="166">
        <v>49461</v>
      </c>
      <c r="H12" s="166">
        <v>61839</v>
      </c>
      <c r="I12" s="181">
        <f>IFERROR(H12/G12-1,"-")</f>
        <v>0.25025777885606848</v>
      </c>
      <c r="J12" s="165">
        <f t="shared" si="1"/>
        <v>12378</v>
      </c>
      <c r="K12" s="167">
        <f t="shared" si="2"/>
        <v>8.5711790828800954E-2</v>
      </c>
      <c r="N12" s="165" t="s">
        <v>102</v>
      </c>
      <c r="O12" s="166">
        <v>1273</v>
      </c>
      <c r="P12" s="166">
        <v>3634</v>
      </c>
      <c r="Q12" s="166">
        <v>6224</v>
      </c>
      <c r="R12" s="166">
        <v>7207</v>
      </c>
      <c r="S12" s="166">
        <v>8315</v>
      </c>
      <c r="T12" s="166">
        <v>9555</v>
      </c>
      <c r="U12" s="181">
        <f>IFERROR(T12/S12-1,"-")</f>
        <v>0.14912808177991588</v>
      </c>
      <c r="V12" s="165">
        <f t="shared" si="5"/>
        <v>1240</v>
      </c>
      <c r="W12" s="167">
        <f t="shared" si="4"/>
        <v>3.0138152914458743E-2</v>
      </c>
    </row>
    <row r="13" spans="1:23" s="57" customFormat="1" x14ac:dyDescent="0.25">
      <c r="B13" s="161" t="s">
        <v>109</v>
      </c>
      <c r="C13" s="162">
        <v>220540</v>
      </c>
      <c r="D13" s="162">
        <v>92840</v>
      </c>
      <c r="E13" s="162">
        <v>458540</v>
      </c>
      <c r="F13" s="162">
        <v>534186</v>
      </c>
      <c r="G13" s="162">
        <v>596147</v>
      </c>
      <c r="H13" s="162">
        <v>617724</v>
      </c>
      <c r="I13" s="180">
        <f>IFERROR(H13/G13-1,"-")</f>
        <v>3.6194093067649424E-2</v>
      </c>
      <c r="J13" s="161">
        <f t="shared" si="1"/>
        <v>21577</v>
      </c>
      <c r="K13" s="163">
        <f t="shared" si="2"/>
        <v>0.85619480065864972</v>
      </c>
      <c r="N13" s="161" t="s">
        <v>109</v>
      </c>
      <c r="O13" s="162">
        <v>97884</v>
      </c>
      <c r="P13" s="162">
        <v>52853</v>
      </c>
      <c r="Q13" s="162">
        <v>257615</v>
      </c>
      <c r="R13" s="162">
        <v>270029</v>
      </c>
      <c r="S13" s="162">
        <v>288751</v>
      </c>
      <c r="T13" s="162">
        <v>296889</v>
      </c>
      <c r="U13" s="180">
        <f>IFERROR(T13/S13-1,"-")</f>
        <v>2.8183452178520696E-2</v>
      </c>
      <c r="V13" s="161">
        <f t="shared" si="5"/>
        <v>8138</v>
      </c>
      <c r="W13" s="163">
        <f t="shared" si="4"/>
        <v>0.93644019682059043</v>
      </c>
    </row>
    <row r="14" spans="1:23" s="57" customFormat="1" x14ac:dyDescent="0.25">
      <c r="B14" s="165" t="s">
        <v>112</v>
      </c>
      <c r="C14" s="166">
        <v>94398</v>
      </c>
      <c r="D14" s="166">
        <v>9673</v>
      </c>
      <c r="E14" s="166">
        <v>214283</v>
      </c>
      <c r="F14" s="166">
        <v>267481</v>
      </c>
      <c r="G14" s="166">
        <v>314197</v>
      </c>
      <c r="H14" s="166">
        <v>325418</v>
      </c>
      <c r="I14" s="181">
        <f t="shared" ref="I14:I21" si="6">IFERROR(H14/G14-1,"-")</f>
        <v>3.5713262698243486E-2</v>
      </c>
      <c r="J14" s="165">
        <f t="shared" si="1"/>
        <v>11221</v>
      </c>
      <c r="K14" s="167">
        <f t="shared" si="2"/>
        <v>0.45104480259911628</v>
      </c>
      <c r="N14" s="165" t="s">
        <v>112</v>
      </c>
      <c r="O14" s="166">
        <v>40531</v>
      </c>
      <c r="P14" s="166">
        <v>4699</v>
      </c>
      <c r="Q14" s="166">
        <v>130042</v>
      </c>
      <c r="R14" s="166">
        <v>146540</v>
      </c>
      <c r="S14" s="166">
        <v>159176</v>
      </c>
      <c r="T14" s="166">
        <v>164054</v>
      </c>
      <c r="U14" s="181">
        <f t="shared" ref="U14:U21" si="7">IFERROR(T14/S14-1,"-")</f>
        <v>3.0645323415590342E-2</v>
      </c>
      <c r="V14" s="165">
        <f t="shared" si="5"/>
        <v>4878</v>
      </c>
      <c r="W14" s="167">
        <f t="shared" si="4"/>
        <v>0.51745521069896538</v>
      </c>
    </row>
    <row r="15" spans="1:23" x14ac:dyDescent="0.25">
      <c r="A15" s="1"/>
      <c r="B15" s="165" t="s">
        <v>115</v>
      </c>
      <c r="C15" s="166">
        <v>16513</v>
      </c>
      <c r="D15" s="166">
        <v>8763</v>
      </c>
      <c r="E15" s="166">
        <v>26316</v>
      </c>
      <c r="F15" s="166">
        <v>28035</v>
      </c>
      <c r="G15" s="166">
        <v>31614</v>
      </c>
      <c r="H15" s="166">
        <v>33381</v>
      </c>
      <c r="I15" s="181">
        <f t="shared" si="6"/>
        <v>5.5892958815714655E-2</v>
      </c>
      <c r="J15" s="165">
        <f t="shared" si="1"/>
        <v>1767</v>
      </c>
      <c r="K15" s="167">
        <f t="shared" si="2"/>
        <v>4.6267651314804648E-2</v>
      </c>
      <c r="N15" s="165" t="s">
        <v>115</v>
      </c>
      <c r="O15" s="166">
        <v>3224</v>
      </c>
      <c r="P15" s="166">
        <v>3112</v>
      </c>
      <c r="Q15" s="166">
        <v>6637</v>
      </c>
      <c r="R15" s="166">
        <v>6184</v>
      </c>
      <c r="S15" s="166">
        <v>7088</v>
      </c>
      <c r="T15" s="166">
        <v>8399</v>
      </c>
      <c r="U15" s="181">
        <f t="shared" si="7"/>
        <v>0.1849604966139955</v>
      </c>
      <c r="V15" s="165">
        <f t="shared" si="5"/>
        <v>1311</v>
      </c>
      <c r="W15" s="167">
        <f t="shared" si="4"/>
        <v>2.6491925309109262E-2</v>
      </c>
    </row>
    <row r="16" spans="1:23" x14ac:dyDescent="0.25">
      <c r="A16" s="1"/>
      <c r="B16" s="165" t="s">
        <v>118</v>
      </c>
      <c r="C16" s="166">
        <v>5757</v>
      </c>
      <c r="D16" s="166">
        <v>11730</v>
      </c>
      <c r="E16" s="166">
        <v>17536</v>
      </c>
      <c r="F16" s="166">
        <v>21487</v>
      </c>
      <c r="G16" s="166">
        <v>23055</v>
      </c>
      <c r="H16" s="166">
        <v>23899</v>
      </c>
      <c r="I16" s="181">
        <f t="shared" si="6"/>
        <v>3.6608111038820113E-2</v>
      </c>
      <c r="J16" s="165">
        <f t="shared" si="1"/>
        <v>844</v>
      </c>
      <c r="K16" s="167">
        <f t="shared" si="2"/>
        <v>3.3125149000105339E-2</v>
      </c>
      <c r="N16" s="165" t="s">
        <v>118</v>
      </c>
      <c r="O16" s="166">
        <v>1607</v>
      </c>
      <c r="P16" s="166">
        <v>5649</v>
      </c>
      <c r="Q16" s="166">
        <v>5542</v>
      </c>
      <c r="R16" s="166">
        <v>5329</v>
      </c>
      <c r="S16" s="166">
        <v>5706</v>
      </c>
      <c r="T16" s="166">
        <v>6041</v>
      </c>
      <c r="U16" s="181">
        <f t="shared" si="7"/>
        <v>5.8710129688047674E-2</v>
      </c>
      <c r="V16" s="165">
        <f t="shared" si="5"/>
        <v>335</v>
      </c>
      <c r="W16" s="167">
        <f t="shared" si="4"/>
        <v>1.9054377996467323E-2</v>
      </c>
    </row>
    <row r="17" spans="1:23" x14ac:dyDescent="0.25">
      <c r="A17" s="1"/>
      <c r="B17" s="165" t="s">
        <v>125</v>
      </c>
      <c r="C17" s="166">
        <v>9418</v>
      </c>
      <c r="D17" s="166">
        <v>5592</v>
      </c>
      <c r="E17" s="166">
        <v>28778</v>
      </c>
      <c r="F17" s="166">
        <v>25724</v>
      </c>
      <c r="G17" s="166">
        <v>26908</v>
      </c>
      <c r="H17" s="166">
        <v>24719</v>
      </c>
      <c r="I17" s="181">
        <f t="shared" si="6"/>
        <v>-8.1351270997472858E-2</v>
      </c>
      <c r="J17" s="165">
        <f t="shared" si="1"/>
        <v>-2189</v>
      </c>
      <c r="K17" s="167">
        <f t="shared" si="2"/>
        <v>3.4261707943160961E-2</v>
      </c>
      <c r="N17" s="165" t="s">
        <v>125</v>
      </c>
      <c r="O17" s="166">
        <v>5044</v>
      </c>
      <c r="P17" s="166">
        <v>3828</v>
      </c>
      <c r="Q17" s="166">
        <v>16942</v>
      </c>
      <c r="R17" s="166">
        <v>13856</v>
      </c>
      <c r="S17" s="166">
        <v>14990</v>
      </c>
      <c r="T17" s="166">
        <v>13952</v>
      </c>
      <c r="U17" s="181">
        <f t="shared" si="7"/>
        <v>-6.9246164109406316E-2</v>
      </c>
      <c r="V17" s="165">
        <f t="shared" si="5"/>
        <v>-1038</v>
      </c>
      <c r="W17" s="167">
        <f t="shared" si="4"/>
        <v>4.4007065354529397E-2</v>
      </c>
    </row>
    <row r="18" spans="1:23" x14ac:dyDescent="0.25">
      <c r="A18" s="1"/>
      <c r="B18" s="165" t="s">
        <v>121</v>
      </c>
      <c r="C18" s="166">
        <v>3867</v>
      </c>
      <c r="D18" s="166">
        <v>3332</v>
      </c>
      <c r="E18" s="166">
        <v>8863</v>
      </c>
      <c r="F18" s="166">
        <v>9003</v>
      </c>
      <c r="G18" s="166">
        <v>10114</v>
      </c>
      <c r="H18" s="166">
        <v>9079</v>
      </c>
      <c r="I18" s="181">
        <f t="shared" si="6"/>
        <v>-0.10233339924856633</v>
      </c>
      <c r="J18" s="165">
        <f t="shared" si="1"/>
        <v>-1035</v>
      </c>
      <c r="K18" s="167">
        <f t="shared" si="2"/>
        <v>1.2583925175612217E-2</v>
      </c>
      <c r="N18" s="165" t="s">
        <v>121</v>
      </c>
      <c r="O18" s="166">
        <v>1457</v>
      </c>
      <c r="P18" s="166">
        <v>1735</v>
      </c>
      <c r="Q18" s="166">
        <v>4362</v>
      </c>
      <c r="R18" s="166">
        <v>4336</v>
      </c>
      <c r="S18" s="166">
        <v>5322</v>
      </c>
      <c r="T18" s="166">
        <v>4903</v>
      </c>
      <c r="U18" s="181">
        <f t="shared" si="7"/>
        <v>-7.8729800826756846E-2</v>
      </c>
      <c r="V18" s="165">
        <f t="shared" si="5"/>
        <v>-419</v>
      </c>
      <c r="W18" s="167">
        <f t="shared" si="4"/>
        <v>1.5464925561443351E-2</v>
      </c>
    </row>
    <row r="19" spans="1:23" x14ac:dyDescent="0.25">
      <c r="A19" s="164" t="s">
        <v>146</v>
      </c>
      <c r="B19" s="165" t="s">
        <v>130</v>
      </c>
      <c r="C19" s="166">
        <v>10387</v>
      </c>
      <c r="D19" s="166">
        <v>1010</v>
      </c>
      <c r="E19" s="166">
        <v>12195</v>
      </c>
      <c r="F19" s="166">
        <v>14737</v>
      </c>
      <c r="G19" s="166">
        <v>13310</v>
      </c>
      <c r="H19" s="166">
        <v>13477</v>
      </c>
      <c r="I19" s="181">
        <f t="shared" si="6"/>
        <v>1.2546957175056273E-2</v>
      </c>
      <c r="J19" s="165">
        <f t="shared" si="1"/>
        <v>167</v>
      </c>
      <c r="K19" s="167">
        <f t="shared" si="2"/>
        <v>1.8679762043366653E-2</v>
      </c>
      <c r="N19" s="165" t="s">
        <v>130</v>
      </c>
      <c r="O19" s="166">
        <v>6272</v>
      </c>
      <c r="P19" s="166">
        <v>747</v>
      </c>
      <c r="Q19" s="166">
        <v>8244</v>
      </c>
      <c r="R19" s="166">
        <v>8819</v>
      </c>
      <c r="S19" s="166">
        <v>8511</v>
      </c>
      <c r="T19" s="166">
        <v>7792</v>
      </c>
      <c r="U19" s="181">
        <f t="shared" si="7"/>
        <v>-8.4478909646340083E-2</v>
      </c>
      <c r="V19" s="165">
        <f t="shared" si="5"/>
        <v>-719</v>
      </c>
      <c r="W19" s="167">
        <f t="shared" si="4"/>
        <v>2.4577340398687864E-2</v>
      </c>
    </row>
    <row r="20" spans="1:23" x14ac:dyDescent="0.25">
      <c r="A20" s="169" t="s">
        <v>147</v>
      </c>
      <c r="B20" s="165" t="s">
        <v>133</v>
      </c>
      <c r="C20" s="166">
        <v>16011</v>
      </c>
      <c r="D20" s="166">
        <v>1347</v>
      </c>
      <c r="E20" s="166">
        <v>10703</v>
      </c>
      <c r="F20" s="166">
        <v>14289</v>
      </c>
      <c r="G20" s="166">
        <v>16752</v>
      </c>
      <c r="H20" s="166">
        <v>12005</v>
      </c>
      <c r="I20" s="181">
        <f t="shared" si="6"/>
        <v>-0.28336914995224449</v>
      </c>
      <c r="J20" s="165">
        <f t="shared" si="1"/>
        <v>-4747</v>
      </c>
      <c r="K20" s="167">
        <f t="shared" si="2"/>
        <v>1.6639500135832656E-2</v>
      </c>
      <c r="N20" s="165" t="s">
        <v>133</v>
      </c>
      <c r="O20" s="166">
        <v>10629</v>
      </c>
      <c r="P20" s="166">
        <v>950</v>
      </c>
      <c r="Q20" s="166">
        <v>7661</v>
      </c>
      <c r="R20" s="166">
        <v>8640</v>
      </c>
      <c r="S20" s="166">
        <v>9534</v>
      </c>
      <c r="T20" s="166">
        <v>6987</v>
      </c>
      <c r="U20" s="181">
        <f t="shared" si="7"/>
        <v>-0.26714915040906229</v>
      </c>
      <c r="V20" s="165">
        <f t="shared" si="5"/>
        <v>-2547</v>
      </c>
      <c r="W20" s="167">
        <f t="shared" si="4"/>
        <v>2.2038228614685844E-2</v>
      </c>
    </row>
    <row r="21" spans="1:23" x14ac:dyDescent="0.25">
      <c r="B21" s="170" t="s">
        <v>147</v>
      </c>
      <c r="C21" s="171">
        <f t="shared" ref="C21" si="8">C13-SUM(C14:C20)</f>
        <v>64189</v>
      </c>
      <c r="D21" s="171">
        <f t="shared" ref="D21:H21" si="9">D13-SUM(D14:D20)</f>
        <v>51393</v>
      </c>
      <c r="E21" s="171">
        <f t="shared" si="9"/>
        <v>139866</v>
      </c>
      <c r="F21" s="171">
        <f t="shared" si="9"/>
        <v>153430</v>
      </c>
      <c r="G21" s="171">
        <f t="shared" si="9"/>
        <v>160197</v>
      </c>
      <c r="H21" s="171">
        <f t="shared" si="9"/>
        <v>175746</v>
      </c>
      <c r="I21" s="182">
        <f t="shared" si="6"/>
        <v>9.70617427292646E-2</v>
      </c>
      <c r="J21" s="170">
        <f t="shared" si="1"/>
        <v>15549</v>
      </c>
      <c r="K21" s="172">
        <f t="shared" si="2"/>
        <v>0.24359230244665103</v>
      </c>
      <c r="N21" s="170" t="s">
        <v>147</v>
      </c>
      <c r="O21" s="171">
        <f t="shared" ref="O21:T21" si="10">O13-SUM(O14:O20)</f>
        <v>29120</v>
      </c>
      <c r="P21" s="171">
        <f t="shared" si="10"/>
        <v>32133</v>
      </c>
      <c r="Q21" s="171">
        <f t="shared" si="10"/>
        <v>78185</v>
      </c>
      <c r="R21" s="171">
        <f t="shared" si="10"/>
        <v>76325</v>
      </c>
      <c r="S21" s="171">
        <f t="shared" si="10"/>
        <v>78424</v>
      </c>
      <c r="T21" s="171">
        <f t="shared" si="10"/>
        <v>84761</v>
      </c>
      <c r="U21" s="182">
        <f t="shared" si="7"/>
        <v>8.080434560848726E-2</v>
      </c>
      <c r="V21" s="170">
        <f>T21-S21</f>
        <v>6337</v>
      </c>
      <c r="W21" s="172">
        <f t="shared" si="4"/>
        <v>0.26735112288670199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49886</v>
      </c>
      <c r="E23" s="178">
        <f t="shared" si="11"/>
        <v>140724</v>
      </c>
      <c r="F23" s="178">
        <f t="shared" si="11"/>
        <v>195215</v>
      </c>
      <c r="G23" s="178">
        <f t="shared" si="11"/>
        <v>210028</v>
      </c>
      <c r="H23" s="178">
        <f t="shared" si="11"/>
        <v>213012</v>
      </c>
      <c r="I23" s="179">
        <f>IFERROR(H23/G23-1,"-")</f>
        <v>1.4207629458929283E-2</v>
      </c>
      <c r="J23" s="178">
        <f>H23-G23</f>
        <v>2984</v>
      </c>
      <c r="K23" s="179">
        <f t="shared" ref="K23:K35" si="12">H23/H$9</f>
        <v>0.29524474826605457</v>
      </c>
    </row>
    <row r="24" spans="1:23" x14ac:dyDescent="0.25">
      <c r="B24" s="161" t="s">
        <v>99</v>
      </c>
      <c r="C24" s="162">
        <v>3630</v>
      </c>
      <c r="D24" s="162">
        <v>25712</v>
      </c>
      <c r="E24" s="162">
        <v>17849</v>
      </c>
      <c r="F24" s="162">
        <v>22297</v>
      </c>
      <c r="G24" s="162">
        <v>19552</v>
      </c>
      <c r="H24" s="162">
        <v>18619</v>
      </c>
      <c r="I24" s="180">
        <f>IFERROR(H24/G24-1,"-")</f>
        <v>-4.7718903436988591E-2</v>
      </c>
      <c r="J24" s="161">
        <f t="shared" ref="J24:J34" si="13">H24-G24</f>
        <v>-933</v>
      </c>
      <c r="K24" s="163">
        <f t="shared" si="12"/>
        <v>2.580681824482034E-2</v>
      </c>
    </row>
    <row r="25" spans="1:23" x14ac:dyDescent="0.25">
      <c r="B25" s="165" t="s">
        <v>105</v>
      </c>
      <c r="C25" s="166">
        <v>2906</v>
      </c>
      <c r="D25" s="166">
        <v>19878</v>
      </c>
      <c r="E25" s="166">
        <v>10152</v>
      </c>
      <c r="F25" s="166">
        <v>11519</v>
      </c>
      <c r="G25" s="166">
        <v>9751</v>
      </c>
      <c r="H25" s="166">
        <v>7987</v>
      </c>
      <c r="I25" s="181">
        <f>IFERROR(H25/G25-1,"-")</f>
        <v>-0.18090452261306533</v>
      </c>
      <c r="J25" s="165">
        <f t="shared" si="13"/>
        <v>-1764</v>
      </c>
      <c r="K25" s="167">
        <f t="shared" si="12"/>
        <v>1.1070361314860092E-2</v>
      </c>
    </row>
    <row r="26" spans="1:23" x14ac:dyDescent="0.25">
      <c r="B26" s="165" t="s">
        <v>102</v>
      </c>
      <c r="C26" s="166">
        <v>724</v>
      </c>
      <c r="D26" s="166">
        <v>5834</v>
      </c>
      <c r="E26" s="166">
        <v>7697</v>
      </c>
      <c r="F26" s="166">
        <v>10778</v>
      </c>
      <c r="G26" s="166">
        <v>9801</v>
      </c>
      <c r="H26" s="166">
        <v>10632</v>
      </c>
      <c r="I26" s="181">
        <f>IFERROR(H26/G26-1,"-")</f>
        <v>8.478726660544833E-2</v>
      </c>
      <c r="J26" s="165">
        <f t="shared" si="13"/>
        <v>831</v>
      </c>
      <c r="K26" s="167">
        <f t="shared" si="12"/>
        <v>1.4736456929960248E-2</v>
      </c>
    </row>
    <row r="27" spans="1:23" x14ac:dyDescent="0.25">
      <c r="B27" s="161" t="s">
        <v>109</v>
      </c>
      <c r="C27" s="162">
        <v>60716</v>
      </c>
      <c r="D27" s="162">
        <v>24174</v>
      </c>
      <c r="E27" s="162">
        <v>122875</v>
      </c>
      <c r="F27" s="162">
        <v>172918</v>
      </c>
      <c r="G27" s="162">
        <v>190476</v>
      </c>
      <c r="H27" s="162">
        <v>194393</v>
      </c>
      <c r="I27" s="180">
        <f>IFERROR(H27/G27-1,"-")</f>
        <v>2.056427056427057E-2</v>
      </c>
      <c r="J27" s="161">
        <f t="shared" si="13"/>
        <v>3917</v>
      </c>
      <c r="K27" s="163">
        <f t="shared" si="12"/>
        <v>0.26943793002123423</v>
      </c>
    </row>
    <row r="28" spans="1:23" x14ac:dyDescent="0.25">
      <c r="B28" s="165" t="s">
        <v>112</v>
      </c>
      <c r="C28" s="166">
        <v>32787</v>
      </c>
      <c r="D28" s="166">
        <v>4154</v>
      </c>
      <c r="E28" s="166">
        <v>61983</v>
      </c>
      <c r="F28" s="166">
        <v>95863</v>
      </c>
      <c r="G28" s="166">
        <v>111835</v>
      </c>
      <c r="H28" s="166">
        <v>117241</v>
      </c>
      <c r="I28" s="181">
        <f t="shared" ref="I28:I35" si="14">IFERROR(H28/G28-1,"-")</f>
        <v>4.8339070952742924E-2</v>
      </c>
      <c r="J28" s="165">
        <f t="shared" si="13"/>
        <v>5406</v>
      </c>
      <c r="K28" s="167">
        <f t="shared" si="12"/>
        <v>0.16250159395461525</v>
      </c>
    </row>
    <row r="29" spans="1:23" x14ac:dyDescent="0.25">
      <c r="B29" s="165" t="s">
        <v>115</v>
      </c>
      <c r="C29" s="166">
        <v>5288</v>
      </c>
      <c r="D29" s="166">
        <v>2705</v>
      </c>
      <c r="E29" s="166">
        <v>7674</v>
      </c>
      <c r="F29" s="166">
        <v>8713</v>
      </c>
      <c r="G29" s="166">
        <v>9531</v>
      </c>
      <c r="H29" s="166">
        <v>8647</v>
      </c>
      <c r="I29" s="181">
        <f t="shared" si="14"/>
        <v>-9.2749973769803762E-2</v>
      </c>
      <c r="J29" s="165">
        <f t="shared" si="13"/>
        <v>-884</v>
      </c>
      <c r="K29" s="167">
        <f t="shared" si="12"/>
        <v>1.1985152659270717E-2</v>
      </c>
    </row>
    <row r="30" spans="1:23" x14ac:dyDescent="0.25">
      <c r="B30" s="165" t="s">
        <v>118</v>
      </c>
      <c r="C30" s="166">
        <v>1832</v>
      </c>
      <c r="D30" s="166">
        <v>3210</v>
      </c>
      <c r="E30" s="166">
        <v>5912</v>
      </c>
      <c r="F30" s="166">
        <v>9315</v>
      </c>
      <c r="G30" s="166">
        <v>10298</v>
      </c>
      <c r="H30" s="166">
        <v>6727</v>
      </c>
      <c r="I30" s="181">
        <f t="shared" si="14"/>
        <v>-0.3467663624004661</v>
      </c>
      <c r="J30" s="165">
        <f t="shared" si="13"/>
        <v>-3571</v>
      </c>
      <c r="K30" s="167">
        <f t="shared" si="12"/>
        <v>9.3239414755307178E-3</v>
      </c>
    </row>
    <row r="31" spans="1:23" x14ac:dyDescent="0.25">
      <c r="B31" s="165" t="s">
        <v>125</v>
      </c>
      <c r="C31" s="166">
        <v>2275</v>
      </c>
      <c r="D31" s="166">
        <v>1234</v>
      </c>
      <c r="E31" s="166">
        <v>7086</v>
      </c>
      <c r="F31" s="166">
        <v>7810</v>
      </c>
      <c r="G31" s="166">
        <v>6314</v>
      </c>
      <c r="H31" s="166">
        <v>5795</v>
      </c>
      <c r="I31" s="181">
        <f t="shared" si="14"/>
        <v>-8.2198289515362677E-2</v>
      </c>
      <c r="J31" s="165">
        <f t="shared" si="13"/>
        <v>-519</v>
      </c>
      <c r="K31" s="167">
        <f t="shared" si="12"/>
        <v>8.0321452134235923E-3</v>
      </c>
    </row>
    <row r="32" spans="1:23" x14ac:dyDescent="0.25">
      <c r="B32" s="165" t="s">
        <v>121</v>
      </c>
      <c r="C32" s="166">
        <v>1200</v>
      </c>
      <c r="D32" s="166">
        <v>1310</v>
      </c>
      <c r="E32" s="166">
        <v>3026</v>
      </c>
      <c r="F32" s="166">
        <v>3180</v>
      </c>
      <c r="G32" s="166">
        <v>3167</v>
      </c>
      <c r="H32" s="166">
        <v>2763</v>
      </c>
      <c r="I32" s="181">
        <f t="shared" si="14"/>
        <v>-0.12756551941900851</v>
      </c>
      <c r="J32" s="165">
        <f t="shared" si="13"/>
        <v>-404</v>
      </c>
      <c r="K32" s="167">
        <f t="shared" si="12"/>
        <v>3.8296492191008434E-3</v>
      </c>
    </row>
    <row r="33" spans="2:11" x14ac:dyDescent="0.25">
      <c r="B33" s="165" t="s">
        <v>130</v>
      </c>
      <c r="C33" s="166">
        <v>1994</v>
      </c>
      <c r="D33" s="166">
        <v>86</v>
      </c>
      <c r="E33" s="166">
        <v>1563</v>
      </c>
      <c r="F33" s="166">
        <v>2431</v>
      </c>
      <c r="G33" s="166">
        <v>1870</v>
      </c>
      <c r="H33" s="166">
        <v>2213</v>
      </c>
      <c r="I33" s="181">
        <f t="shared" si="14"/>
        <v>0.18342245989304806</v>
      </c>
      <c r="J33" s="165">
        <f t="shared" si="13"/>
        <v>343</v>
      </c>
      <c r="K33" s="167">
        <f t="shared" si="12"/>
        <v>3.067323098758656E-3</v>
      </c>
    </row>
    <row r="34" spans="2:11" x14ac:dyDescent="0.25">
      <c r="B34" s="165" t="s">
        <v>133</v>
      </c>
      <c r="C34" s="166">
        <v>1701</v>
      </c>
      <c r="D34" s="166">
        <v>157</v>
      </c>
      <c r="E34" s="166">
        <v>871</v>
      </c>
      <c r="F34" s="166">
        <v>1965</v>
      </c>
      <c r="G34" s="166">
        <v>2200</v>
      </c>
      <c r="H34" s="166">
        <v>1238</v>
      </c>
      <c r="I34" s="181">
        <f t="shared" si="14"/>
        <v>-0.43727272727272726</v>
      </c>
      <c r="J34" s="165">
        <f t="shared" si="13"/>
        <v>-962</v>
      </c>
      <c r="K34" s="167">
        <f t="shared" si="12"/>
        <v>1.7159267945156872E-3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11318</v>
      </c>
      <c r="E35" s="171">
        <f t="shared" si="16"/>
        <v>34760</v>
      </c>
      <c r="F35" s="171">
        <f t="shared" si="16"/>
        <v>43641</v>
      </c>
      <c r="G35" s="171">
        <f t="shared" si="16"/>
        <v>45261</v>
      </c>
      <c r="H35" s="171">
        <f t="shared" si="16"/>
        <v>49769</v>
      </c>
      <c r="I35" s="182">
        <f t="shared" si="14"/>
        <v>9.9600097213937033E-2</v>
      </c>
      <c r="J35" s="170">
        <f>H35-G35</f>
        <v>4508</v>
      </c>
      <c r="K35" s="172">
        <f t="shared" si="12"/>
        <v>6.8982197606018772E-2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80916</v>
      </c>
      <c r="E37" s="178">
        <f t="shared" si="17"/>
        <v>281837</v>
      </c>
      <c r="F37" s="178">
        <f t="shared" si="17"/>
        <v>289323</v>
      </c>
      <c r="G37" s="178">
        <f t="shared" si="17"/>
        <v>306892</v>
      </c>
      <c r="H37" s="178">
        <f t="shared" si="17"/>
        <v>317040</v>
      </c>
      <c r="I37" s="179">
        <f>IFERROR(H37/G37-1,"-")</f>
        <v>3.3067007285950689E-2</v>
      </c>
      <c r="J37" s="178">
        <f>H37-G37</f>
        <v>10148</v>
      </c>
      <c r="K37" s="179">
        <f t="shared" ref="K37:K49" si="18">H37/H$9</f>
        <v>0.43943249671506746</v>
      </c>
    </row>
    <row r="38" spans="2:11" x14ac:dyDescent="0.25">
      <c r="B38" s="161" t="s">
        <v>99</v>
      </c>
      <c r="C38" s="162">
        <v>4287</v>
      </c>
      <c r="D38" s="162">
        <v>28063</v>
      </c>
      <c r="E38" s="162">
        <v>24222</v>
      </c>
      <c r="F38" s="162">
        <v>19294</v>
      </c>
      <c r="G38" s="162">
        <v>18141</v>
      </c>
      <c r="H38" s="162">
        <v>20151</v>
      </c>
      <c r="I38" s="180">
        <f>IFERROR(H38/G38-1,"-")</f>
        <v>0.11079874317843563</v>
      </c>
      <c r="J38" s="161">
        <f t="shared" ref="J38:J48" si="19">H38-G38</f>
        <v>2010</v>
      </c>
      <c r="K38" s="163">
        <f t="shared" si="18"/>
        <v>2.7930243001846215E-2</v>
      </c>
    </row>
    <row r="39" spans="2:11" x14ac:dyDescent="0.25">
      <c r="B39" s="165" t="s">
        <v>105</v>
      </c>
      <c r="C39" s="166">
        <v>3014</v>
      </c>
      <c r="D39" s="166">
        <v>24429</v>
      </c>
      <c r="E39" s="166">
        <v>17998</v>
      </c>
      <c r="F39" s="166">
        <v>12087</v>
      </c>
      <c r="G39" s="166">
        <v>9826</v>
      </c>
      <c r="H39" s="166">
        <v>10596</v>
      </c>
      <c r="I39" s="181">
        <f>IFERROR(H39/G39-1,"-")</f>
        <v>7.8363525340932272E-2</v>
      </c>
      <c r="J39" s="165">
        <f t="shared" si="19"/>
        <v>770</v>
      </c>
      <c r="K39" s="167">
        <f t="shared" si="18"/>
        <v>1.4686559220265124E-2</v>
      </c>
    </row>
    <row r="40" spans="2:11" x14ac:dyDescent="0.25">
      <c r="B40" s="165" t="s">
        <v>102</v>
      </c>
      <c r="C40" s="166">
        <v>1273</v>
      </c>
      <c r="D40" s="166">
        <v>3634</v>
      </c>
      <c r="E40" s="166">
        <v>6224</v>
      </c>
      <c r="F40" s="166">
        <v>7207</v>
      </c>
      <c r="G40" s="166">
        <v>8315</v>
      </c>
      <c r="H40" s="166">
        <v>9555</v>
      </c>
      <c r="I40" s="181">
        <f>IFERROR(H40/G40-1,"-")</f>
        <v>0.14912808177991588</v>
      </c>
      <c r="J40" s="165">
        <f t="shared" si="19"/>
        <v>1240</v>
      </c>
      <c r="K40" s="167">
        <f t="shared" si="18"/>
        <v>1.3243683781581092E-2</v>
      </c>
    </row>
    <row r="41" spans="2:11" x14ac:dyDescent="0.25">
      <c r="B41" s="161" t="s">
        <v>109</v>
      </c>
      <c r="C41" s="162">
        <v>97884</v>
      </c>
      <c r="D41" s="162">
        <v>52853</v>
      </c>
      <c r="E41" s="162">
        <v>257615</v>
      </c>
      <c r="F41" s="162">
        <v>270029</v>
      </c>
      <c r="G41" s="162">
        <v>288751</v>
      </c>
      <c r="H41" s="162">
        <v>296889</v>
      </c>
      <c r="I41" s="180">
        <f>IFERROR(H41/G41-1,"-")</f>
        <v>2.8183452178520696E-2</v>
      </c>
      <c r="J41" s="161">
        <f t="shared" si="19"/>
        <v>8138</v>
      </c>
      <c r="K41" s="163">
        <f t="shared" si="18"/>
        <v>0.41150225371322124</v>
      </c>
    </row>
    <row r="42" spans="2:11" x14ac:dyDescent="0.25">
      <c r="B42" s="165" t="s">
        <v>112</v>
      </c>
      <c r="C42" s="166">
        <v>40531</v>
      </c>
      <c r="D42" s="166">
        <v>4699</v>
      </c>
      <c r="E42" s="166">
        <v>130042</v>
      </c>
      <c r="F42" s="166">
        <v>146540</v>
      </c>
      <c r="G42" s="166">
        <v>159176</v>
      </c>
      <c r="H42" s="166">
        <v>164054</v>
      </c>
      <c r="I42" s="181">
        <f t="shared" ref="I42:I49" si="20">IFERROR(H42/G42-1,"-")</f>
        <v>3.0645323415590342E-2</v>
      </c>
      <c r="J42" s="165">
        <f t="shared" si="19"/>
        <v>4878</v>
      </c>
      <c r="K42" s="167">
        <f t="shared" si="18"/>
        <v>0.22738663517566765</v>
      </c>
    </row>
    <row r="43" spans="2:11" x14ac:dyDescent="0.25">
      <c r="B43" s="165" t="s">
        <v>115</v>
      </c>
      <c r="C43" s="166">
        <v>3224</v>
      </c>
      <c r="D43" s="166">
        <v>3112</v>
      </c>
      <c r="E43" s="166">
        <v>6637</v>
      </c>
      <c r="F43" s="166">
        <v>6184</v>
      </c>
      <c r="G43" s="166">
        <v>7088</v>
      </c>
      <c r="H43" s="166">
        <v>8399</v>
      </c>
      <c r="I43" s="181">
        <f t="shared" si="20"/>
        <v>0.1849604966139955</v>
      </c>
      <c r="J43" s="165">
        <f t="shared" si="19"/>
        <v>1311</v>
      </c>
      <c r="K43" s="167">
        <f t="shared" si="18"/>
        <v>1.1641412881370968E-2</v>
      </c>
    </row>
    <row r="44" spans="2:11" x14ac:dyDescent="0.25">
      <c r="B44" s="165" t="s">
        <v>118</v>
      </c>
      <c r="C44" s="166">
        <v>1607</v>
      </c>
      <c r="D44" s="166">
        <v>5649</v>
      </c>
      <c r="E44" s="166">
        <v>5542</v>
      </c>
      <c r="F44" s="166">
        <v>5329</v>
      </c>
      <c r="G44" s="166">
        <v>5706</v>
      </c>
      <c r="H44" s="166">
        <v>6041</v>
      </c>
      <c r="I44" s="181">
        <f t="shared" si="20"/>
        <v>5.8710129688047674E-2</v>
      </c>
      <c r="J44" s="165">
        <f t="shared" si="19"/>
        <v>335</v>
      </c>
      <c r="K44" s="167">
        <f t="shared" si="18"/>
        <v>8.37311289634028E-3</v>
      </c>
    </row>
    <row r="45" spans="2:11" x14ac:dyDescent="0.25">
      <c r="B45" s="165" t="s">
        <v>125</v>
      </c>
      <c r="C45" s="166">
        <v>5044</v>
      </c>
      <c r="D45" s="166">
        <v>3828</v>
      </c>
      <c r="E45" s="166">
        <v>16942</v>
      </c>
      <c r="F45" s="166">
        <v>13856</v>
      </c>
      <c r="G45" s="166">
        <v>14990</v>
      </c>
      <c r="H45" s="166">
        <v>13952</v>
      </c>
      <c r="I45" s="181">
        <f t="shared" si="20"/>
        <v>-6.9246164109406316E-2</v>
      </c>
      <c r="J45" s="165">
        <f t="shared" si="19"/>
        <v>-1038</v>
      </c>
      <c r="K45" s="167">
        <f t="shared" si="18"/>
        <v>1.9338134601843998E-2</v>
      </c>
    </row>
    <row r="46" spans="2:11" x14ac:dyDescent="0.25">
      <c r="B46" s="165" t="s">
        <v>121</v>
      </c>
      <c r="C46" s="166">
        <v>1457</v>
      </c>
      <c r="D46" s="166">
        <v>1735</v>
      </c>
      <c r="E46" s="166">
        <v>4362</v>
      </c>
      <c r="F46" s="166">
        <v>4336</v>
      </c>
      <c r="G46" s="166">
        <v>5322</v>
      </c>
      <c r="H46" s="166">
        <v>4903</v>
      </c>
      <c r="I46" s="181">
        <f t="shared" si="20"/>
        <v>-7.8729800826756846E-2</v>
      </c>
      <c r="J46" s="165">
        <f t="shared" si="19"/>
        <v>-419</v>
      </c>
      <c r="K46" s="167">
        <f t="shared" si="18"/>
        <v>6.7957908509777183E-3</v>
      </c>
    </row>
    <row r="47" spans="2:11" x14ac:dyDescent="0.25">
      <c r="B47" s="165" t="s">
        <v>130</v>
      </c>
      <c r="C47" s="166">
        <v>6272</v>
      </c>
      <c r="D47" s="166">
        <v>747</v>
      </c>
      <c r="E47" s="166">
        <v>8244</v>
      </c>
      <c r="F47" s="166">
        <v>8819</v>
      </c>
      <c r="G47" s="166">
        <v>8511</v>
      </c>
      <c r="H47" s="166">
        <v>7792</v>
      </c>
      <c r="I47" s="181">
        <f t="shared" si="20"/>
        <v>-8.4478909646340083E-2</v>
      </c>
      <c r="J47" s="165">
        <f t="shared" si="19"/>
        <v>-719</v>
      </c>
      <c r="K47" s="167">
        <f t="shared" si="18"/>
        <v>1.0800082054011499E-2</v>
      </c>
    </row>
    <row r="48" spans="2:11" x14ac:dyDescent="0.25">
      <c r="B48" s="165" t="s">
        <v>133</v>
      </c>
      <c r="C48" s="166">
        <v>10629</v>
      </c>
      <c r="D48" s="166">
        <v>950</v>
      </c>
      <c r="E48" s="166">
        <v>7661</v>
      </c>
      <c r="F48" s="166">
        <v>8640</v>
      </c>
      <c r="G48" s="166">
        <v>9534</v>
      </c>
      <c r="H48" s="166">
        <v>6987</v>
      </c>
      <c r="I48" s="181">
        <f t="shared" si="20"/>
        <v>-0.26714915040906229</v>
      </c>
      <c r="J48" s="165">
        <f t="shared" si="19"/>
        <v>-2547</v>
      </c>
      <c r="K48" s="167">
        <f t="shared" si="18"/>
        <v>9.6843138233288426E-3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32133</v>
      </c>
      <c r="E49" s="171">
        <f t="shared" si="22"/>
        <v>78185</v>
      </c>
      <c r="F49" s="171">
        <f t="shared" si="22"/>
        <v>76325</v>
      </c>
      <c r="G49" s="171">
        <f t="shared" si="22"/>
        <v>78424</v>
      </c>
      <c r="H49" s="171">
        <f t="shared" si="22"/>
        <v>84761</v>
      </c>
      <c r="I49" s="182">
        <f t="shared" si="20"/>
        <v>8.080434560848726E-2</v>
      </c>
      <c r="J49" s="170">
        <f>H49-G49</f>
        <v>6337</v>
      </c>
      <c r="K49" s="172">
        <f t="shared" si="18"/>
        <v>0.11748277142968026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321</v>
      </c>
      <c r="D66" s="162" t="s">
        <v>321</v>
      </c>
      <c r="E66" s="162" t="s">
        <v>321</v>
      </c>
      <c r="F66" s="162" t="s">
        <v>321</v>
      </c>
      <c r="G66" s="162" t="s">
        <v>321</v>
      </c>
      <c r="H66" s="162" t="s">
        <v>321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321</v>
      </c>
      <c r="D67" s="166" t="s">
        <v>321</v>
      </c>
      <c r="E67" s="166" t="s">
        <v>321</v>
      </c>
      <c r="F67" s="166" t="s">
        <v>321</v>
      </c>
      <c r="G67" s="166" t="s">
        <v>321</v>
      </c>
      <c r="H67" s="166" t="s">
        <v>321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321</v>
      </c>
      <c r="D68" s="166" t="s">
        <v>321</v>
      </c>
      <c r="E68" s="166" t="s">
        <v>321</v>
      </c>
      <c r="F68" s="166" t="s">
        <v>321</v>
      </c>
      <c r="G68" s="166" t="s">
        <v>321</v>
      </c>
      <c r="H68" s="166" t="s">
        <v>321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321</v>
      </c>
      <c r="D69" s="162" t="s">
        <v>321</v>
      </c>
      <c r="E69" s="162" t="s">
        <v>321</v>
      </c>
      <c r="F69" s="162" t="s">
        <v>321</v>
      </c>
      <c r="G69" s="162" t="s">
        <v>321</v>
      </c>
      <c r="H69" s="162" t="s">
        <v>321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321</v>
      </c>
      <c r="D70" s="166" t="s">
        <v>321</v>
      </c>
      <c r="E70" s="166" t="s">
        <v>321</v>
      </c>
      <c r="F70" s="166" t="s">
        <v>321</v>
      </c>
      <c r="G70" s="166" t="s">
        <v>321</v>
      </c>
      <c r="H70" s="166" t="s">
        <v>321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321</v>
      </c>
      <c r="D71" s="166" t="s">
        <v>321</v>
      </c>
      <c r="E71" s="166" t="s">
        <v>321</v>
      </c>
      <c r="F71" s="166" t="s">
        <v>321</v>
      </c>
      <c r="G71" s="166" t="s">
        <v>321</v>
      </c>
      <c r="H71" s="166" t="s">
        <v>321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321</v>
      </c>
      <c r="D72" s="166" t="s">
        <v>321</v>
      </c>
      <c r="E72" s="166" t="s">
        <v>321</v>
      </c>
      <c r="F72" s="166" t="s">
        <v>321</v>
      </c>
      <c r="G72" s="166" t="s">
        <v>321</v>
      </c>
      <c r="H72" s="166" t="s">
        <v>321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321</v>
      </c>
      <c r="D73" s="166" t="s">
        <v>321</v>
      </c>
      <c r="E73" s="166" t="s">
        <v>321</v>
      </c>
      <c r="F73" s="166" t="s">
        <v>321</v>
      </c>
      <c r="G73" s="166" t="s">
        <v>321</v>
      </c>
      <c r="H73" s="166" t="s">
        <v>321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321</v>
      </c>
      <c r="D74" s="166" t="s">
        <v>321</v>
      </c>
      <c r="E74" s="166" t="s">
        <v>321</v>
      </c>
      <c r="F74" s="166" t="s">
        <v>321</v>
      </c>
      <c r="G74" s="166" t="s">
        <v>321</v>
      </c>
      <c r="H74" s="166" t="s">
        <v>321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321</v>
      </c>
      <c r="D75" s="166" t="s">
        <v>321</v>
      </c>
      <c r="E75" s="166" t="s">
        <v>321</v>
      </c>
      <c r="F75" s="166" t="s">
        <v>321</v>
      </c>
      <c r="G75" s="166" t="s">
        <v>321</v>
      </c>
      <c r="H75" s="166" t="s">
        <v>321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321</v>
      </c>
      <c r="D76" s="166" t="s">
        <v>321</v>
      </c>
      <c r="E76" s="166" t="s">
        <v>321</v>
      </c>
      <c r="F76" s="166" t="s">
        <v>321</v>
      </c>
      <c r="G76" s="166" t="s">
        <v>321</v>
      </c>
      <c r="H76" s="166" t="s">
        <v>321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26357</v>
      </c>
      <c r="E79" s="178">
        <f t="shared" si="33"/>
        <v>75897</v>
      </c>
      <c r="F79" s="178">
        <f t="shared" si="33"/>
        <v>85480</v>
      </c>
      <c r="G79" s="178">
        <f t="shared" si="33"/>
        <v>99662</v>
      </c>
      <c r="H79" s="178">
        <f t="shared" si="33"/>
        <v>112305</v>
      </c>
      <c r="I79" s="179">
        <f>IFERROR(H79/G79-1,"-")</f>
        <v>0.12685878268547701</v>
      </c>
      <c r="J79" s="178">
        <f>IFERROR(H79-G79,"-")</f>
        <v>12643</v>
      </c>
      <c r="K79" s="179">
        <f>IFERROR(H79/H$9,"-")</f>
        <v>0.15566006353641701</v>
      </c>
    </row>
    <row r="80" spans="2:11" x14ac:dyDescent="0.25">
      <c r="B80" s="161" t="s">
        <v>99</v>
      </c>
      <c r="C80" s="162">
        <v>6348</v>
      </c>
      <c r="D80" s="162">
        <v>15318</v>
      </c>
      <c r="E80" s="162">
        <v>37020</v>
      </c>
      <c r="F80" s="162">
        <v>38724</v>
      </c>
      <c r="G80" s="162">
        <v>48784</v>
      </c>
      <c r="H80" s="162">
        <v>53287</v>
      </c>
      <c r="I80" s="180">
        <f>IFERROR(H80/G80-1,"-")</f>
        <v>9.2304854050508256E-2</v>
      </c>
      <c r="J80" s="183">
        <f t="shared" ref="J80:J91" si="34">IFERROR(H80-G80,"-")</f>
        <v>4503</v>
      </c>
      <c r="K80" s="163">
        <f t="shared" ref="K80:K91" si="35">IFERROR(H80/H$9,"-")</f>
        <v>7.385831268122571E-2</v>
      </c>
    </row>
    <row r="81" spans="2:11" x14ac:dyDescent="0.25">
      <c r="B81" s="165" t="s">
        <v>105</v>
      </c>
      <c r="C81" s="166">
        <v>1948</v>
      </c>
      <c r="D81" s="166">
        <v>8262</v>
      </c>
      <c r="E81" s="166">
        <v>18325</v>
      </c>
      <c r="F81" s="166">
        <v>20720</v>
      </c>
      <c r="G81" s="166">
        <v>21206</v>
      </c>
      <c r="H81" s="166">
        <v>16438</v>
      </c>
      <c r="I81" s="181">
        <f>IFERROR(H81/G81-1,"-")</f>
        <v>-0.22484202584174295</v>
      </c>
      <c r="J81" s="184">
        <f t="shared" si="34"/>
        <v>-4768</v>
      </c>
      <c r="K81" s="167">
        <f t="shared" si="35"/>
        <v>2.2783848665790685E-2</v>
      </c>
    </row>
    <row r="82" spans="2:11" x14ac:dyDescent="0.25">
      <c r="B82" s="165" t="s">
        <v>102</v>
      </c>
      <c r="C82" s="166">
        <v>4400</v>
      </c>
      <c r="D82" s="166">
        <v>7056</v>
      </c>
      <c r="E82" s="166">
        <v>18695</v>
      </c>
      <c r="F82" s="166">
        <v>18004</v>
      </c>
      <c r="G82" s="166">
        <v>27578</v>
      </c>
      <c r="H82" s="166">
        <v>36849</v>
      </c>
      <c r="I82" s="181">
        <f>IFERROR(H82/G82-1,"-")</f>
        <v>0.33617376169410407</v>
      </c>
      <c r="J82" s="184">
        <f t="shared" si="34"/>
        <v>9271</v>
      </c>
      <c r="K82" s="167">
        <f t="shared" si="35"/>
        <v>5.1074464015435028E-2</v>
      </c>
    </row>
    <row r="83" spans="2:11" x14ac:dyDescent="0.25">
      <c r="B83" s="161" t="s">
        <v>109</v>
      </c>
      <c r="C83" s="162">
        <v>19675</v>
      </c>
      <c r="D83" s="162">
        <v>11039</v>
      </c>
      <c r="E83" s="162">
        <v>38877</v>
      </c>
      <c r="F83" s="162">
        <v>46756</v>
      </c>
      <c r="G83" s="162">
        <v>50878</v>
      </c>
      <c r="H83" s="162">
        <v>59018</v>
      </c>
      <c r="I83" s="180">
        <f>IFERROR(H83/G83-1,"-")</f>
        <v>0.15999056566688941</v>
      </c>
      <c r="J83" s="183">
        <f t="shared" si="34"/>
        <v>8140</v>
      </c>
      <c r="K83" s="163">
        <f t="shared" si="35"/>
        <v>8.1801750855191299E-2</v>
      </c>
    </row>
    <row r="84" spans="2:11" x14ac:dyDescent="0.25">
      <c r="B84" s="165" t="s">
        <v>112</v>
      </c>
      <c r="C84" s="166">
        <v>1812</v>
      </c>
      <c r="D84" s="166">
        <v>443</v>
      </c>
      <c r="E84" s="166">
        <v>5286</v>
      </c>
      <c r="F84" s="166">
        <v>6342</v>
      </c>
      <c r="G84" s="166">
        <v>7933</v>
      </c>
      <c r="H84" s="166">
        <v>7684</v>
      </c>
      <c r="I84" s="181">
        <f t="shared" ref="I84:I91" si="36">IFERROR(H84/G84-1,"-")</f>
        <v>-3.1387873440060554E-2</v>
      </c>
      <c r="J84" s="184">
        <f t="shared" si="34"/>
        <v>-249</v>
      </c>
      <c r="K84" s="167">
        <f t="shared" si="35"/>
        <v>1.0650388924926124E-2</v>
      </c>
    </row>
    <row r="85" spans="2:11" x14ac:dyDescent="0.25">
      <c r="B85" s="165" t="s">
        <v>115</v>
      </c>
      <c r="C85" s="166">
        <v>4471</v>
      </c>
      <c r="D85" s="166">
        <v>2445</v>
      </c>
      <c r="E85" s="166">
        <v>8622</v>
      </c>
      <c r="F85" s="166">
        <v>9175</v>
      </c>
      <c r="G85" s="166">
        <v>10395</v>
      </c>
      <c r="H85" s="166">
        <v>12072</v>
      </c>
      <c r="I85" s="181">
        <f t="shared" si="36"/>
        <v>0.16132756132756132</v>
      </c>
      <c r="J85" s="184">
        <f t="shared" si="34"/>
        <v>1677</v>
      </c>
      <c r="K85" s="167">
        <f t="shared" si="35"/>
        <v>1.6732365317765247E-2</v>
      </c>
    </row>
    <row r="86" spans="2:11" x14ac:dyDescent="0.25">
      <c r="B86" s="165" t="s">
        <v>118</v>
      </c>
      <c r="C86" s="166">
        <v>798</v>
      </c>
      <c r="D86" s="166">
        <v>1787</v>
      </c>
      <c r="E86" s="166">
        <v>2912</v>
      </c>
      <c r="F86" s="166">
        <v>2859</v>
      </c>
      <c r="G86" s="166">
        <v>3249</v>
      </c>
      <c r="H86" s="166">
        <v>6864</v>
      </c>
      <c r="I86" s="181">
        <f t="shared" si="36"/>
        <v>1.1126500461680515</v>
      </c>
      <c r="J86" s="184">
        <f t="shared" si="34"/>
        <v>3615</v>
      </c>
      <c r="K86" s="167">
        <f t="shared" si="35"/>
        <v>9.5138299818704995E-3</v>
      </c>
    </row>
    <row r="87" spans="2:11" x14ac:dyDescent="0.25">
      <c r="B87" s="165" t="s">
        <v>125</v>
      </c>
      <c r="C87" s="166">
        <v>290</v>
      </c>
      <c r="D87" s="166">
        <v>415</v>
      </c>
      <c r="E87" s="166">
        <v>2579</v>
      </c>
      <c r="F87" s="166">
        <v>2372</v>
      </c>
      <c r="G87" s="166">
        <v>2998</v>
      </c>
      <c r="H87" s="166">
        <v>1854</v>
      </c>
      <c r="I87" s="181">
        <f t="shared" si="36"/>
        <v>-0.38158772515010009</v>
      </c>
      <c r="J87" s="184">
        <f t="shared" si="34"/>
        <v>-1144</v>
      </c>
      <c r="K87" s="167">
        <f t="shared" si="35"/>
        <v>2.5697320492989372E-3</v>
      </c>
    </row>
    <row r="88" spans="2:11" x14ac:dyDescent="0.25">
      <c r="B88" s="165" t="s">
        <v>121</v>
      </c>
      <c r="C88" s="166">
        <v>94</v>
      </c>
      <c r="D88" s="166">
        <v>181</v>
      </c>
      <c r="E88" s="166">
        <v>476</v>
      </c>
      <c r="F88" s="166">
        <v>362</v>
      </c>
      <c r="G88" s="166">
        <v>514</v>
      </c>
      <c r="H88" s="166">
        <v>537</v>
      </c>
      <c r="I88" s="181">
        <f t="shared" si="36"/>
        <v>4.474708171206232E-2</v>
      </c>
      <c r="J88" s="184">
        <f t="shared" si="34"/>
        <v>23</v>
      </c>
      <c r="K88" s="167">
        <f t="shared" si="35"/>
        <v>7.4430750295228121E-4</v>
      </c>
    </row>
    <row r="89" spans="2:11" x14ac:dyDescent="0.25">
      <c r="B89" s="165" t="s">
        <v>130</v>
      </c>
      <c r="C89" s="166">
        <v>1314</v>
      </c>
      <c r="D89" s="166">
        <v>137</v>
      </c>
      <c r="E89" s="166">
        <v>1917</v>
      </c>
      <c r="F89" s="166">
        <v>2893</v>
      </c>
      <c r="G89" s="166">
        <v>2073</v>
      </c>
      <c r="H89" s="166">
        <v>2315</v>
      </c>
      <c r="I89" s="181">
        <f t="shared" si="36"/>
        <v>0.11673902556681148</v>
      </c>
      <c r="J89" s="184">
        <f t="shared" si="34"/>
        <v>242</v>
      </c>
      <c r="K89" s="167">
        <f t="shared" si="35"/>
        <v>3.2086999428948436E-3</v>
      </c>
    </row>
    <row r="90" spans="2:11" x14ac:dyDescent="0.25">
      <c r="B90" s="165" t="s">
        <v>133</v>
      </c>
      <c r="C90" s="166">
        <v>2383</v>
      </c>
      <c r="D90" s="166">
        <v>226</v>
      </c>
      <c r="E90" s="166">
        <v>1764</v>
      </c>
      <c r="F90" s="166">
        <v>3260</v>
      </c>
      <c r="G90" s="166">
        <v>3058</v>
      </c>
      <c r="H90" s="166">
        <v>1964</v>
      </c>
      <c r="I90" s="181">
        <f t="shared" si="36"/>
        <v>-0.35775016350555922</v>
      </c>
      <c r="J90" s="184">
        <f t="shared" si="34"/>
        <v>-1094</v>
      </c>
      <c r="K90" s="167">
        <f t="shared" si="35"/>
        <v>2.7221972733673747E-3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5405</v>
      </c>
      <c r="E91" s="171">
        <f t="shared" si="37"/>
        <v>15321</v>
      </c>
      <c r="F91" s="171">
        <f t="shared" si="37"/>
        <v>19493</v>
      </c>
      <c r="G91" s="171">
        <f t="shared" si="37"/>
        <v>20658</v>
      </c>
      <c r="H91" s="171">
        <f t="shared" si="37"/>
        <v>25728</v>
      </c>
      <c r="I91" s="182">
        <f t="shared" si="36"/>
        <v>0.24542550101655536</v>
      </c>
      <c r="J91" s="185">
        <f t="shared" si="34"/>
        <v>5070</v>
      </c>
      <c r="K91" s="172">
        <f t="shared" si="35"/>
        <v>3.5660229862115998E-2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321</v>
      </c>
      <c r="D94" s="162" t="s">
        <v>321</v>
      </c>
      <c r="E94" s="162" t="s">
        <v>321</v>
      </c>
      <c r="F94" s="162" t="s">
        <v>321</v>
      </c>
      <c r="G94" s="162" t="s">
        <v>321</v>
      </c>
      <c r="H94" s="162" t="s">
        <v>321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321</v>
      </c>
      <c r="D95" s="166" t="s">
        <v>321</v>
      </c>
      <c r="E95" s="166" t="s">
        <v>321</v>
      </c>
      <c r="F95" s="166" t="s">
        <v>321</v>
      </c>
      <c r="G95" s="166" t="s">
        <v>321</v>
      </c>
      <c r="H95" s="166" t="s">
        <v>321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321</v>
      </c>
      <c r="D96" s="166" t="s">
        <v>321</v>
      </c>
      <c r="E96" s="166" t="s">
        <v>321</v>
      </c>
      <c r="F96" s="166" t="s">
        <v>321</v>
      </c>
      <c r="G96" s="166" t="s">
        <v>321</v>
      </c>
      <c r="H96" s="166" t="s">
        <v>321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321</v>
      </c>
      <c r="D97" s="162" t="s">
        <v>321</v>
      </c>
      <c r="E97" s="162" t="s">
        <v>321</v>
      </c>
      <c r="F97" s="162" t="s">
        <v>321</v>
      </c>
      <c r="G97" s="162" t="s">
        <v>321</v>
      </c>
      <c r="H97" s="162" t="s">
        <v>321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321</v>
      </c>
      <c r="D98" s="166" t="s">
        <v>321</v>
      </c>
      <c r="E98" s="166" t="s">
        <v>321</v>
      </c>
      <c r="F98" s="166" t="s">
        <v>321</v>
      </c>
      <c r="G98" s="166" t="s">
        <v>321</v>
      </c>
      <c r="H98" s="166" t="s">
        <v>321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321</v>
      </c>
      <c r="D99" s="166" t="s">
        <v>321</v>
      </c>
      <c r="E99" s="166" t="s">
        <v>321</v>
      </c>
      <c r="F99" s="166" t="s">
        <v>321</v>
      </c>
      <c r="G99" s="166" t="s">
        <v>321</v>
      </c>
      <c r="H99" s="166" t="s">
        <v>321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321</v>
      </c>
      <c r="D100" s="166" t="s">
        <v>321</v>
      </c>
      <c r="E100" s="166" t="s">
        <v>321</v>
      </c>
      <c r="F100" s="166" t="s">
        <v>321</v>
      </c>
      <c r="G100" s="166" t="s">
        <v>321</v>
      </c>
      <c r="H100" s="166" t="s">
        <v>321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321</v>
      </c>
      <c r="D101" s="166" t="s">
        <v>321</v>
      </c>
      <c r="E101" s="166" t="s">
        <v>321</v>
      </c>
      <c r="F101" s="166" t="s">
        <v>321</v>
      </c>
      <c r="G101" s="166" t="s">
        <v>321</v>
      </c>
      <c r="H101" s="166" t="s">
        <v>321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321</v>
      </c>
      <c r="D102" s="166" t="s">
        <v>321</v>
      </c>
      <c r="E102" s="166" t="s">
        <v>321</v>
      </c>
      <c r="F102" s="166" t="s">
        <v>321</v>
      </c>
      <c r="G102" s="166" t="s">
        <v>321</v>
      </c>
      <c r="H102" s="166" t="s">
        <v>321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321</v>
      </c>
      <c r="D103" s="166" t="s">
        <v>321</v>
      </c>
      <c r="E103" s="166" t="s">
        <v>321</v>
      </c>
      <c r="F103" s="166" t="s">
        <v>321</v>
      </c>
      <c r="G103" s="166" t="s">
        <v>321</v>
      </c>
      <c r="H103" s="166" t="s">
        <v>321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321</v>
      </c>
      <c r="D104" s="166" t="s">
        <v>321</v>
      </c>
      <c r="E104" s="166" t="s">
        <v>321</v>
      </c>
      <c r="F104" s="166" t="s">
        <v>321</v>
      </c>
      <c r="G104" s="166" t="s">
        <v>321</v>
      </c>
      <c r="H104" s="166" t="s">
        <v>321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1292</v>
      </c>
      <c r="E107" s="178">
        <f t="shared" si="43"/>
        <v>15703</v>
      </c>
      <c r="F107" s="178">
        <f t="shared" si="43"/>
        <v>18325</v>
      </c>
      <c r="G107" s="178">
        <f t="shared" si="43"/>
        <v>17901</v>
      </c>
      <c r="H107" s="178">
        <f t="shared" si="43"/>
        <v>19287</v>
      </c>
      <c r="I107" s="179">
        <f>IFERROR(H107/G107-1,"-")</f>
        <v>7.7425842131724432E-2</v>
      </c>
      <c r="J107" s="178">
        <f>IFERROR(H107-G107,"-")</f>
        <v>1386</v>
      </c>
      <c r="K107" s="179">
        <f>IFERROR(H107/H$9,"-")</f>
        <v>2.6732697969163215E-2</v>
      </c>
    </row>
    <row r="108" spans="2:11" x14ac:dyDescent="0.25">
      <c r="B108" s="161" t="s">
        <v>99</v>
      </c>
      <c r="C108" s="162">
        <v>1767</v>
      </c>
      <c r="D108" s="162">
        <v>931</v>
      </c>
      <c r="E108" s="162">
        <v>4339</v>
      </c>
      <c r="F108" s="162">
        <v>4018</v>
      </c>
      <c r="G108" s="162">
        <v>3129</v>
      </c>
      <c r="H108" s="162">
        <v>3725</v>
      </c>
      <c r="I108" s="180">
        <f>IFERROR(H108/G108-1,"-")</f>
        <v>0.19047619047619047</v>
      </c>
      <c r="J108" s="183">
        <f t="shared" ref="J108:J119" si="44">IFERROR(H108-G108,"-")</f>
        <v>596</v>
      </c>
      <c r="K108" s="163">
        <f t="shared" ref="K108:K119" si="45">IFERROR(H108/H$9,"-")</f>
        <v>5.1630269059539059E-3</v>
      </c>
    </row>
    <row r="109" spans="2:11" x14ac:dyDescent="0.25">
      <c r="B109" s="165" t="s">
        <v>105</v>
      </c>
      <c r="C109" s="166">
        <v>1178</v>
      </c>
      <c r="D109" s="166">
        <v>718</v>
      </c>
      <c r="E109" s="166">
        <v>3252</v>
      </c>
      <c r="F109" s="166">
        <v>2845</v>
      </c>
      <c r="G109" s="166">
        <v>1788</v>
      </c>
      <c r="H109" s="166">
        <v>2177</v>
      </c>
      <c r="I109" s="181">
        <f>IFERROR(H109/G109-1,"-")</f>
        <v>0.21756152125279637</v>
      </c>
      <c r="J109" s="184">
        <f t="shared" si="44"/>
        <v>389</v>
      </c>
      <c r="K109" s="167">
        <f t="shared" si="45"/>
        <v>3.0174253890635308E-3</v>
      </c>
    </row>
    <row r="110" spans="2:11" x14ac:dyDescent="0.25">
      <c r="B110" s="165" t="s">
        <v>102</v>
      </c>
      <c r="C110" s="166">
        <v>589</v>
      </c>
      <c r="D110" s="166">
        <v>213</v>
      </c>
      <c r="E110" s="166">
        <v>1087</v>
      </c>
      <c r="F110" s="166">
        <v>1173</v>
      </c>
      <c r="G110" s="166">
        <v>1341</v>
      </c>
      <c r="H110" s="166">
        <v>1548</v>
      </c>
      <c r="I110" s="181">
        <f>IFERROR(H110/G110-1,"-")</f>
        <v>0.15436241610738266</v>
      </c>
      <c r="J110" s="184">
        <f t="shared" si="44"/>
        <v>207</v>
      </c>
      <c r="K110" s="167">
        <f t="shared" si="45"/>
        <v>2.1456015168903747E-3</v>
      </c>
    </row>
    <row r="111" spans="2:11" x14ac:dyDescent="0.25">
      <c r="B111" s="161" t="s">
        <v>109</v>
      </c>
      <c r="C111" s="162">
        <v>11615</v>
      </c>
      <c r="D111" s="162">
        <v>361</v>
      </c>
      <c r="E111" s="162">
        <v>11364</v>
      </c>
      <c r="F111" s="162">
        <v>14307</v>
      </c>
      <c r="G111" s="162">
        <v>14772</v>
      </c>
      <c r="H111" s="162">
        <v>15562</v>
      </c>
      <c r="I111" s="180">
        <f>IFERROR(H111/G111-1,"-")</f>
        <v>5.3479555916599031E-2</v>
      </c>
      <c r="J111" s="183">
        <f t="shared" si="44"/>
        <v>790</v>
      </c>
      <c r="K111" s="163">
        <f t="shared" si="45"/>
        <v>2.1569671063209311E-2</v>
      </c>
    </row>
    <row r="112" spans="2:11" x14ac:dyDescent="0.25">
      <c r="B112" s="165" t="s">
        <v>112</v>
      </c>
      <c r="C112" s="166">
        <v>6038</v>
      </c>
      <c r="D112" s="166">
        <v>105</v>
      </c>
      <c r="E112" s="166">
        <v>6928</v>
      </c>
      <c r="F112" s="166">
        <v>8513</v>
      </c>
      <c r="G112" s="166">
        <v>8358</v>
      </c>
      <c r="H112" s="166">
        <v>8711</v>
      </c>
      <c r="I112" s="181">
        <f t="shared" ref="I112:I119" si="46">IFERROR(H112/G112-1,"-")</f>
        <v>4.2234984446039681E-2</v>
      </c>
      <c r="J112" s="184">
        <f t="shared" si="44"/>
        <v>353</v>
      </c>
      <c r="K112" s="167">
        <f t="shared" si="45"/>
        <v>1.2073859698728717E-2</v>
      </c>
    </row>
    <row r="113" spans="2:11" x14ac:dyDescent="0.25">
      <c r="B113" s="165" t="s">
        <v>115</v>
      </c>
      <c r="C113" s="166">
        <v>474</v>
      </c>
      <c r="D113" s="166">
        <v>30</v>
      </c>
      <c r="E113" s="166">
        <v>425</v>
      </c>
      <c r="F113" s="166">
        <v>737</v>
      </c>
      <c r="G113" s="166">
        <v>718</v>
      </c>
      <c r="H113" s="166">
        <v>871</v>
      </c>
      <c r="I113" s="181">
        <f t="shared" si="46"/>
        <v>0.21309192200557092</v>
      </c>
      <c r="J113" s="184">
        <f t="shared" si="44"/>
        <v>153</v>
      </c>
      <c r="K113" s="167">
        <f t="shared" si="45"/>
        <v>1.2072473651237186E-3</v>
      </c>
    </row>
    <row r="114" spans="2:11" x14ac:dyDescent="0.25">
      <c r="B114" s="165" t="s">
        <v>118</v>
      </c>
      <c r="C114" s="166">
        <v>623</v>
      </c>
      <c r="D114" s="166">
        <v>63</v>
      </c>
      <c r="E114" s="166">
        <v>577</v>
      </c>
      <c r="F114" s="166">
        <v>819</v>
      </c>
      <c r="G114" s="166">
        <v>834</v>
      </c>
      <c r="H114" s="166">
        <v>907</v>
      </c>
      <c r="I114" s="181">
        <f t="shared" si="46"/>
        <v>8.7529976019184552E-2</v>
      </c>
      <c r="J114" s="184">
        <f t="shared" si="44"/>
        <v>73</v>
      </c>
      <c r="K114" s="167">
        <f t="shared" si="45"/>
        <v>1.2571450748188435E-3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226</v>
      </c>
      <c r="F115" s="166">
        <v>295</v>
      </c>
      <c r="G115" s="166">
        <v>316</v>
      </c>
      <c r="H115" s="166">
        <v>356</v>
      </c>
      <c r="I115" s="181">
        <f t="shared" si="46"/>
        <v>0.12658227848101267</v>
      </c>
      <c r="J115" s="184">
        <f t="shared" si="44"/>
        <v>40</v>
      </c>
      <c r="K115" s="167">
        <f t="shared" si="45"/>
        <v>4.9343290698512495E-4</v>
      </c>
    </row>
    <row r="116" spans="2:11" x14ac:dyDescent="0.25">
      <c r="B116" s="165" t="s">
        <v>121</v>
      </c>
      <c r="C116" s="166">
        <v>252</v>
      </c>
      <c r="D116" s="166">
        <v>11</v>
      </c>
      <c r="E116" s="166">
        <v>234</v>
      </c>
      <c r="F116" s="166">
        <v>293</v>
      </c>
      <c r="G116" s="166">
        <v>249</v>
      </c>
      <c r="H116" s="166">
        <v>297</v>
      </c>
      <c r="I116" s="181">
        <f t="shared" si="46"/>
        <v>0.19277108433734935</v>
      </c>
      <c r="J116" s="184">
        <f t="shared" si="44"/>
        <v>48</v>
      </c>
      <c r="K116" s="167">
        <f t="shared" si="45"/>
        <v>4.1165610498478122E-4</v>
      </c>
    </row>
    <row r="117" spans="2:11" x14ac:dyDescent="0.25">
      <c r="B117" s="165" t="s">
        <v>130</v>
      </c>
      <c r="C117" s="166">
        <v>180</v>
      </c>
      <c r="D117" s="166">
        <v>9</v>
      </c>
      <c r="E117" s="166">
        <v>62</v>
      </c>
      <c r="F117" s="166">
        <v>114</v>
      </c>
      <c r="G117" s="166">
        <v>72</v>
      </c>
      <c r="H117" s="166">
        <v>66</v>
      </c>
      <c r="I117" s="181">
        <f t="shared" si="46"/>
        <v>-8.333333333333337E-2</v>
      </c>
      <c r="J117" s="184">
        <f t="shared" si="44"/>
        <v>-6</v>
      </c>
      <c r="K117" s="167">
        <f t="shared" si="45"/>
        <v>9.1479134441062486E-5</v>
      </c>
    </row>
    <row r="118" spans="2:11" x14ac:dyDescent="0.25">
      <c r="B118" s="165" t="s">
        <v>133</v>
      </c>
      <c r="C118" s="166">
        <v>383</v>
      </c>
      <c r="D118" s="166">
        <v>4</v>
      </c>
      <c r="E118" s="166">
        <v>80</v>
      </c>
      <c r="F118" s="166">
        <v>72</v>
      </c>
      <c r="G118" s="166">
        <v>90</v>
      </c>
      <c r="H118" s="166">
        <v>68</v>
      </c>
      <c r="I118" s="181">
        <f t="shared" si="46"/>
        <v>-0.24444444444444446</v>
      </c>
      <c r="J118" s="184">
        <f t="shared" si="44"/>
        <v>-22</v>
      </c>
      <c r="K118" s="167">
        <f t="shared" si="45"/>
        <v>9.4251229424124991E-5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138</v>
      </c>
      <c r="E119" s="171">
        <f t="shared" si="47"/>
        <v>2832</v>
      </c>
      <c r="F119" s="171">
        <f t="shared" si="47"/>
        <v>3464</v>
      </c>
      <c r="G119" s="171">
        <f t="shared" si="47"/>
        <v>4135</v>
      </c>
      <c r="H119" s="171">
        <f t="shared" si="47"/>
        <v>4286</v>
      </c>
      <c r="I119" s="182">
        <f t="shared" si="46"/>
        <v>3.651753325272078E-2</v>
      </c>
      <c r="J119" s="185">
        <f t="shared" si="44"/>
        <v>151</v>
      </c>
      <c r="K119" s="172">
        <f t="shared" si="45"/>
        <v>5.9405995487029368E-3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321</v>
      </c>
      <c r="D122" s="162" t="s">
        <v>321</v>
      </c>
      <c r="E122" s="162" t="s">
        <v>321</v>
      </c>
      <c r="F122" s="162" t="s">
        <v>321</v>
      </c>
      <c r="G122" s="162" t="s">
        <v>321</v>
      </c>
      <c r="H122" s="162" t="s">
        <v>321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321</v>
      </c>
      <c r="D123" s="166" t="s">
        <v>321</v>
      </c>
      <c r="E123" s="166" t="s">
        <v>321</v>
      </c>
      <c r="F123" s="166" t="s">
        <v>321</v>
      </c>
      <c r="G123" s="166" t="s">
        <v>321</v>
      </c>
      <c r="H123" s="166" t="s">
        <v>321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321</v>
      </c>
      <c r="D124" s="166" t="s">
        <v>321</v>
      </c>
      <c r="E124" s="166" t="s">
        <v>321</v>
      </c>
      <c r="F124" s="166" t="s">
        <v>321</v>
      </c>
      <c r="G124" s="166" t="s">
        <v>321</v>
      </c>
      <c r="H124" s="166" t="s">
        <v>321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321</v>
      </c>
      <c r="D125" s="162" t="s">
        <v>321</v>
      </c>
      <c r="E125" s="162" t="s">
        <v>321</v>
      </c>
      <c r="F125" s="162" t="s">
        <v>321</v>
      </c>
      <c r="G125" s="162" t="s">
        <v>321</v>
      </c>
      <c r="H125" s="162" t="s">
        <v>321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321</v>
      </c>
      <c r="D126" s="166" t="s">
        <v>321</v>
      </c>
      <c r="E126" s="166" t="s">
        <v>321</v>
      </c>
      <c r="F126" s="166" t="s">
        <v>321</v>
      </c>
      <c r="G126" s="166" t="s">
        <v>321</v>
      </c>
      <c r="H126" s="166" t="s">
        <v>321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321</v>
      </c>
      <c r="D127" s="166" t="s">
        <v>321</v>
      </c>
      <c r="E127" s="166" t="s">
        <v>321</v>
      </c>
      <c r="F127" s="166" t="s">
        <v>321</v>
      </c>
      <c r="G127" s="166" t="s">
        <v>321</v>
      </c>
      <c r="H127" s="166" t="s">
        <v>321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321</v>
      </c>
      <c r="D128" s="166" t="s">
        <v>321</v>
      </c>
      <c r="E128" s="166" t="s">
        <v>321</v>
      </c>
      <c r="F128" s="166" t="s">
        <v>321</v>
      </c>
      <c r="G128" s="166" t="s">
        <v>321</v>
      </c>
      <c r="H128" s="166" t="s">
        <v>321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321</v>
      </c>
      <c r="D129" s="166" t="s">
        <v>321</v>
      </c>
      <c r="E129" s="166" t="s">
        <v>321</v>
      </c>
      <c r="F129" s="166" t="s">
        <v>321</v>
      </c>
      <c r="G129" s="166" t="s">
        <v>321</v>
      </c>
      <c r="H129" s="166" t="s">
        <v>321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321</v>
      </c>
      <c r="D130" s="166" t="s">
        <v>321</v>
      </c>
      <c r="E130" s="166" t="s">
        <v>321</v>
      </c>
      <c r="F130" s="166" t="s">
        <v>321</v>
      </c>
      <c r="G130" s="166" t="s">
        <v>321</v>
      </c>
      <c r="H130" s="166" t="s">
        <v>321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321</v>
      </c>
      <c r="D131" s="166" t="s">
        <v>321</v>
      </c>
      <c r="E131" s="166" t="s">
        <v>321</v>
      </c>
      <c r="F131" s="166" t="s">
        <v>321</v>
      </c>
      <c r="G131" s="166" t="s">
        <v>321</v>
      </c>
      <c r="H131" s="166" t="s">
        <v>321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321</v>
      </c>
      <c r="D132" s="166" t="s">
        <v>321</v>
      </c>
      <c r="E132" s="166" t="s">
        <v>321</v>
      </c>
      <c r="F132" s="166" t="s">
        <v>321</v>
      </c>
      <c r="G132" s="166" t="s">
        <v>321</v>
      </c>
      <c r="H132" s="166" t="s">
        <v>321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8196</v>
      </c>
      <c r="E135" s="178">
        <f t="shared" si="53"/>
        <v>25747</v>
      </c>
      <c r="F135" s="178">
        <f t="shared" si="53"/>
        <v>27187</v>
      </c>
      <c r="G135" s="178">
        <f t="shared" si="53"/>
        <v>28802</v>
      </c>
      <c r="H135" s="178">
        <f t="shared" si="53"/>
        <v>30661</v>
      </c>
      <c r="I135" s="179">
        <f>IFERROR(H135/G135-1,"-")</f>
        <v>6.4544128879938878E-2</v>
      </c>
      <c r="J135" s="178">
        <f>IFERROR(H135-G135,"-")</f>
        <v>1859</v>
      </c>
      <c r="K135" s="179">
        <f>IFERROR(H135/H$9,"-")</f>
        <v>4.2497602137839652E-2</v>
      </c>
    </row>
    <row r="136" spans="2:11" x14ac:dyDescent="0.25">
      <c r="B136" s="161" t="s">
        <v>99</v>
      </c>
      <c r="C136" s="162">
        <v>742</v>
      </c>
      <c r="D136" s="162">
        <v>4201</v>
      </c>
      <c r="E136" s="162">
        <v>4344</v>
      </c>
      <c r="F136" s="162">
        <v>5028</v>
      </c>
      <c r="G136" s="162">
        <v>4139</v>
      </c>
      <c r="H136" s="162">
        <v>4480</v>
      </c>
      <c r="I136" s="180">
        <f>IFERROR(H136/G136-1,"-")</f>
        <v>8.2387050012080243E-2</v>
      </c>
      <c r="J136" s="183">
        <f t="shared" ref="J136:J147" si="54">IFERROR(H136-G136,"-")</f>
        <v>341</v>
      </c>
      <c r="K136" s="163">
        <f t="shared" ref="K136:K147" si="55">IFERROR(H136/H$9,"-")</f>
        <v>6.2094927620599989E-3</v>
      </c>
    </row>
    <row r="137" spans="2:11" x14ac:dyDescent="0.25">
      <c r="B137" s="165" t="s">
        <v>105</v>
      </c>
      <c r="C137" s="166">
        <v>617</v>
      </c>
      <c r="D137" s="166">
        <v>2763</v>
      </c>
      <c r="E137" s="166">
        <v>3031</v>
      </c>
      <c r="F137" s="166">
        <v>3466</v>
      </c>
      <c r="G137" s="166">
        <v>2932</v>
      </c>
      <c r="H137" s="166">
        <v>2829</v>
      </c>
      <c r="I137" s="181">
        <f>IFERROR(H137/G137-1,"-")</f>
        <v>-3.5129604365620737E-2</v>
      </c>
      <c r="J137" s="184">
        <f t="shared" si="54"/>
        <v>-103</v>
      </c>
      <c r="K137" s="167">
        <f t="shared" si="55"/>
        <v>3.9211283535419061E-3</v>
      </c>
    </row>
    <row r="138" spans="2:11" x14ac:dyDescent="0.25">
      <c r="B138" s="165" t="s">
        <v>102</v>
      </c>
      <c r="C138" s="166">
        <v>125</v>
      </c>
      <c r="D138" s="166">
        <v>1438</v>
      </c>
      <c r="E138" s="166">
        <v>1313</v>
      </c>
      <c r="F138" s="166">
        <v>1562</v>
      </c>
      <c r="G138" s="166">
        <v>1207</v>
      </c>
      <c r="H138" s="166">
        <v>1651</v>
      </c>
      <c r="I138" s="181">
        <f>IFERROR(H138/G138-1,"-")</f>
        <v>0.3678541839270919</v>
      </c>
      <c r="J138" s="184">
        <f t="shared" si="54"/>
        <v>444</v>
      </c>
      <c r="K138" s="167">
        <f t="shared" si="55"/>
        <v>2.2883644085180932E-3</v>
      </c>
    </row>
    <row r="139" spans="2:11" x14ac:dyDescent="0.25">
      <c r="B139" s="161" t="s">
        <v>109</v>
      </c>
      <c r="C139" s="162">
        <v>12270</v>
      </c>
      <c r="D139" s="162">
        <v>3995</v>
      </c>
      <c r="E139" s="162">
        <v>21403</v>
      </c>
      <c r="F139" s="162">
        <v>22159</v>
      </c>
      <c r="G139" s="162">
        <v>24663</v>
      </c>
      <c r="H139" s="162">
        <v>26181</v>
      </c>
      <c r="I139" s="180">
        <f>IFERROR(H139/G139-1,"-")</f>
        <v>6.1549689818756859E-2</v>
      </c>
      <c r="J139" s="183">
        <f t="shared" si="54"/>
        <v>1518</v>
      </c>
      <c r="K139" s="163">
        <f t="shared" si="55"/>
        <v>3.6288109375779649E-2</v>
      </c>
    </row>
    <row r="140" spans="2:11" x14ac:dyDescent="0.25">
      <c r="B140" s="165" t="s">
        <v>112</v>
      </c>
      <c r="C140" s="166">
        <v>6096</v>
      </c>
      <c r="D140" s="166">
        <v>264</v>
      </c>
      <c r="E140" s="166">
        <v>7784</v>
      </c>
      <c r="F140" s="166">
        <v>8638</v>
      </c>
      <c r="G140" s="166">
        <v>10525</v>
      </c>
      <c r="H140" s="166">
        <v>11641</v>
      </c>
      <c r="I140" s="181">
        <f t="shared" ref="I140:I147" si="56">IFERROR(H140/G140-1,"-")</f>
        <v>0.10603325415676967</v>
      </c>
      <c r="J140" s="184">
        <f t="shared" si="54"/>
        <v>1116</v>
      </c>
      <c r="K140" s="167">
        <f t="shared" si="55"/>
        <v>1.613497884891528E-2</v>
      </c>
    </row>
    <row r="141" spans="2:11" x14ac:dyDescent="0.25">
      <c r="B141" s="165" t="s">
        <v>115</v>
      </c>
      <c r="C141" s="166">
        <v>664</v>
      </c>
      <c r="D141" s="166">
        <v>350</v>
      </c>
      <c r="E141" s="166">
        <v>1817</v>
      </c>
      <c r="F141" s="166">
        <v>1432</v>
      </c>
      <c r="G141" s="166">
        <v>1629</v>
      </c>
      <c r="H141" s="166">
        <v>1605</v>
      </c>
      <c r="I141" s="181">
        <f t="shared" si="56"/>
        <v>-1.4732965009208066E-2</v>
      </c>
      <c r="J141" s="184">
        <f t="shared" si="54"/>
        <v>-24</v>
      </c>
      <c r="K141" s="167">
        <f t="shared" si="55"/>
        <v>2.2246062239076559E-3</v>
      </c>
    </row>
    <row r="142" spans="2:11" x14ac:dyDescent="0.25">
      <c r="B142" s="165" t="s">
        <v>118</v>
      </c>
      <c r="C142" s="166">
        <v>466</v>
      </c>
      <c r="D142" s="166">
        <v>950</v>
      </c>
      <c r="E142" s="166">
        <v>2321</v>
      </c>
      <c r="F142" s="166">
        <v>2327</v>
      </c>
      <c r="G142" s="166">
        <v>2257</v>
      </c>
      <c r="H142" s="166">
        <v>2538</v>
      </c>
      <c r="I142" s="181">
        <f t="shared" si="56"/>
        <v>0.12450155073105895</v>
      </c>
      <c r="J142" s="184">
        <f t="shared" si="54"/>
        <v>281</v>
      </c>
      <c r="K142" s="167">
        <f t="shared" si="55"/>
        <v>3.517788533506312E-3</v>
      </c>
    </row>
    <row r="143" spans="2:11" x14ac:dyDescent="0.25">
      <c r="B143" s="165" t="s">
        <v>125</v>
      </c>
      <c r="C143" s="166">
        <v>359</v>
      </c>
      <c r="D143" s="166">
        <v>104</v>
      </c>
      <c r="E143" s="166">
        <v>1111</v>
      </c>
      <c r="F143" s="166">
        <v>847</v>
      </c>
      <c r="G143" s="166">
        <v>722</v>
      </c>
      <c r="H143" s="166">
        <v>835</v>
      </c>
      <c r="I143" s="181">
        <f t="shared" si="56"/>
        <v>0.15650969529085867</v>
      </c>
      <c r="J143" s="184">
        <f t="shared" si="54"/>
        <v>113</v>
      </c>
      <c r="K143" s="167">
        <f t="shared" si="55"/>
        <v>1.1573496554285936E-3</v>
      </c>
    </row>
    <row r="144" spans="2:11" x14ac:dyDescent="0.25">
      <c r="B144" s="165" t="s">
        <v>121</v>
      </c>
      <c r="C144" s="166">
        <v>190</v>
      </c>
      <c r="D144" s="166">
        <v>71</v>
      </c>
      <c r="E144" s="166">
        <v>557</v>
      </c>
      <c r="F144" s="166">
        <v>406</v>
      </c>
      <c r="G144" s="166">
        <v>471</v>
      </c>
      <c r="H144" s="166">
        <v>494</v>
      </c>
      <c r="I144" s="181">
        <f t="shared" si="56"/>
        <v>4.8832271762208057E-2</v>
      </c>
      <c r="J144" s="184">
        <f t="shared" si="54"/>
        <v>23</v>
      </c>
      <c r="K144" s="167">
        <f t="shared" si="55"/>
        <v>6.8470746081643742E-4</v>
      </c>
    </row>
    <row r="145" spans="2:11" x14ac:dyDescent="0.25">
      <c r="B145" s="165" t="s">
        <v>130</v>
      </c>
      <c r="C145" s="166">
        <v>380</v>
      </c>
      <c r="D145" s="166">
        <v>30</v>
      </c>
      <c r="E145" s="166">
        <v>230</v>
      </c>
      <c r="F145" s="166">
        <v>294</v>
      </c>
      <c r="G145" s="166">
        <v>188</v>
      </c>
      <c r="H145" s="166">
        <v>283</v>
      </c>
      <c r="I145" s="181">
        <f t="shared" si="56"/>
        <v>0.50531914893617014</v>
      </c>
      <c r="J145" s="184">
        <f t="shared" si="54"/>
        <v>95</v>
      </c>
      <c r="K145" s="167">
        <f t="shared" si="55"/>
        <v>3.9225144010334372E-4</v>
      </c>
    </row>
    <row r="146" spans="2:11" x14ac:dyDescent="0.25">
      <c r="B146" s="165" t="s">
        <v>133</v>
      </c>
      <c r="C146" s="166">
        <v>656</v>
      </c>
      <c r="D146" s="166">
        <v>10</v>
      </c>
      <c r="E146" s="166">
        <v>182</v>
      </c>
      <c r="F146" s="166">
        <v>293</v>
      </c>
      <c r="G146" s="166">
        <v>322</v>
      </c>
      <c r="H146" s="166">
        <v>295</v>
      </c>
      <c r="I146" s="181">
        <f t="shared" si="56"/>
        <v>-8.3850931677018625E-2</v>
      </c>
      <c r="J146" s="184">
        <f t="shared" si="54"/>
        <v>-27</v>
      </c>
      <c r="K146" s="167">
        <f t="shared" si="55"/>
        <v>4.0888401000171868E-4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2216</v>
      </c>
      <c r="E147" s="171">
        <f t="shared" si="57"/>
        <v>7401</v>
      </c>
      <c r="F147" s="171">
        <f t="shared" si="57"/>
        <v>7922</v>
      </c>
      <c r="G147" s="171">
        <f t="shared" si="57"/>
        <v>8549</v>
      </c>
      <c r="H147" s="171">
        <f t="shared" si="57"/>
        <v>8490</v>
      </c>
      <c r="I147" s="182">
        <f t="shared" si="56"/>
        <v>-6.9013919756696351E-3</v>
      </c>
      <c r="J147" s="185">
        <f t="shared" si="54"/>
        <v>-59</v>
      </c>
      <c r="K147" s="172">
        <f t="shared" si="55"/>
        <v>1.1767543203100311E-2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687</v>
      </c>
      <c r="E149" s="178">
        <f t="shared" si="58"/>
        <v>7811</v>
      </c>
      <c r="F149" s="178">
        <f t="shared" si="58"/>
        <v>10193</v>
      </c>
      <c r="G149" s="178">
        <f t="shared" si="58"/>
        <v>29712</v>
      </c>
      <c r="H149" s="178">
        <f t="shared" si="58"/>
        <v>28810</v>
      </c>
      <c r="I149" s="179">
        <f>IFERROR(H149/G149-1,"-")</f>
        <v>-3.0358104469574543E-2</v>
      </c>
      <c r="J149" s="178">
        <f>IFERROR(H149-G149,"-")</f>
        <v>-902</v>
      </c>
      <c r="K149" s="179">
        <f>IFERROR(H149/H$9,"-")</f>
        <v>3.9932028231015305E-2</v>
      </c>
    </row>
    <row r="150" spans="2:11" x14ac:dyDescent="0.25">
      <c r="B150" s="161" t="s">
        <v>99</v>
      </c>
      <c r="C150" s="162">
        <v>287</v>
      </c>
      <c r="D150" s="162">
        <v>269</v>
      </c>
      <c r="E150" s="162">
        <v>1405</v>
      </c>
      <c r="F150" s="162">
        <v>2448</v>
      </c>
      <c r="G150" s="162">
        <v>3381</v>
      </c>
      <c r="H150" s="162">
        <v>3416</v>
      </c>
      <c r="I150" s="180">
        <f>IFERROR(H150/G150-1,"-")</f>
        <v>1.0351966873705987E-2</v>
      </c>
      <c r="J150" s="183">
        <f t="shared" ref="J150:J161" si="59">IFERROR(H150-G150,"-")</f>
        <v>35</v>
      </c>
      <c r="K150" s="163">
        <f t="shared" ref="K150:K161" si="60">IFERROR(H150/H$9,"-")</f>
        <v>4.7347382310707498E-3</v>
      </c>
    </row>
    <row r="151" spans="2:11" x14ac:dyDescent="0.25">
      <c r="B151" s="165" t="s">
        <v>105</v>
      </c>
      <c r="C151" s="166">
        <v>245</v>
      </c>
      <c r="D151" s="166">
        <v>85</v>
      </c>
      <c r="E151" s="166">
        <v>477</v>
      </c>
      <c r="F151" s="166">
        <v>947</v>
      </c>
      <c r="G151" s="166">
        <v>2198</v>
      </c>
      <c r="H151" s="166">
        <v>1835</v>
      </c>
      <c r="I151" s="181">
        <f>IFERROR(H151/G151-1,"-")</f>
        <v>-0.16515013648771615</v>
      </c>
      <c r="J151" s="184">
        <f t="shared" si="59"/>
        <v>-363</v>
      </c>
      <c r="K151" s="167">
        <f t="shared" si="60"/>
        <v>2.5433971469598434E-3</v>
      </c>
    </row>
    <row r="152" spans="2:11" x14ac:dyDescent="0.25">
      <c r="B152" s="165" t="s">
        <v>102</v>
      </c>
      <c r="C152" s="166">
        <v>42</v>
      </c>
      <c r="D152" s="166">
        <v>184</v>
      </c>
      <c r="E152" s="166">
        <v>928</v>
      </c>
      <c r="F152" s="166">
        <v>1501</v>
      </c>
      <c r="G152" s="166">
        <v>1183</v>
      </c>
      <c r="H152" s="166">
        <v>1581</v>
      </c>
      <c r="I152" s="181">
        <f>IFERROR(H152/G152-1,"-")</f>
        <v>0.33643279797125958</v>
      </c>
      <c r="J152" s="184">
        <f t="shared" si="59"/>
        <v>398</v>
      </c>
      <c r="K152" s="167">
        <f t="shared" si="60"/>
        <v>2.191341084110906E-3</v>
      </c>
    </row>
    <row r="153" spans="2:11" x14ac:dyDescent="0.25">
      <c r="B153" s="161" t="s">
        <v>109</v>
      </c>
      <c r="C153" s="162">
        <v>1626</v>
      </c>
      <c r="D153" s="162">
        <v>418</v>
      </c>
      <c r="E153" s="162">
        <v>6406</v>
      </c>
      <c r="F153" s="162">
        <v>7745</v>
      </c>
      <c r="G153" s="162">
        <v>26331</v>
      </c>
      <c r="H153" s="162">
        <v>25394</v>
      </c>
      <c r="I153" s="180">
        <f>IFERROR(H153/G153-1,"-")</f>
        <v>-3.55854316205233E-2</v>
      </c>
      <c r="J153" s="183">
        <f t="shared" si="59"/>
        <v>-937</v>
      </c>
      <c r="K153" s="163">
        <f t="shared" si="60"/>
        <v>3.5197289999944557E-2</v>
      </c>
    </row>
    <row r="154" spans="2:11" x14ac:dyDescent="0.25">
      <c r="B154" s="165" t="s">
        <v>112</v>
      </c>
      <c r="C154" s="166">
        <v>279</v>
      </c>
      <c r="D154" s="166">
        <v>8</v>
      </c>
      <c r="E154" s="166">
        <v>2260</v>
      </c>
      <c r="F154" s="166">
        <v>1551</v>
      </c>
      <c r="G154" s="166">
        <v>16315</v>
      </c>
      <c r="H154" s="166">
        <v>16048</v>
      </c>
      <c r="I154" s="181">
        <f t="shared" ref="I154:I161" si="61">IFERROR(H154/G154-1,"-")</f>
        <v>-1.6365307998774115E-2</v>
      </c>
      <c r="J154" s="184">
        <f t="shared" si="59"/>
        <v>-267</v>
      </c>
      <c r="K154" s="167">
        <f t="shared" si="60"/>
        <v>2.2243290144093496E-2</v>
      </c>
    </row>
    <row r="155" spans="2:11" x14ac:dyDescent="0.25">
      <c r="B155" s="165" t="s">
        <v>115</v>
      </c>
      <c r="C155" s="166">
        <v>422</v>
      </c>
      <c r="D155" s="166">
        <v>121</v>
      </c>
      <c r="E155" s="166">
        <v>1141</v>
      </c>
      <c r="F155" s="166">
        <v>1711</v>
      </c>
      <c r="G155" s="166">
        <v>2150</v>
      </c>
      <c r="H155" s="166">
        <v>1663</v>
      </c>
      <c r="I155" s="181">
        <f t="shared" si="61"/>
        <v>-0.22651162790697676</v>
      </c>
      <c r="J155" s="184">
        <f t="shared" si="59"/>
        <v>-487</v>
      </c>
      <c r="K155" s="167">
        <f t="shared" si="60"/>
        <v>2.3049969784164686E-3</v>
      </c>
    </row>
    <row r="156" spans="2:11" x14ac:dyDescent="0.25">
      <c r="B156" s="165" t="s">
        <v>118</v>
      </c>
      <c r="C156" s="166">
        <v>56</v>
      </c>
      <c r="D156" s="166">
        <v>71</v>
      </c>
      <c r="E156" s="166">
        <v>272</v>
      </c>
      <c r="F156" s="166">
        <v>809</v>
      </c>
      <c r="G156" s="166">
        <v>700</v>
      </c>
      <c r="H156" s="166">
        <v>815</v>
      </c>
      <c r="I156" s="181">
        <f t="shared" si="61"/>
        <v>0.16428571428571437</v>
      </c>
      <c r="J156" s="184">
        <f t="shared" si="59"/>
        <v>115</v>
      </c>
      <c r="K156" s="167">
        <f t="shared" si="60"/>
        <v>1.1296287055979687E-3</v>
      </c>
    </row>
    <row r="157" spans="2:11" x14ac:dyDescent="0.25">
      <c r="B157" s="165" t="s">
        <v>125</v>
      </c>
      <c r="C157" s="166">
        <v>28</v>
      </c>
      <c r="D157" s="166">
        <v>10</v>
      </c>
      <c r="E157" s="166">
        <v>834</v>
      </c>
      <c r="F157" s="166">
        <v>528</v>
      </c>
      <c r="G157" s="166">
        <v>1553</v>
      </c>
      <c r="H157" s="166">
        <v>1901</v>
      </c>
      <c r="I157" s="181">
        <f t="shared" si="61"/>
        <v>0.22408242112041221</v>
      </c>
      <c r="J157" s="184">
        <f t="shared" si="59"/>
        <v>348</v>
      </c>
      <c r="K157" s="167">
        <f t="shared" si="60"/>
        <v>2.634876281400906E-3</v>
      </c>
    </row>
    <row r="158" spans="2:11" x14ac:dyDescent="0.25">
      <c r="B158" s="165" t="s">
        <v>121</v>
      </c>
      <c r="C158" s="166">
        <v>37</v>
      </c>
      <c r="D158" s="166">
        <v>24</v>
      </c>
      <c r="E158" s="166">
        <v>208</v>
      </c>
      <c r="F158" s="166">
        <v>400</v>
      </c>
      <c r="G158" s="166">
        <v>387</v>
      </c>
      <c r="H158" s="166">
        <v>79</v>
      </c>
      <c r="I158" s="181">
        <f t="shared" si="61"/>
        <v>-0.79586563307493541</v>
      </c>
      <c r="J158" s="184">
        <f t="shared" si="59"/>
        <v>-308</v>
      </c>
      <c r="K158" s="167">
        <f t="shared" si="60"/>
        <v>1.0949775183096874E-4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179</v>
      </c>
      <c r="F159" s="166">
        <v>184</v>
      </c>
      <c r="G159" s="166">
        <v>596</v>
      </c>
      <c r="H159" s="166">
        <v>806</v>
      </c>
      <c r="I159" s="181">
        <f t="shared" si="61"/>
        <v>0.3523489932885906</v>
      </c>
      <c r="J159" s="184">
        <f t="shared" si="59"/>
        <v>210</v>
      </c>
      <c r="K159" s="167">
        <f t="shared" si="60"/>
        <v>1.1171542781741874E-3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145</v>
      </c>
      <c r="F160" s="166">
        <v>59</v>
      </c>
      <c r="G160" s="166">
        <v>1546</v>
      </c>
      <c r="H160" s="166">
        <v>1450</v>
      </c>
      <c r="I160" s="181">
        <f t="shared" si="61"/>
        <v>-6.2095730918499403E-2</v>
      </c>
      <c r="J160" s="184">
        <f t="shared" si="59"/>
        <v>-96</v>
      </c>
      <c r="K160" s="167">
        <f t="shared" si="60"/>
        <v>2.0097688627203122E-3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183</v>
      </c>
      <c r="E161" s="171">
        <f t="shared" si="62"/>
        <v>1367</v>
      </c>
      <c r="F161" s="171">
        <f t="shared" si="62"/>
        <v>2503</v>
      </c>
      <c r="G161" s="171">
        <f t="shared" si="62"/>
        <v>3084</v>
      </c>
      <c r="H161" s="171">
        <f t="shared" si="62"/>
        <v>2632</v>
      </c>
      <c r="I161" s="182">
        <f t="shared" si="61"/>
        <v>-0.14656290531776917</v>
      </c>
      <c r="J161" s="185">
        <f t="shared" si="59"/>
        <v>-452</v>
      </c>
      <c r="K161" s="172">
        <f t="shared" si="60"/>
        <v>3.6480769977102496E-3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53D5E-D2A2-4907-BFBB-7260BB69A5A0}">
  <sheetPr>
    <tabColor theme="7" tint="0.79998168889431442"/>
    <pageSetUpPr fitToPage="1"/>
  </sheetPr>
  <dimension ref="A1:Y163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3" t="s">
        <v>64</v>
      </c>
      <c r="D5" s="314"/>
      <c r="E5" s="314"/>
      <c r="F5" s="314"/>
      <c r="G5" s="314"/>
      <c r="H5" s="314"/>
      <c r="I5" s="314"/>
      <c r="J5" s="314"/>
      <c r="K5" s="313" t="s">
        <v>63</v>
      </c>
      <c r="L5" s="314"/>
      <c r="M5" s="314"/>
      <c r="N5" s="314"/>
      <c r="O5" s="314"/>
      <c r="P5" s="314"/>
      <c r="Q5" s="314"/>
      <c r="R5" s="314"/>
      <c r="S5" s="313" t="s">
        <v>139</v>
      </c>
      <c r="T5" s="314"/>
      <c r="U5" s="314"/>
      <c r="V5" s="314"/>
      <c r="W5" s="314"/>
      <c r="X5" s="314"/>
      <c r="Y5" s="314"/>
    </row>
    <row r="6" spans="1:25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265</v>
      </c>
      <c r="L6" s="174" t="s">
        <v>266</v>
      </c>
      <c r="M6" s="174" t="s">
        <v>267</v>
      </c>
      <c r="N6" s="174" t="s">
        <v>268</v>
      </c>
      <c r="O6" s="174" t="s">
        <v>269</v>
      </c>
      <c r="P6" s="174" t="s">
        <v>270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265</v>
      </c>
      <c r="T6" s="174" t="s">
        <v>267</v>
      </c>
      <c r="U6" s="174" t="s">
        <v>268</v>
      </c>
      <c r="V6" s="174" t="s">
        <v>269</v>
      </c>
      <c r="W6" s="174" t="s">
        <v>270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161878</v>
      </c>
      <c r="D8" s="178">
        <f t="shared" si="0"/>
        <v>107769</v>
      </c>
      <c r="E8" s="178">
        <f t="shared" si="0"/>
        <v>373231</v>
      </c>
      <c r="F8" s="178">
        <f t="shared" si="0"/>
        <v>432875</v>
      </c>
      <c r="G8" s="178">
        <f t="shared" si="0"/>
        <v>440406</v>
      </c>
      <c r="H8" s="178">
        <f t="shared" si="0"/>
        <v>438988</v>
      </c>
      <c r="I8" s="179">
        <f>IFERROR(H8/G8-1,"-")</f>
        <v>-3.2197563157632114E-3</v>
      </c>
      <c r="J8" s="179">
        <f t="shared" ref="J8:J20" si="1">H8/H$8</f>
        <v>1</v>
      </c>
      <c r="K8" s="178">
        <f t="shared" ref="K8:P8" si="2">K9+K12</f>
        <v>632997</v>
      </c>
      <c r="L8" s="178">
        <f t="shared" si="2"/>
        <v>470647</v>
      </c>
      <c r="M8" s="178">
        <f t="shared" si="2"/>
        <v>1737868</v>
      </c>
      <c r="N8" s="178">
        <f t="shared" si="2"/>
        <v>1918328</v>
      </c>
      <c r="O8" s="178">
        <f t="shared" si="2"/>
        <v>2032671</v>
      </c>
      <c r="P8" s="178">
        <f t="shared" si="2"/>
        <v>1993559</v>
      </c>
      <c r="Q8" s="179">
        <f>IFERROR(P8/O8-1,"-")</f>
        <v>-1.9241677575957961E-2</v>
      </c>
      <c r="R8" s="179">
        <f t="shared" ref="R8:R20" si="3">P8/P$8</f>
        <v>1</v>
      </c>
      <c r="S8" s="178">
        <f>S9+S12</f>
        <v>794875</v>
      </c>
      <c r="T8" s="178">
        <f>T9+T12</f>
        <v>2111099</v>
      </c>
      <c r="U8" s="178">
        <f>U9+U12</f>
        <v>2351203</v>
      </c>
      <c r="V8" s="178">
        <f>V9+V12</f>
        <v>2473077</v>
      </c>
      <c r="W8" s="178">
        <f>W9+W12</f>
        <v>2432547</v>
      </c>
      <c r="X8" s="179">
        <f>IFERROR(W8/V8-1,"-")</f>
        <v>-1.6388490936594335E-2</v>
      </c>
      <c r="Y8" s="179">
        <f>W8/W$8</f>
        <v>1</v>
      </c>
    </row>
    <row r="9" spans="1:25" x14ac:dyDescent="0.25">
      <c r="A9" s="1"/>
      <c r="B9" s="161" t="s">
        <v>99</v>
      </c>
      <c r="C9" s="162">
        <v>36105</v>
      </c>
      <c r="D9" s="162">
        <v>56472</v>
      </c>
      <c r="E9" s="162">
        <v>99146</v>
      </c>
      <c r="F9" s="162">
        <v>124833</v>
      </c>
      <c r="G9" s="162">
        <v>126741</v>
      </c>
      <c r="H9" s="162">
        <v>117377</v>
      </c>
      <c r="I9" s="163">
        <f>IFERROR(H9/G9-1,"-")</f>
        <v>-7.3882958158764778E-2</v>
      </c>
      <c r="J9" s="163">
        <f t="shared" si="1"/>
        <v>0.2673808851267005</v>
      </c>
      <c r="K9" s="162">
        <v>122139</v>
      </c>
      <c r="L9" s="162">
        <v>253579</v>
      </c>
      <c r="M9" s="162">
        <v>394336</v>
      </c>
      <c r="N9" s="162">
        <v>393904</v>
      </c>
      <c r="O9" s="162">
        <v>378813</v>
      </c>
      <c r="P9" s="162">
        <v>389185</v>
      </c>
      <c r="Q9" s="163">
        <f>IFERROR(P9/O9-1,"-")</f>
        <v>2.7380264140882238E-2</v>
      </c>
      <c r="R9" s="163">
        <f t="shared" si="3"/>
        <v>0.19522120990650391</v>
      </c>
      <c r="S9" s="162">
        <v>158244</v>
      </c>
      <c r="T9" s="162">
        <v>493482</v>
      </c>
      <c r="U9" s="162">
        <v>518737</v>
      </c>
      <c r="V9" s="162">
        <v>505554</v>
      </c>
      <c r="W9" s="162">
        <v>506562</v>
      </c>
      <c r="X9" s="163">
        <f>IFERROR(W9/V9-1,"-")</f>
        <v>1.9938522887763543E-3</v>
      </c>
      <c r="Y9" s="163">
        <f>W9/W$8</f>
        <v>0.20824345839977604</v>
      </c>
    </row>
    <row r="10" spans="1:25" x14ac:dyDescent="0.25">
      <c r="A10" s="164"/>
      <c r="B10" s="165" t="s">
        <v>105</v>
      </c>
      <c r="C10" s="166">
        <v>17623</v>
      </c>
      <c r="D10" s="166">
        <v>39525</v>
      </c>
      <c r="E10" s="166">
        <v>56654</v>
      </c>
      <c r="F10" s="166">
        <v>69687</v>
      </c>
      <c r="G10" s="166">
        <v>71177</v>
      </c>
      <c r="H10" s="166">
        <v>62043</v>
      </c>
      <c r="I10" s="167">
        <f>IFERROR(H10/G10-1,"-")</f>
        <v>-0.12832797111426442</v>
      </c>
      <c r="J10" s="167">
        <f t="shared" si="1"/>
        <v>0.14133188150928955</v>
      </c>
      <c r="K10" s="166">
        <v>38995</v>
      </c>
      <c r="L10" s="166">
        <v>133813</v>
      </c>
      <c r="M10" s="166">
        <v>143245</v>
      </c>
      <c r="N10" s="166">
        <v>133679</v>
      </c>
      <c r="O10" s="166">
        <v>124008</v>
      </c>
      <c r="P10" s="166">
        <v>128178</v>
      </c>
      <c r="Q10" s="167">
        <f>IFERROR(P10/O10-1,"-")</f>
        <v>3.3626862783046274E-2</v>
      </c>
      <c r="R10" s="167">
        <f t="shared" si="3"/>
        <v>6.4296065478874717E-2</v>
      </c>
      <c r="S10" s="166">
        <v>56618</v>
      </c>
      <c r="T10" s="166">
        <v>199899</v>
      </c>
      <c r="U10" s="166">
        <v>203366</v>
      </c>
      <c r="V10" s="166">
        <v>195185</v>
      </c>
      <c r="W10" s="166">
        <v>190221</v>
      </c>
      <c r="X10" s="167">
        <f>IFERROR(W10/V10-1,"-")</f>
        <v>-2.5432282193816103E-2</v>
      </c>
      <c r="Y10" s="167">
        <f>W10/W$8</f>
        <v>7.8198283527512527E-2</v>
      </c>
    </row>
    <row r="11" spans="1:25" x14ac:dyDescent="0.25">
      <c r="A11" s="164"/>
      <c r="B11" s="165" t="s">
        <v>102</v>
      </c>
      <c r="C11" s="166">
        <v>18482</v>
      </c>
      <c r="D11" s="166">
        <v>16947</v>
      </c>
      <c r="E11" s="166">
        <v>42492</v>
      </c>
      <c r="F11" s="166">
        <v>55146</v>
      </c>
      <c r="G11" s="166">
        <v>55564</v>
      </c>
      <c r="H11" s="166">
        <v>55334</v>
      </c>
      <c r="I11" s="167">
        <f>IFERROR(H11/G11-1,"-")</f>
        <v>-4.1393708156359788E-3</v>
      </c>
      <c r="J11" s="167">
        <f t="shared" si="1"/>
        <v>0.12604900361741095</v>
      </c>
      <c r="K11" s="166">
        <v>83144</v>
      </c>
      <c r="L11" s="166">
        <v>119766</v>
      </c>
      <c r="M11" s="166">
        <v>251091</v>
      </c>
      <c r="N11" s="166">
        <v>260225</v>
      </c>
      <c r="O11" s="166">
        <v>254805</v>
      </c>
      <c r="P11" s="166">
        <v>261007</v>
      </c>
      <c r="Q11" s="167">
        <f>IFERROR(P11/O11-1,"-")</f>
        <v>2.4340181707580344E-2</v>
      </c>
      <c r="R11" s="167">
        <f t="shared" si="3"/>
        <v>0.13092514442762918</v>
      </c>
      <c r="S11" s="166">
        <v>101626</v>
      </c>
      <c r="T11" s="166">
        <v>293583</v>
      </c>
      <c r="U11" s="166">
        <v>315371</v>
      </c>
      <c r="V11" s="166">
        <v>310369</v>
      </c>
      <c r="W11" s="166">
        <v>316341</v>
      </c>
      <c r="X11" s="167">
        <f>IFERROR(W11/V11-1,"-")</f>
        <v>1.9241612403300579E-2</v>
      </c>
      <c r="Y11" s="167">
        <f>W11/W$8</f>
        <v>0.13004517487226352</v>
      </c>
    </row>
    <row r="12" spans="1:25" x14ac:dyDescent="0.25">
      <c r="A12" s="1"/>
      <c r="B12" s="161" t="s">
        <v>109</v>
      </c>
      <c r="C12" s="162">
        <v>125773</v>
      </c>
      <c r="D12" s="162">
        <v>51297</v>
      </c>
      <c r="E12" s="162">
        <v>274085</v>
      </c>
      <c r="F12" s="162">
        <v>308042</v>
      </c>
      <c r="G12" s="162">
        <v>313665</v>
      </c>
      <c r="H12" s="162">
        <v>321611</v>
      </c>
      <c r="I12" s="163">
        <f>IFERROR(H12/G12-1,"-")</f>
        <v>2.5332759472685762E-2</v>
      </c>
      <c r="J12" s="163">
        <f t="shared" si="1"/>
        <v>0.73261911487329945</v>
      </c>
      <c r="K12" s="162">
        <v>510858</v>
      </c>
      <c r="L12" s="162">
        <v>217068</v>
      </c>
      <c r="M12" s="162">
        <v>1343532</v>
      </c>
      <c r="N12" s="162">
        <v>1524424</v>
      </c>
      <c r="O12" s="162">
        <v>1653858</v>
      </c>
      <c r="P12" s="162">
        <v>1604374</v>
      </c>
      <c r="Q12" s="163">
        <f>IFERROR(P12/O12-1,"-")</f>
        <v>-2.9920343826374429E-2</v>
      </c>
      <c r="R12" s="163">
        <f t="shared" si="3"/>
        <v>0.80477879009349607</v>
      </c>
      <c r="S12" s="162">
        <v>636631</v>
      </c>
      <c r="T12" s="162">
        <v>1617617</v>
      </c>
      <c r="U12" s="162">
        <v>1832466</v>
      </c>
      <c r="V12" s="162">
        <v>1967523</v>
      </c>
      <c r="W12" s="162">
        <v>1925985</v>
      </c>
      <c r="X12" s="163">
        <f>IFERROR(W12/V12-1,"-")</f>
        <v>-2.1111824359867692E-2</v>
      </c>
      <c r="Y12" s="163">
        <f>W12/W$8</f>
        <v>0.79175654160022402</v>
      </c>
    </row>
    <row r="13" spans="1:25" s="57" customFormat="1" x14ac:dyDescent="0.25">
      <c r="B13" s="165" t="s">
        <v>112</v>
      </c>
      <c r="C13" s="166">
        <v>42490</v>
      </c>
      <c r="D13" s="166">
        <v>3883</v>
      </c>
      <c r="E13" s="166">
        <v>100957</v>
      </c>
      <c r="F13" s="166">
        <v>121314</v>
      </c>
      <c r="G13" s="166">
        <v>118602</v>
      </c>
      <c r="H13" s="166">
        <v>116220</v>
      </c>
      <c r="I13" s="167">
        <f t="shared" ref="I13:I20" si="4">IFERROR(H13/G13-1,"-")</f>
        <v>-2.008397834775133E-2</v>
      </c>
      <c r="J13" s="167">
        <f t="shared" si="1"/>
        <v>0.2647452777752467</v>
      </c>
      <c r="K13" s="166">
        <v>209995</v>
      </c>
      <c r="L13" s="166">
        <v>17974</v>
      </c>
      <c r="M13" s="166">
        <v>627747</v>
      </c>
      <c r="N13" s="166">
        <v>705045</v>
      </c>
      <c r="O13" s="166">
        <v>764213</v>
      </c>
      <c r="P13" s="166">
        <v>755368</v>
      </c>
      <c r="Q13" s="167">
        <f t="shared" ref="Q13:Q20" si="5">IFERROR(P13/O13-1,"-")</f>
        <v>-1.1573998348627934E-2</v>
      </c>
      <c r="R13" s="167">
        <f t="shared" si="3"/>
        <v>0.37890426117310799</v>
      </c>
      <c r="S13" s="166">
        <v>252485</v>
      </c>
      <c r="T13" s="166">
        <v>728704</v>
      </c>
      <c r="U13" s="166">
        <v>826359</v>
      </c>
      <c r="V13" s="166">
        <v>882815</v>
      </c>
      <c r="W13" s="166">
        <v>871588</v>
      </c>
      <c r="X13" s="167">
        <f t="shared" ref="X13:X20" si="6">IFERROR(W13/V13-1,"-")</f>
        <v>-1.2717273720994737E-2</v>
      </c>
      <c r="Y13" s="167">
        <f t="shared" ref="Y13:Y20" si="7">W13/W$8</f>
        <v>0.35830263505699994</v>
      </c>
    </row>
    <row r="14" spans="1:25" s="57" customFormat="1" x14ac:dyDescent="0.25">
      <c r="B14" s="165" t="s">
        <v>115</v>
      </c>
      <c r="C14" s="166">
        <v>19276</v>
      </c>
      <c r="D14" s="166">
        <v>10360</v>
      </c>
      <c r="E14" s="166">
        <v>34832</v>
      </c>
      <c r="F14" s="166">
        <v>41437</v>
      </c>
      <c r="G14" s="166">
        <v>42033</v>
      </c>
      <c r="H14" s="166">
        <v>43531</v>
      </c>
      <c r="I14" s="167">
        <f t="shared" si="4"/>
        <v>3.5638664858563596E-2</v>
      </c>
      <c r="J14" s="167">
        <f t="shared" si="1"/>
        <v>9.9162163886028776E-2</v>
      </c>
      <c r="K14" s="166">
        <v>73794</v>
      </c>
      <c r="L14" s="166">
        <v>36719</v>
      </c>
      <c r="M14" s="166">
        <v>149734</v>
      </c>
      <c r="N14" s="166">
        <v>174107</v>
      </c>
      <c r="O14" s="166">
        <v>183296</v>
      </c>
      <c r="P14" s="166">
        <v>172808</v>
      </c>
      <c r="Q14" s="167">
        <f t="shared" si="5"/>
        <v>-5.7218924581005637E-2</v>
      </c>
      <c r="R14" s="167">
        <f t="shared" si="3"/>
        <v>8.6683163126850024E-2</v>
      </c>
      <c r="S14" s="166">
        <v>93070</v>
      </c>
      <c r="T14" s="166">
        <v>184566</v>
      </c>
      <c r="U14" s="166">
        <v>215544</v>
      </c>
      <c r="V14" s="166">
        <v>225329</v>
      </c>
      <c r="W14" s="166">
        <v>216339</v>
      </c>
      <c r="X14" s="167">
        <f t="shared" si="6"/>
        <v>-3.9897216958314274E-2</v>
      </c>
      <c r="Y14" s="167">
        <f t="shared" si="7"/>
        <v>8.893517781979135E-2</v>
      </c>
    </row>
    <row r="15" spans="1:25" x14ac:dyDescent="0.25">
      <c r="A15" s="1"/>
      <c r="B15" s="165" t="s">
        <v>118</v>
      </c>
      <c r="C15" s="166">
        <v>7962</v>
      </c>
      <c r="D15" s="166">
        <v>9532</v>
      </c>
      <c r="E15" s="166">
        <v>18078</v>
      </c>
      <c r="F15" s="166">
        <v>21168</v>
      </c>
      <c r="G15" s="166">
        <v>19386</v>
      </c>
      <c r="H15" s="166">
        <v>20246</v>
      </c>
      <c r="I15" s="167">
        <f t="shared" si="4"/>
        <v>4.4361910657175319E-2</v>
      </c>
      <c r="J15" s="167">
        <f t="shared" si="1"/>
        <v>4.6119711700547621E-2</v>
      </c>
      <c r="K15" s="166">
        <v>25282</v>
      </c>
      <c r="L15" s="166">
        <v>34475</v>
      </c>
      <c r="M15" s="166">
        <v>74813</v>
      </c>
      <c r="N15" s="166">
        <v>83662</v>
      </c>
      <c r="O15" s="166">
        <v>93338</v>
      </c>
      <c r="P15" s="166">
        <v>85940</v>
      </c>
      <c r="Q15" s="167">
        <f t="shared" si="5"/>
        <v>-7.9260322698150754E-2</v>
      </c>
      <c r="R15" s="167">
        <f t="shared" si="3"/>
        <v>4.3108831993434855E-2</v>
      </c>
      <c r="S15" s="166">
        <v>33244</v>
      </c>
      <c r="T15" s="166">
        <v>92891</v>
      </c>
      <c r="U15" s="166">
        <v>104830</v>
      </c>
      <c r="V15" s="166">
        <v>112724</v>
      </c>
      <c r="W15" s="166">
        <v>106186</v>
      </c>
      <c r="X15" s="167">
        <f t="shared" si="6"/>
        <v>-5.8000070969802309E-2</v>
      </c>
      <c r="Y15" s="167">
        <f t="shared" si="7"/>
        <v>4.3652188426369559E-2</v>
      </c>
    </row>
    <row r="16" spans="1:25" x14ac:dyDescent="0.25">
      <c r="A16" s="1"/>
      <c r="B16" s="165" t="s">
        <v>125</v>
      </c>
      <c r="C16" s="166">
        <v>3560</v>
      </c>
      <c r="D16" s="166">
        <v>899</v>
      </c>
      <c r="E16" s="166">
        <v>10763</v>
      </c>
      <c r="F16" s="166">
        <v>7800</v>
      </c>
      <c r="G16" s="166">
        <v>7923</v>
      </c>
      <c r="H16" s="166">
        <v>7670</v>
      </c>
      <c r="I16" s="167">
        <f t="shared" si="4"/>
        <v>-3.1932348857755866E-2</v>
      </c>
      <c r="J16" s="167">
        <f t="shared" si="1"/>
        <v>1.7472003790536414E-2</v>
      </c>
      <c r="K16" s="166">
        <v>17633</v>
      </c>
      <c r="L16" s="166">
        <v>11034</v>
      </c>
      <c r="M16" s="166">
        <v>62988</v>
      </c>
      <c r="N16" s="166">
        <v>57336</v>
      </c>
      <c r="O16" s="166">
        <v>65617</v>
      </c>
      <c r="P16" s="166">
        <v>60095</v>
      </c>
      <c r="Q16" s="167">
        <f t="shared" si="5"/>
        <v>-8.4155020802535896E-2</v>
      </c>
      <c r="R16" s="167">
        <f t="shared" si="3"/>
        <v>3.0144580621892805E-2</v>
      </c>
      <c r="S16" s="166">
        <v>21193</v>
      </c>
      <c r="T16" s="166">
        <v>73751</v>
      </c>
      <c r="U16" s="166">
        <v>65136</v>
      </c>
      <c r="V16" s="166">
        <v>73540</v>
      </c>
      <c r="W16" s="166">
        <v>67765</v>
      </c>
      <c r="X16" s="167">
        <f t="shared" si="6"/>
        <v>-7.852869186837097E-2</v>
      </c>
      <c r="Y16" s="167">
        <f t="shared" si="7"/>
        <v>2.7857632349960762E-2</v>
      </c>
    </row>
    <row r="17" spans="1:25" x14ac:dyDescent="0.25">
      <c r="A17" s="57"/>
      <c r="B17" s="165" t="s">
        <v>121</v>
      </c>
      <c r="C17" s="166">
        <v>2470</v>
      </c>
      <c r="D17" s="166">
        <v>1324</v>
      </c>
      <c r="E17" s="166">
        <v>5785</v>
      </c>
      <c r="F17" s="166">
        <v>5793</v>
      </c>
      <c r="G17" s="166">
        <v>5470</v>
      </c>
      <c r="H17" s="166">
        <v>5611</v>
      </c>
      <c r="I17" s="167">
        <f t="shared" si="4"/>
        <v>2.577696526508233E-2</v>
      </c>
      <c r="J17" s="167">
        <f t="shared" si="1"/>
        <v>1.2781670569582768E-2</v>
      </c>
      <c r="K17" s="166">
        <v>26961</v>
      </c>
      <c r="L17" s="166">
        <v>17551</v>
      </c>
      <c r="M17" s="166">
        <v>70666</v>
      </c>
      <c r="N17" s="166">
        <v>71063</v>
      </c>
      <c r="O17" s="166">
        <v>75929</v>
      </c>
      <c r="P17" s="166">
        <v>68404</v>
      </c>
      <c r="Q17" s="167">
        <f t="shared" si="5"/>
        <v>-9.9105743523554946E-2</v>
      </c>
      <c r="R17" s="167">
        <f t="shared" si="3"/>
        <v>3.4312503417255273E-2</v>
      </c>
      <c r="S17" s="166">
        <v>29431</v>
      </c>
      <c r="T17" s="166">
        <v>76451</v>
      </c>
      <c r="U17" s="166">
        <v>76856</v>
      </c>
      <c r="V17" s="166">
        <v>81399</v>
      </c>
      <c r="W17" s="166">
        <v>74015</v>
      </c>
      <c r="X17" s="167">
        <f t="shared" si="6"/>
        <v>-9.0713645130775511E-2</v>
      </c>
      <c r="Y17" s="167">
        <f t="shared" si="7"/>
        <v>3.0426955779271684E-2</v>
      </c>
    </row>
    <row r="18" spans="1:25" x14ac:dyDescent="0.25">
      <c r="A18" s="57"/>
      <c r="B18" s="165" t="s">
        <v>130</v>
      </c>
      <c r="C18" s="166">
        <v>3272</v>
      </c>
      <c r="D18" s="166">
        <v>181</v>
      </c>
      <c r="E18" s="166">
        <v>3612</v>
      </c>
      <c r="F18" s="166">
        <v>4286</v>
      </c>
      <c r="G18" s="166">
        <v>3386</v>
      </c>
      <c r="H18" s="166">
        <v>3472</v>
      </c>
      <c r="I18" s="167">
        <f t="shared" si="4"/>
        <v>2.539870053160076E-2</v>
      </c>
      <c r="J18" s="167">
        <f t="shared" si="1"/>
        <v>7.909100020957292E-3</v>
      </c>
      <c r="K18" s="166">
        <v>14757</v>
      </c>
      <c r="L18" s="166">
        <v>883</v>
      </c>
      <c r="M18" s="166">
        <v>19249</v>
      </c>
      <c r="N18" s="166">
        <v>24813</v>
      </c>
      <c r="O18" s="166">
        <v>22921</v>
      </c>
      <c r="P18" s="166">
        <v>21698</v>
      </c>
      <c r="Q18" s="167">
        <f t="shared" si="5"/>
        <v>-5.3357183368963002E-2</v>
      </c>
      <c r="R18" s="167">
        <f t="shared" si="3"/>
        <v>1.0884052089755056E-2</v>
      </c>
      <c r="S18" s="166">
        <v>18029</v>
      </c>
      <c r="T18" s="166">
        <v>22861</v>
      </c>
      <c r="U18" s="166">
        <v>29099</v>
      </c>
      <c r="V18" s="166">
        <v>26307</v>
      </c>
      <c r="W18" s="166">
        <v>25170</v>
      </c>
      <c r="X18" s="167">
        <f t="shared" si="6"/>
        <v>-4.3220435625498932E-2</v>
      </c>
      <c r="Y18" s="167">
        <f t="shared" si="7"/>
        <v>1.0347179314520952E-2</v>
      </c>
    </row>
    <row r="19" spans="1:25" x14ac:dyDescent="0.25">
      <c r="A19" s="57"/>
      <c r="B19" s="165" t="s">
        <v>133</v>
      </c>
      <c r="C19" s="166">
        <v>3284</v>
      </c>
      <c r="D19" s="166">
        <v>241</v>
      </c>
      <c r="E19" s="166">
        <v>2031</v>
      </c>
      <c r="F19" s="166">
        <v>2491</v>
      </c>
      <c r="G19" s="166">
        <v>2037</v>
      </c>
      <c r="H19" s="166">
        <v>2252</v>
      </c>
      <c r="I19" s="167">
        <f t="shared" si="4"/>
        <v>0.10554737358861077</v>
      </c>
      <c r="J19" s="167">
        <f t="shared" si="1"/>
        <v>5.1299807739619303E-3</v>
      </c>
      <c r="K19" s="166">
        <v>20848</v>
      </c>
      <c r="L19" s="166">
        <v>1223</v>
      </c>
      <c r="M19" s="166">
        <v>13987</v>
      </c>
      <c r="N19" s="166">
        <v>22848</v>
      </c>
      <c r="O19" s="166">
        <v>22162</v>
      </c>
      <c r="P19" s="166">
        <v>18516</v>
      </c>
      <c r="Q19" s="167">
        <f t="shared" si="5"/>
        <v>-0.1645158379207653</v>
      </c>
      <c r="R19" s="167">
        <f t="shared" si="3"/>
        <v>9.2879117196932714E-3</v>
      </c>
      <c r="S19" s="166">
        <v>24132</v>
      </c>
      <c r="T19" s="166">
        <v>16018</v>
      </c>
      <c r="U19" s="166">
        <v>25339</v>
      </c>
      <c r="V19" s="166">
        <v>24199</v>
      </c>
      <c r="W19" s="166">
        <v>20768</v>
      </c>
      <c r="X19" s="167">
        <f t="shared" si="6"/>
        <v>-0.14178271829414435</v>
      </c>
      <c r="Y19" s="167">
        <f t="shared" si="7"/>
        <v>8.5375534367886832E-3</v>
      </c>
    </row>
    <row r="20" spans="1:25" x14ac:dyDescent="0.25">
      <c r="A20" s="57"/>
      <c r="B20" s="170" t="s">
        <v>147</v>
      </c>
      <c r="C20" s="171">
        <f t="shared" ref="C20" si="8">C12-SUM(C13:C19)</f>
        <v>43459</v>
      </c>
      <c r="D20" s="171">
        <f t="shared" ref="D20:H20" si="9">D12-SUM(D13:D19)</f>
        <v>24877</v>
      </c>
      <c r="E20" s="171">
        <f t="shared" si="9"/>
        <v>98027</v>
      </c>
      <c r="F20" s="171">
        <f t="shared" si="9"/>
        <v>103753</v>
      </c>
      <c r="G20" s="171">
        <f t="shared" si="9"/>
        <v>114828</v>
      </c>
      <c r="H20" s="171">
        <f t="shared" si="9"/>
        <v>122609</v>
      </c>
      <c r="I20" s="172">
        <f t="shared" si="4"/>
        <v>6.7762218274288522E-2</v>
      </c>
      <c r="J20" s="172">
        <f t="shared" si="1"/>
        <v>0.27929920635643801</v>
      </c>
      <c r="K20" s="171">
        <f t="shared" ref="K20:P20" si="10">K12-SUM(K13:K19)</f>
        <v>121588</v>
      </c>
      <c r="L20" s="171">
        <f t="shared" si="10"/>
        <v>97209</v>
      </c>
      <c r="M20" s="171">
        <f t="shared" si="10"/>
        <v>324348</v>
      </c>
      <c r="N20" s="171">
        <f t="shared" si="10"/>
        <v>385550</v>
      </c>
      <c r="O20" s="171">
        <f t="shared" si="10"/>
        <v>426382</v>
      </c>
      <c r="P20" s="171">
        <f t="shared" si="10"/>
        <v>421545</v>
      </c>
      <c r="Q20" s="172">
        <f t="shared" si="5"/>
        <v>-1.1344287516827589E-2</v>
      </c>
      <c r="R20" s="172">
        <f t="shared" si="3"/>
        <v>0.21145348595150681</v>
      </c>
      <c r="S20" s="171">
        <f>S12-SUM(S13:S19)</f>
        <v>165047</v>
      </c>
      <c r="T20" s="171">
        <f>T12-SUM(T13:T19)</f>
        <v>422375</v>
      </c>
      <c r="U20" s="171">
        <f>U12-SUM(U13:U19)</f>
        <v>489303</v>
      </c>
      <c r="V20" s="171">
        <f>V12-SUM(V13:V19)</f>
        <v>541210</v>
      </c>
      <c r="W20" s="171">
        <f>W12-SUM(W13:W19)</f>
        <v>544154</v>
      </c>
      <c r="X20" s="172">
        <f t="shared" si="6"/>
        <v>5.439662977402504E-3</v>
      </c>
      <c r="Y20" s="172">
        <f t="shared" si="7"/>
        <v>0.22369721941652104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9993</v>
      </c>
      <c r="E22" s="178">
        <f t="shared" si="11"/>
        <v>90666</v>
      </c>
      <c r="F22" s="178">
        <f t="shared" si="11"/>
        <v>96498</v>
      </c>
      <c r="G22" s="178">
        <f t="shared" si="11"/>
        <v>90303</v>
      </c>
      <c r="H22" s="178">
        <f t="shared" si="11"/>
        <v>93198</v>
      </c>
      <c r="I22" s="179">
        <f>IFERROR(H22/G22-1,"-")</f>
        <v>3.2058735590179799E-2</v>
      </c>
      <c r="J22" s="179">
        <f t="shared" ref="J22:J34" si="12">H22/H$8</f>
        <v>0.21230193080448667</v>
      </c>
      <c r="K22" s="178">
        <f t="shared" ref="K22:P22" si="13">K23+K26</f>
        <v>243977</v>
      </c>
      <c r="L22" s="178">
        <f t="shared" si="13"/>
        <v>222118</v>
      </c>
      <c r="M22" s="178">
        <f t="shared" si="13"/>
        <v>761663</v>
      </c>
      <c r="N22" s="178">
        <f t="shared" si="13"/>
        <v>788303</v>
      </c>
      <c r="O22" s="178">
        <f t="shared" si="13"/>
        <v>825381</v>
      </c>
      <c r="P22" s="178">
        <f t="shared" si="13"/>
        <v>766185</v>
      </c>
      <c r="Q22" s="179">
        <f>IFERROR(P22/O22-1,"-")</f>
        <v>-7.1719605854750679E-2</v>
      </c>
      <c r="R22" s="179">
        <f t="shared" ref="R22:R34" si="14">P22/P$8</f>
        <v>0.38433023552350343</v>
      </c>
      <c r="S22" s="178">
        <f>S23+S26</f>
        <v>279824</v>
      </c>
      <c r="T22" s="178">
        <f>T23+T26</f>
        <v>852329</v>
      </c>
      <c r="U22" s="178">
        <f>U23+U26</f>
        <v>884801</v>
      </c>
      <c r="V22" s="178">
        <f>V23+V26</f>
        <v>915684</v>
      </c>
      <c r="W22" s="178">
        <f>W23+W26</f>
        <v>859383</v>
      </c>
      <c r="X22" s="179">
        <f>IFERROR(W22/V22-1,"-")</f>
        <v>-6.1485184845426977E-2</v>
      </c>
      <c r="Y22" s="179">
        <f>W22/W$8</f>
        <v>0.35328526026424156</v>
      </c>
    </row>
    <row r="23" spans="1:25" x14ac:dyDescent="0.25">
      <c r="A23" s="57"/>
      <c r="B23" s="161" t="s">
        <v>99</v>
      </c>
      <c r="C23" s="162">
        <v>1527</v>
      </c>
      <c r="D23" s="162">
        <v>3162</v>
      </c>
      <c r="E23" s="162">
        <v>7652</v>
      </c>
      <c r="F23" s="162">
        <v>6838</v>
      </c>
      <c r="G23" s="162">
        <v>4502</v>
      </c>
      <c r="H23" s="162">
        <v>5257</v>
      </c>
      <c r="I23" s="163">
        <f>IFERROR(H23/G23-1,"-")</f>
        <v>0.16770324300310979</v>
      </c>
      <c r="J23" s="163">
        <f t="shared" si="12"/>
        <v>1.1975270394634934E-2</v>
      </c>
      <c r="K23" s="162">
        <v>15120</v>
      </c>
      <c r="L23" s="162">
        <v>108542</v>
      </c>
      <c r="M23" s="162">
        <v>93368</v>
      </c>
      <c r="N23" s="162">
        <v>74738</v>
      </c>
      <c r="O23" s="162">
        <v>64788</v>
      </c>
      <c r="P23" s="162">
        <v>56723</v>
      </c>
      <c r="Q23" s="163">
        <f>IFERROR(P23/O23-1,"-")</f>
        <v>-0.1244829289374576</v>
      </c>
      <c r="R23" s="163">
        <f t="shared" si="14"/>
        <v>2.8453133315843676E-2</v>
      </c>
      <c r="S23" s="162">
        <v>16647</v>
      </c>
      <c r="T23" s="162">
        <v>101020</v>
      </c>
      <c r="U23" s="162">
        <v>81576</v>
      </c>
      <c r="V23" s="162">
        <v>69290</v>
      </c>
      <c r="W23" s="162">
        <v>61980</v>
      </c>
      <c r="X23" s="163">
        <f>IFERROR(W23/V23-1,"-")</f>
        <v>-0.10549862895078654</v>
      </c>
      <c r="Y23" s="163">
        <f>W23/W$8</f>
        <v>2.5479466583790571E-2</v>
      </c>
    </row>
    <row r="24" spans="1:25" x14ac:dyDescent="0.25">
      <c r="A24" s="57"/>
      <c r="B24" s="165" t="s">
        <v>105</v>
      </c>
      <c r="C24" s="166">
        <v>1004</v>
      </c>
      <c r="D24" s="166">
        <v>1639</v>
      </c>
      <c r="E24" s="166">
        <v>4098</v>
      </c>
      <c r="F24" s="166">
        <v>3389</v>
      </c>
      <c r="G24" s="166">
        <v>1588</v>
      </c>
      <c r="H24" s="166">
        <v>1753</v>
      </c>
      <c r="I24" s="167">
        <f>IFERROR(H24/G24-1,"-")</f>
        <v>0.10390428211586911</v>
      </c>
      <c r="J24" s="167">
        <f t="shared" si="12"/>
        <v>3.9932754426089097E-3</v>
      </c>
      <c r="K24" s="166">
        <v>5468</v>
      </c>
      <c r="L24" s="166">
        <v>58399</v>
      </c>
      <c r="M24" s="166">
        <v>38183</v>
      </c>
      <c r="N24" s="166">
        <v>29322</v>
      </c>
      <c r="O24" s="166">
        <v>22966</v>
      </c>
      <c r="P24" s="166">
        <v>25974</v>
      </c>
      <c r="Q24" s="167">
        <f>IFERROR(P24/O24-1,"-")</f>
        <v>0.13097622572498469</v>
      </c>
      <c r="R24" s="167">
        <f t="shared" si="14"/>
        <v>1.3028959764922934E-2</v>
      </c>
      <c r="S24" s="166">
        <v>6472</v>
      </c>
      <c r="T24" s="166">
        <v>42281</v>
      </c>
      <c r="U24" s="166">
        <v>32711</v>
      </c>
      <c r="V24" s="166">
        <v>24554</v>
      </c>
      <c r="W24" s="166">
        <v>27727</v>
      </c>
      <c r="X24" s="167">
        <f>IFERROR(W24/V24-1,"-")</f>
        <v>0.12922538079335344</v>
      </c>
      <c r="Y24" s="167">
        <f>W24/W$8</f>
        <v>1.1398340915920638E-2</v>
      </c>
    </row>
    <row r="25" spans="1:25" x14ac:dyDescent="0.25">
      <c r="A25" s="57"/>
      <c r="B25" s="165" t="s">
        <v>102</v>
      </c>
      <c r="C25" s="166">
        <v>523</v>
      </c>
      <c r="D25" s="166">
        <v>1523</v>
      </c>
      <c r="E25" s="166">
        <v>3554</v>
      </c>
      <c r="F25" s="166">
        <v>3449</v>
      </c>
      <c r="G25" s="166">
        <v>2914</v>
      </c>
      <c r="H25" s="166">
        <v>3504</v>
      </c>
      <c r="I25" s="167">
        <f>IFERROR(H25/G25-1,"-")</f>
        <v>0.20247083047357584</v>
      </c>
      <c r="J25" s="167">
        <f t="shared" si="12"/>
        <v>7.9819949520260232E-3</v>
      </c>
      <c r="K25" s="166">
        <v>9652</v>
      </c>
      <c r="L25" s="166">
        <v>50143</v>
      </c>
      <c r="M25" s="166">
        <v>55185</v>
      </c>
      <c r="N25" s="166">
        <v>45416</v>
      </c>
      <c r="O25" s="166">
        <v>41822</v>
      </c>
      <c r="P25" s="166">
        <v>30749</v>
      </c>
      <c r="Q25" s="167">
        <f>IFERROR(P25/O25-1,"-")</f>
        <v>-0.26476495624312568</v>
      </c>
      <c r="R25" s="167">
        <f t="shared" si="14"/>
        <v>1.5424173550920741E-2</v>
      </c>
      <c r="S25" s="166">
        <v>10175</v>
      </c>
      <c r="T25" s="166">
        <v>58739</v>
      </c>
      <c r="U25" s="166">
        <v>48865</v>
      </c>
      <c r="V25" s="166">
        <v>44736</v>
      </c>
      <c r="W25" s="166">
        <v>34253</v>
      </c>
      <c r="X25" s="167">
        <f>IFERROR(W25/V25-1,"-")</f>
        <v>-0.23433029327610877</v>
      </c>
      <c r="Y25" s="167">
        <f>W25/W$8</f>
        <v>1.4081125667869933E-2</v>
      </c>
    </row>
    <row r="26" spans="1:25" x14ac:dyDescent="0.25">
      <c r="A26" s="57"/>
      <c r="B26" s="161" t="s">
        <v>109</v>
      </c>
      <c r="C26" s="162">
        <v>34320</v>
      </c>
      <c r="D26" s="162">
        <v>6831</v>
      </c>
      <c r="E26" s="162">
        <v>83014</v>
      </c>
      <c r="F26" s="162">
        <v>89660</v>
      </c>
      <c r="G26" s="162">
        <v>85801</v>
      </c>
      <c r="H26" s="162">
        <v>87941</v>
      </c>
      <c r="I26" s="163">
        <f>IFERROR(H26/G26-1,"-")</f>
        <v>2.494143424901818E-2</v>
      </c>
      <c r="J26" s="163">
        <f t="shared" si="12"/>
        <v>0.20032666040985175</v>
      </c>
      <c r="K26" s="162">
        <v>228857</v>
      </c>
      <c r="L26" s="162">
        <v>113576</v>
      </c>
      <c r="M26" s="162">
        <v>668295</v>
      </c>
      <c r="N26" s="162">
        <v>713565</v>
      </c>
      <c r="O26" s="162">
        <v>760593</v>
      </c>
      <c r="P26" s="162">
        <v>709462</v>
      </c>
      <c r="Q26" s="163">
        <f>IFERROR(P26/O26-1,"-")</f>
        <v>-6.72251782490767E-2</v>
      </c>
      <c r="R26" s="163">
        <f t="shared" si="14"/>
        <v>0.35587710220765978</v>
      </c>
      <c r="S26" s="162">
        <v>263177</v>
      </c>
      <c r="T26" s="162">
        <v>751309</v>
      </c>
      <c r="U26" s="162">
        <v>803225</v>
      </c>
      <c r="V26" s="162">
        <v>846394</v>
      </c>
      <c r="W26" s="162">
        <v>797403</v>
      </c>
      <c r="X26" s="163">
        <f>IFERROR(W26/V26-1,"-")</f>
        <v>-5.7882026573912393E-2</v>
      </c>
      <c r="Y26" s="163">
        <f>W26/W$8</f>
        <v>0.32780579368045099</v>
      </c>
    </row>
    <row r="27" spans="1:25" s="57" customFormat="1" x14ac:dyDescent="0.25">
      <c r="B27" s="165" t="s">
        <v>112</v>
      </c>
      <c r="C27" s="166">
        <v>13636</v>
      </c>
      <c r="D27" s="166">
        <v>577</v>
      </c>
      <c r="E27" s="166">
        <v>34894</v>
      </c>
      <c r="F27" s="166">
        <v>39217</v>
      </c>
      <c r="G27" s="166">
        <v>37961</v>
      </c>
      <c r="H27" s="166">
        <v>37766</v>
      </c>
      <c r="I27" s="167">
        <f t="shared" ref="I27:I34" si="15">IFERROR(H27/G27-1,"-")</f>
        <v>-5.1368509786359207E-3</v>
      </c>
      <c r="J27" s="167">
        <f t="shared" si="12"/>
        <v>8.602968646067774E-2</v>
      </c>
      <c r="K27" s="166">
        <v>101958</v>
      </c>
      <c r="L27" s="166">
        <v>10130</v>
      </c>
      <c r="M27" s="166">
        <v>337647</v>
      </c>
      <c r="N27" s="166">
        <v>363255</v>
      </c>
      <c r="O27" s="166">
        <v>387877</v>
      </c>
      <c r="P27" s="166">
        <v>367658</v>
      </c>
      <c r="Q27" s="167">
        <f t="shared" ref="Q27:Q34" si="16">IFERROR(P27/O27-1,"-")</f>
        <v>-5.2127349649502275E-2</v>
      </c>
      <c r="R27" s="167">
        <f t="shared" si="14"/>
        <v>0.18442293405913746</v>
      </c>
      <c r="S27" s="166">
        <v>115594</v>
      </c>
      <c r="T27" s="166">
        <v>372541</v>
      </c>
      <c r="U27" s="166">
        <v>402472</v>
      </c>
      <c r="V27" s="166">
        <v>425838</v>
      </c>
      <c r="W27" s="166">
        <v>405424</v>
      </c>
      <c r="X27" s="167">
        <f t="shared" ref="X27:X34" si="17">IFERROR(W27/V27-1,"-")</f>
        <v>-4.793841789600739E-2</v>
      </c>
      <c r="Y27" s="167">
        <f t="shared" ref="Y27:Y34" si="18">W27/W$8</f>
        <v>0.16666646112079231</v>
      </c>
    </row>
    <row r="28" spans="1:25" s="57" customFormat="1" x14ac:dyDescent="0.25">
      <c r="B28" s="165" t="s">
        <v>115</v>
      </c>
      <c r="C28" s="166">
        <v>5913</v>
      </c>
      <c r="D28" s="166">
        <v>1956</v>
      </c>
      <c r="E28" s="166">
        <v>14902</v>
      </c>
      <c r="F28" s="166">
        <v>17608</v>
      </c>
      <c r="G28" s="166">
        <v>16708</v>
      </c>
      <c r="H28" s="166">
        <v>17339</v>
      </c>
      <c r="I28" s="167">
        <f t="shared" si="15"/>
        <v>3.7766339478094269E-2</v>
      </c>
      <c r="J28" s="167">
        <f t="shared" si="12"/>
        <v>3.9497662806272607E-2</v>
      </c>
      <c r="K28" s="166">
        <v>28236</v>
      </c>
      <c r="L28" s="166">
        <v>21543</v>
      </c>
      <c r="M28" s="166">
        <v>71123</v>
      </c>
      <c r="N28" s="166">
        <v>77442</v>
      </c>
      <c r="O28" s="166">
        <v>79069</v>
      </c>
      <c r="P28" s="166">
        <v>70747</v>
      </c>
      <c r="Q28" s="167">
        <f t="shared" si="16"/>
        <v>-0.10524984507202573</v>
      </c>
      <c r="R28" s="167">
        <f t="shared" si="14"/>
        <v>3.5487788422615033E-2</v>
      </c>
      <c r="S28" s="166">
        <v>34149</v>
      </c>
      <c r="T28" s="166">
        <v>86025</v>
      </c>
      <c r="U28" s="166">
        <v>95050</v>
      </c>
      <c r="V28" s="166">
        <v>95777</v>
      </c>
      <c r="W28" s="166">
        <v>88086</v>
      </c>
      <c r="X28" s="167">
        <f t="shared" si="17"/>
        <v>-8.0301116134353756E-2</v>
      </c>
      <c r="Y28" s="167">
        <f t="shared" si="18"/>
        <v>3.6211427775085125E-2</v>
      </c>
    </row>
    <row r="29" spans="1:25" x14ac:dyDescent="0.25">
      <c r="A29" s="57"/>
      <c r="B29" s="165" t="s">
        <v>118</v>
      </c>
      <c r="C29" s="166">
        <v>2029</v>
      </c>
      <c r="D29" s="166">
        <v>2131</v>
      </c>
      <c r="E29" s="166">
        <v>2359</v>
      </c>
      <c r="F29" s="166">
        <v>1960</v>
      </c>
      <c r="G29" s="166">
        <v>1806</v>
      </c>
      <c r="H29" s="166">
        <v>1937</v>
      </c>
      <c r="I29" s="167">
        <f t="shared" si="15"/>
        <v>7.2535991140642242E-2</v>
      </c>
      <c r="J29" s="167">
        <f t="shared" si="12"/>
        <v>4.4124212962541121E-3</v>
      </c>
      <c r="K29" s="166">
        <v>8997</v>
      </c>
      <c r="L29" s="166">
        <v>14477</v>
      </c>
      <c r="M29" s="166">
        <v>28352</v>
      </c>
      <c r="N29" s="166">
        <v>26679</v>
      </c>
      <c r="O29" s="166">
        <v>24033</v>
      </c>
      <c r="P29" s="166">
        <v>22050</v>
      </c>
      <c r="Q29" s="167">
        <f t="shared" si="16"/>
        <v>-8.2511546623392884E-2</v>
      </c>
      <c r="R29" s="167">
        <f t="shared" si="14"/>
        <v>1.1060620729057931E-2</v>
      </c>
      <c r="S29" s="166">
        <v>11026</v>
      </c>
      <c r="T29" s="166">
        <v>30711</v>
      </c>
      <c r="U29" s="166">
        <v>28639</v>
      </c>
      <c r="V29" s="166">
        <v>25839</v>
      </c>
      <c r="W29" s="166">
        <v>23987</v>
      </c>
      <c r="X29" s="167">
        <f t="shared" si="17"/>
        <v>-7.1674600410232547E-2</v>
      </c>
      <c r="Y29" s="167">
        <f t="shared" si="18"/>
        <v>9.860857775820981E-3</v>
      </c>
    </row>
    <row r="30" spans="1:25" x14ac:dyDescent="0.25">
      <c r="A30" s="57"/>
      <c r="B30" s="165" t="s">
        <v>125</v>
      </c>
      <c r="C30" s="166">
        <v>1607</v>
      </c>
      <c r="D30" s="166">
        <v>134</v>
      </c>
      <c r="E30" s="166">
        <v>4505</v>
      </c>
      <c r="F30" s="166">
        <v>2358</v>
      </c>
      <c r="G30" s="166">
        <v>1903</v>
      </c>
      <c r="H30" s="166">
        <v>2047</v>
      </c>
      <c r="I30" s="167">
        <f t="shared" si="15"/>
        <v>7.5669994745139357E-2</v>
      </c>
      <c r="J30" s="167">
        <f t="shared" si="12"/>
        <v>4.6629976218028743E-3</v>
      </c>
      <c r="K30" s="166">
        <v>8621</v>
      </c>
      <c r="L30" s="166">
        <v>6234</v>
      </c>
      <c r="M30" s="166">
        <v>35461</v>
      </c>
      <c r="N30" s="166">
        <v>30473</v>
      </c>
      <c r="O30" s="166">
        <v>33884</v>
      </c>
      <c r="P30" s="166">
        <v>30453</v>
      </c>
      <c r="Q30" s="167">
        <f t="shared" si="16"/>
        <v>-0.10125723055129265</v>
      </c>
      <c r="R30" s="167">
        <f t="shared" si="14"/>
        <v>1.5275695376961504E-2</v>
      </c>
      <c r="S30" s="166">
        <v>10228</v>
      </c>
      <c r="T30" s="166">
        <v>39966</v>
      </c>
      <c r="U30" s="166">
        <v>32831</v>
      </c>
      <c r="V30" s="166">
        <v>35787</v>
      </c>
      <c r="W30" s="166">
        <v>32500</v>
      </c>
      <c r="X30" s="167">
        <f t="shared" si="17"/>
        <v>-9.1848995445273474E-2</v>
      </c>
      <c r="Y30" s="167">
        <f t="shared" si="18"/>
        <v>1.3360481832416804E-2</v>
      </c>
    </row>
    <row r="31" spans="1:25" x14ac:dyDescent="0.25">
      <c r="A31" s="57"/>
      <c r="B31" s="165" t="s">
        <v>121</v>
      </c>
      <c r="C31" s="166">
        <v>1003</v>
      </c>
      <c r="D31" s="166">
        <v>225</v>
      </c>
      <c r="E31" s="166">
        <v>2544</v>
      </c>
      <c r="F31" s="166">
        <v>1797</v>
      </c>
      <c r="G31" s="166">
        <v>1366</v>
      </c>
      <c r="H31" s="166">
        <v>1381</v>
      </c>
      <c r="I31" s="167">
        <f t="shared" si="15"/>
        <v>1.0980966325036645E-2</v>
      </c>
      <c r="J31" s="167">
        <f t="shared" si="12"/>
        <v>3.1458718689349138E-3</v>
      </c>
      <c r="K31" s="166">
        <v>13673</v>
      </c>
      <c r="L31" s="166">
        <v>11132</v>
      </c>
      <c r="M31" s="166">
        <v>43980</v>
      </c>
      <c r="N31" s="166">
        <v>41025</v>
      </c>
      <c r="O31" s="166">
        <v>42895</v>
      </c>
      <c r="P31" s="166">
        <v>40516</v>
      </c>
      <c r="Q31" s="167">
        <f t="shared" si="16"/>
        <v>-5.5461009441659881E-2</v>
      </c>
      <c r="R31" s="167">
        <f t="shared" si="14"/>
        <v>2.0323451676122956E-2</v>
      </c>
      <c r="S31" s="166">
        <v>14676</v>
      </c>
      <c r="T31" s="166">
        <v>46524</v>
      </c>
      <c r="U31" s="166">
        <v>42822</v>
      </c>
      <c r="V31" s="166">
        <v>44261</v>
      </c>
      <c r="W31" s="166">
        <v>41897</v>
      </c>
      <c r="X31" s="167">
        <f t="shared" si="17"/>
        <v>-5.3410451639140599E-2</v>
      </c>
      <c r="Y31" s="167">
        <f t="shared" si="18"/>
        <v>1.7223510994854363E-2</v>
      </c>
    </row>
    <row r="32" spans="1:25" x14ac:dyDescent="0.25">
      <c r="A32" s="57"/>
      <c r="B32" s="165" t="s">
        <v>130</v>
      </c>
      <c r="C32" s="166">
        <v>1374</v>
      </c>
      <c r="D32" s="166">
        <v>39</v>
      </c>
      <c r="E32" s="166">
        <v>1165</v>
      </c>
      <c r="F32" s="166">
        <v>1546</v>
      </c>
      <c r="G32" s="166">
        <v>1571</v>
      </c>
      <c r="H32" s="166">
        <v>1361</v>
      </c>
      <c r="I32" s="167">
        <f t="shared" si="15"/>
        <v>-0.13367281985996182</v>
      </c>
      <c r="J32" s="167">
        <f t="shared" si="12"/>
        <v>3.100312537016957E-3</v>
      </c>
      <c r="K32" s="166">
        <v>8151</v>
      </c>
      <c r="L32" s="166">
        <v>240</v>
      </c>
      <c r="M32" s="166">
        <v>10893</v>
      </c>
      <c r="N32" s="166">
        <v>11772</v>
      </c>
      <c r="O32" s="166">
        <v>11483</v>
      </c>
      <c r="P32" s="166">
        <v>10159</v>
      </c>
      <c r="Q32" s="167">
        <f t="shared" si="16"/>
        <v>-0.11530087956109025</v>
      </c>
      <c r="R32" s="167">
        <f t="shared" si="14"/>
        <v>5.0959113826076884E-3</v>
      </c>
      <c r="S32" s="166">
        <v>9525</v>
      </c>
      <c r="T32" s="166">
        <v>12058</v>
      </c>
      <c r="U32" s="166">
        <v>13318</v>
      </c>
      <c r="V32" s="166">
        <v>13054</v>
      </c>
      <c r="W32" s="166">
        <v>11520</v>
      </c>
      <c r="X32" s="167">
        <f t="shared" si="17"/>
        <v>-0.1175118737551708</v>
      </c>
      <c r="Y32" s="167">
        <f t="shared" si="18"/>
        <v>4.7357769449058945E-3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398</v>
      </c>
      <c r="F33" s="166">
        <v>558</v>
      </c>
      <c r="G33" s="166">
        <v>323</v>
      </c>
      <c r="H33" s="166">
        <v>286</v>
      </c>
      <c r="I33" s="167">
        <f t="shared" si="15"/>
        <v>-0.11455108359133126</v>
      </c>
      <c r="J33" s="167">
        <f t="shared" si="12"/>
        <v>6.5149844642678164E-4</v>
      </c>
      <c r="K33" s="166">
        <v>10437</v>
      </c>
      <c r="L33" s="166">
        <v>255</v>
      </c>
      <c r="M33" s="166">
        <v>6918</v>
      </c>
      <c r="N33" s="166">
        <v>11530</v>
      </c>
      <c r="O33" s="166">
        <v>11074</v>
      </c>
      <c r="P33" s="166">
        <v>9476</v>
      </c>
      <c r="Q33" s="167">
        <f t="shared" si="16"/>
        <v>-0.14430196857504063</v>
      </c>
      <c r="R33" s="167">
        <f t="shared" si="14"/>
        <v>4.7533080285058031E-3</v>
      </c>
      <c r="S33" s="166">
        <v>11099</v>
      </c>
      <c r="T33" s="166">
        <v>7316</v>
      </c>
      <c r="U33" s="166">
        <v>12088</v>
      </c>
      <c r="V33" s="166">
        <v>11397</v>
      </c>
      <c r="W33" s="166">
        <v>9762</v>
      </c>
      <c r="X33" s="167">
        <f t="shared" si="17"/>
        <v>-0.14345880494867069</v>
      </c>
      <c r="Y33" s="167">
        <f t="shared" si="18"/>
        <v>4.0130776507093183E-3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1766</v>
      </c>
      <c r="E34" s="171">
        <f t="shared" si="20"/>
        <v>22247</v>
      </c>
      <c r="F34" s="171">
        <f t="shared" si="20"/>
        <v>24616</v>
      </c>
      <c r="G34" s="171">
        <f t="shared" si="20"/>
        <v>24163</v>
      </c>
      <c r="H34" s="171">
        <f t="shared" si="20"/>
        <v>25824</v>
      </c>
      <c r="I34" s="172">
        <f t="shared" si="15"/>
        <v>6.8741464222157767E-2</v>
      </c>
      <c r="J34" s="172">
        <f t="shared" si="12"/>
        <v>5.8826209372465764E-2</v>
      </c>
      <c r="K34" s="171">
        <f t="shared" ref="K34:P34" si="21">K26-SUM(K27:K33)</f>
        <v>48784</v>
      </c>
      <c r="L34" s="171">
        <f t="shared" si="21"/>
        <v>49565</v>
      </c>
      <c r="M34" s="171">
        <f t="shared" si="21"/>
        <v>133921</v>
      </c>
      <c r="N34" s="171">
        <f t="shared" si="21"/>
        <v>151389</v>
      </c>
      <c r="O34" s="171">
        <f t="shared" si="21"/>
        <v>170278</v>
      </c>
      <c r="P34" s="171">
        <f t="shared" si="21"/>
        <v>158403</v>
      </c>
      <c r="Q34" s="172">
        <f t="shared" si="16"/>
        <v>-6.9738897567507285E-2</v>
      </c>
      <c r="R34" s="172">
        <f t="shared" si="14"/>
        <v>7.9457392532651411E-2</v>
      </c>
      <c r="S34" s="171">
        <f>S26-SUM(S27:S33)</f>
        <v>56880</v>
      </c>
      <c r="T34" s="171">
        <f>T26-SUM(T27:T33)</f>
        <v>156168</v>
      </c>
      <c r="U34" s="171">
        <f>U26-SUM(U27:U33)</f>
        <v>176005</v>
      </c>
      <c r="V34" s="171">
        <f>V26-SUM(V27:V33)</f>
        <v>194441</v>
      </c>
      <c r="W34" s="171">
        <f>W26-SUM(W27:W33)</f>
        <v>184227</v>
      </c>
      <c r="X34" s="172">
        <f t="shared" si="17"/>
        <v>-5.2530073389871479E-2</v>
      </c>
      <c r="Y34" s="172">
        <f t="shared" si="18"/>
        <v>7.5734199585866177E-2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7266</v>
      </c>
      <c r="E36" s="178">
        <f t="shared" si="22"/>
        <v>98961</v>
      </c>
      <c r="F36" s="178">
        <f t="shared" si="22"/>
        <v>115296</v>
      </c>
      <c r="G36" s="178">
        <f t="shared" si="22"/>
        <v>120114</v>
      </c>
      <c r="H36" s="178">
        <f t="shared" si="22"/>
        <v>110808</v>
      </c>
      <c r="I36" s="179">
        <f>IFERROR(H36/G36-1,"-")</f>
        <v>-7.7476397422448717E-2</v>
      </c>
      <c r="J36" s="179">
        <f t="shared" ref="J36:J48" si="23">H36/H$8</f>
        <v>0.2524169225582476</v>
      </c>
      <c r="K36" s="178">
        <f t="shared" ref="K36:P36" si="24">K37+K40</f>
        <v>107490</v>
      </c>
      <c r="L36" s="178">
        <f t="shared" si="24"/>
        <v>35251</v>
      </c>
      <c r="M36" s="178">
        <f t="shared" si="24"/>
        <v>312053</v>
      </c>
      <c r="N36" s="178">
        <f t="shared" si="24"/>
        <v>346111</v>
      </c>
      <c r="O36" s="178">
        <f t="shared" si="24"/>
        <v>369040</v>
      </c>
      <c r="P36" s="178">
        <f t="shared" si="24"/>
        <v>395948</v>
      </c>
      <c r="Q36" s="179">
        <f>IFERROR(P36/O36-1,"-")</f>
        <v>7.2913505311077431E-2</v>
      </c>
      <c r="R36" s="179">
        <f t="shared" ref="R36:R48" si="25">P36/P$8</f>
        <v>0.19861363521220091</v>
      </c>
      <c r="S36" s="178">
        <f>S37+S40</f>
        <v>147106</v>
      </c>
      <c r="T36" s="178">
        <f>T37+T40</f>
        <v>411014</v>
      </c>
      <c r="U36" s="178">
        <f>U37+U40</f>
        <v>461407</v>
      </c>
      <c r="V36" s="178">
        <f>V37+V40</f>
        <v>489154</v>
      </c>
      <c r="W36" s="178">
        <f>W37+W40</f>
        <v>506756</v>
      </c>
      <c r="X36" s="179">
        <f>IFERROR(W36/V36-1,"-")</f>
        <v>3.5984577454135191E-2</v>
      </c>
      <c r="Y36" s="179">
        <f>W36/W$8</f>
        <v>0.20832321019902184</v>
      </c>
    </row>
    <row r="37" spans="1:25" x14ac:dyDescent="0.25">
      <c r="A37" s="57"/>
      <c r="B37" s="161" t="s">
        <v>99</v>
      </c>
      <c r="C37" s="162">
        <v>2530</v>
      </c>
      <c r="D37" s="162">
        <v>2484</v>
      </c>
      <c r="E37" s="162">
        <v>13018</v>
      </c>
      <c r="F37" s="162">
        <v>16233</v>
      </c>
      <c r="G37" s="162">
        <v>17658</v>
      </c>
      <c r="H37" s="162">
        <v>12406</v>
      </c>
      <c r="I37" s="163">
        <f>IFERROR(H37/G37-1,"-")</f>
        <v>-0.29742892739834637</v>
      </c>
      <c r="J37" s="163">
        <f t="shared" si="23"/>
        <v>2.8260453588708576E-2</v>
      </c>
      <c r="K37" s="162">
        <v>7136</v>
      </c>
      <c r="L37" s="162">
        <v>10587</v>
      </c>
      <c r="M37" s="162">
        <v>32666</v>
      </c>
      <c r="N37" s="162">
        <v>28175</v>
      </c>
      <c r="O37" s="162">
        <v>25352</v>
      </c>
      <c r="P37" s="162">
        <v>31289</v>
      </c>
      <c r="Q37" s="163">
        <f>IFERROR(P37/O37-1,"-")</f>
        <v>0.23418270747869996</v>
      </c>
      <c r="R37" s="163">
        <f t="shared" si="25"/>
        <v>1.5695045895305834E-2</v>
      </c>
      <c r="S37" s="162">
        <v>9666</v>
      </c>
      <c r="T37" s="162">
        <v>45684</v>
      </c>
      <c r="U37" s="162">
        <v>44408</v>
      </c>
      <c r="V37" s="162">
        <v>43010</v>
      </c>
      <c r="W37" s="162">
        <v>43695</v>
      </c>
      <c r="X37" s="163">
        <f>IFERROR(W37/V37-1,"-")</f>
        <v>1.5926528714252486E-2</v>
      </c>
      <c r="Y37" s="163">
        <f>W37/W$8</f>
        <v>1.7962653958998532E-2</v>
      </c>
    </row>
    <row r="38" spans="1:25" x14ac:dyDescent="0.25">
      <c r="A38" s="57"/>
      <c r="B38" s="165" t="s">
        <v>105</v>
      </c>
      <c r="C38" s="166">
        <v>1111</v>
      </c>
      <c r="D38" s="166">
        <v>2027</v>
      </c>
      <c r="E38" s="166">
        <v>6197</v>
      </c>
      <c r="F38" s="166">
        <v>8419</v>
      </c>
      <c r="G38" s="166">
        <v>12266</v>
      </c>
      <c r="H38" s="166">
        <v>7200</v>
      </c>
      <c r="I38" s="167">
        <f>IFERROR(H38/G38-1,"-")</f>
        <v>-0.41301157671612587</v>
      </c>
      <c r="J38" s="167">
        <f t="shared" si="23"/>
        <v>1.640135949046443E-2</v>
      </c>
      <c r="K38" s="166">
        <v>954</v>
      </c>
      <c r="L38" s="166">
        <v>2313</v>
      </c>
      <c r="M38" s="166">
        <v>4929</v>
      </c>
      <c r="N38" s="166">
        <v>6417</v>
      </c>
      <c r="O38" s="166">
        <v>4930</v>
      </c>
      <c r="P38" s="166">
        <v>8773</v>
      </c>
      <c r="Q38" s="167">
        <f>IFERROR(P38/O38-1,"-")</f>
        <v>0.77951318458417851</v>
      </c>
      <c r="R38" s="167">
        <f t="shared" si="25"/>
        <v>4.4006723653526184E-3</v>
      </c>
      <c r="S38" s="166">
        <v>2065</v>
      </c>
      <c r="T38" s="166">
        <v>11126</v>
      </c>
      <c r="U38" s="166">
        <v>14836</v>
      </c>
      <c r="V38" s="166">
        <v>17196</v>
      </c>
      <c r="W38" s="166">
        <v>15973</v>
      </c>
      <c r="X38" s="167">
        <f>IFERROR(W38/V38-1,"-")</f>
        <v>-7.112119097464531E-2</v>
      </c>
      <c r="Y38" s="167">
        <f>W38/W$8</f>
        <v>6.5663685018213418E-3</v>
      </c>
    </row>
    <row r="39" spans="1:25" x14ac:dyDescent="0.25">
      <c r="A39" s="57"/>
      <c r="B39" s="165" t="s">
        <v>102</v>
      </c>
      <c r="C39" s="166">
        <v>1419</v>
      </c>
      <c r="D39" s="166">
        <v>457</v>
      </c>
      <c r="E39" s="166">
        <v>6821</v>
      </c>
      <c r="F39" s="166">
        <v>7814</v>
      </c>
      <c r="G39" s="166">
        <v>5392</v>
      </c>
      <c r="H39" s="166">
        <v>5206</v>
      </c>
      <c r="I39" s="167">
        <f>IFERROR(H39/G39-1,"-")</f>
        <v>-3.4495548961424372E-2</v>
      </c>
      <c r="J39" s="167">
        <f t="shared" si="23"/>
        <v>1.1859094098244143E-2</v>
      </c>
      <c r="K39" s="166">
        <v>6182</v>
      </c>
      <c r="L39" s="166">
        <v>8274</v>
      </c>
      <c r="M39" s="166">
        <v>27737</v>
      </c>
      <c r="N39" s="166">
        <v>21758</v>
      </c>
      <c r="O39" s="166">
        <v>20422</v>
      </c>
      <c r="P39" s="166">
        <v>22516</v>
      </c>
      <c r="Q39" s="167">
        <f>IFERROR(P39/O39-1,"-")</f>
        <v>0.10253648026637929</v>
      </c>
      <c r="R39" s="167">
        <f t="shared" si="25"/>
        <v>1.1294373529953215E-2</v>
      </c>
      <c r="S39" s="166">
        <v>7601</v>
      </c>
      <c r="T39" s="166">
        <v>34558</v>
      </c>
      <c r="U39" s="166">
        <v>29572</v>
      </c>
      <c r="V39" s="166">
        <v>25814</v>
      </c>
      <c r="W39" s="166">
        <v>27722</v>
      </c>
      <c r="X39" s="167">
        <f>IFERROR(W39/V39-1,"-")</f>
        <v>7.3913380336251722E-2</v>
      </c>
      <c r="Y39" s="167">
        <f>W39/W$8</f>
        <v>1.1396285457177189E-2</v>
      </c>
    </row>
    <row r="40" spans="1:25" x14ac:dyDescent="0.25">
      <c r="A40" s="57"/>
      <c r="B40" s="161" t="s">
        <v>109</v>
      </c>
      <c r="C40" s="162">
        <v>37086</v>
      </c>
      <c r="D40" s="162">
        <v>4782</v>
      </c>
      <c r="E40" s="162">
        <v>85943</v>
      </c>
      <c r="F40" s="162">
        <v>99063</v>
      </c>
      <c r="G40" s="162">
        <v>102456</v>
      </c>
      <c r="H40" s="162">
        <v>98402</v>
      </c>
      <c r="I40" s="163">
        <f>IFERROR(H40/G40-1,"-")</f>
        <v>-3.9568204887951874E-2</v>
      </c>
      <c r="J40" s="163">
        <f t="shared" si="23"/>
        <v>0.22415646896953903</v>
      </c>
      <c r="K40" s="162">
        <v>100354</v>
      </c>
      <c r="L40" s="162">
        <v>24664</v>
      </c>
      <c r="M40" s="162">
        <v>279387</v>
      </c>
      <c r="N40" s="162">
        <v>317936</v>
      </c>
      <c r="O40" s="162">
        <v>343688</v>
      </c>
      <c r="P40" s="162">
        <v>364659</v>
      </c>
      <c r="Q40" s="163">
        <f>IFERROR(P40/O40-1,"-")</f>
        <v>6.1017550801890197E-2</v>
      </c>
      <c r="R40" s="163">
        <f t="shared" si="25"/>
        <v>0.18291858931689506</v>
      </c>
      <c r="S40" s="162">
        <v>137440</v>
      </c>
      <c r="T40" s="162">
        <v>365330</v>
      </c>
      <c r="U40" s="162">
        <v>416999</v>
      </c>
      <c r="V40" s="162">
        <v>446144</v>
      </c>
      <c r="W40" s="162">
        <v>463061</v>
      </c>
      <c r="X40" s="163">
        <f>IFERROR(W40/V40-1,"-")</f>
        <v>3.7918250609668691E-2</v>
      </c>
      <c r="Y40" s="163">
        <f>W40/W$8</f>
        <v>0.19036055624002332</v>
      </c>
    </row>
    <row r="41" spans="1:25" s="57" customFormat="1" x14ac:dyDescent="0.25">
      <c r="B41" s="165" t="s">
        <v>112</v>
      </c>
      <c r="C41" s="166">
        <v>18060</v>
      </c>
      <c r="D41" s="166">
        <v>386</v>
      </c>
      <c r="E41" s="166">
        <v>41618</v>
      </c>
      <c r="F41" s="166">
        <v>43653</v>
      </c>
      <c r="G41" s="166">
        <v>43405</v>
      </c>
      <c r="H41" s="166">
        <v>38732</v>
      </c>
      <c r="I41" s="167">
        <f t="shared" ref="I41:I48" si="26">IFERROR(H41/G41-1,"-")</f>
        <v>-0.10766040778712127</v>
      </c>
      <c r="J41" s="167">
        <f t="shared" si="23"/>
        <v>8.8230202192315046E-2</v>
      </c>
      <c r="K41" s="166">
        <v>48199</v>
      </c>
      <c r="L41" s="166">
        <v>2375</v>
      </c>
      <c r="M41" s="166">
        <v>145570</v>
      </c>
      <c r="N41" s="166">
        <v>168907</v>
      </c>
      <c r="O41" s="166">
        <v>190744</v>
      </c>
      <c r="P41" s="166">
        <v>200109</v>
      </c>
      <c r="Q41" s="167">
        <f t="shared" ref="Q41:Q48" si="27">IFERROR(P41/O41-1,"-")</f>
        <v>4.9097219309650608E-2</v>
      </c>
      <c r="R41" s="167">
        <f t="shared" si="25"/>
        <v>0.1003777665973267</v>
      </c>
      <c r="S41" s="166">
        <v>66259</v>
      </c>
      <c r="T41" s="166">
        <v>187188</v>
      </c>
      <c r="U41" s="166">
        <v>212560</v>
      </c>
      <c r="V41" s="166">
        <v>234149</v>
      </c>
      <c r="W41" s="166">
        <v>238841</v>
      </c>
      <c r="X41" s="167">
        <f t="shared" ref="X41:X48" si="28">IFERROR(W41/V41-1,"-")</f>
        <v>2.0038522479276066E-2</v>
      </c>
      <c r="Y41" s="167">
        <f t="shared" ref="Y41:Y48" si="29">W41/W$8</f>
        <v>9.8185564348808055E-2</v>
      </c>
    </row>
    <row r="42" spans="1:25" s="57" customFormat="1" x14ac:dyDescent="0.25">
      <c r="B42" s="165" t="s">
        <v>115</v>
      </c>
      <c r="C42" s="166">
        <v>2861</v>
      </c>
      <c r="D42" s="166">
        <v>165</v>
      </c>
      <c r="E42" s="166">
        <v>3842</v>
      </c>
      <c r="F42" s="166">
        <v>5939</v>
      </c>
      <c r="G42" s="166">
        <v>6311</v>
      </c>
      <c r="H42" s="166">
        <v>7022</v>
      </c>
      <c r="I42" s="167">
        <f t="shared" si="26"/>
        <v>0.11266043416257321</v>
      </c>
      <c r="J42" s="167">
        <f t="shared" si="23"/>
        <v>1.5995881436394618E-2</v>
      </c>
      <c r="K42" s="166">
        <v>5618</v>
      </c>
      <c r="L42" s="166">
        <v>2064</v>
      </c>
      <c r="M42" s="166">
        <v>10681</v>
      </c>
      <c r="N42" s="166">
        <v>13198</v>
      </c>
      <c r="O42" s="166">
        <v>11438</v>
      </c>
      <c r="P42" s="166">
        <v>11790</v>
      </c>
      <c r="Q42" s="167">
        <f t="shared" si="27"/>
        <v>3.0774610945969672E-2</v>
      </c>
      <c r="R42" s="167">
        <f t="shared" si="25"/>
        <v>5.9140461857411794E-3</v>
      </c>
      <c r="S42" s="166">
        <v>8479</v>
      </c>
      <c r="T42" s="166">
        <v>14523</v>
      </c>
      <c r="U42" s="166">
        <v>19137</v>
      </c>
      <c r="V42" s="166">
        <v>17749</v>
      </c>
      <c r="W42" s="166">
        <v>18812</v>
      </c>
      <c r="X42" s="167">
        <f t="shared" si="28"/>
        <v>5.9890698067496695E-2</v>
      </c>
      <c r="Y42" s="167">
        <f t="shared" si="29"/>
        <v>7.7334579763515361E-3</v>
      </c>
    </row>
    <row r="43" spans="1:25" x14ac:dyDescent="0.25">
      <c r="A43" s="57"/>
      <c r="B43" s="165" t="s">
        <v>118</v>
      </c>
      <c r="C43" s="166">
        <v>1616</v>
      </c>
      <c r="D43" s="166">
        <v>274</v>
      </c>
      <c r="E43" s="166">
        <v>2777</v>
      </c>
      <c r="F43" s="166">
        <v>4389</v>
      </c>
      <c r="G43" s="166">
        <v>4808</v>
      </c>
      <c r="H43" s="166">
        <v>4585</v>
      </c>
      <c r="I43" s="167">
        <f t="shared" si="26"/>
        <v>-4.6381031613976664E-2</v>
      </c>
      <c r="J43" s="167">
        <f t="shared" si="23"/>
        <v>1.0444476842191587E-2</v>
      </c>
      <c r="K43" s="166">
        <v>2576</v>
      </c>
      <c r="L43" s="166">
        <v>2985</v>
      </c>
      <c r="M43" s="166">
        <v>6817</v>
      </c>
      <c r="N43" s="166">
        <v>7222</v>
      </c>
      <c r="O43" s="166">
        <v>6402</v>
      </c>
      <c r="P43" s="166">
        <v>7541</v>
      </c>
      <c r="Q43" s="167">
        <f t="shared" si="27"/>
        <v>0.17791315213995618</v>
      </c>
      <c r="R43" s="167">
        <f t="shared" si="25"/>
        <v>3.7826821277925559E-3</v>
      </c>
      <c r="S43" s="166">
        <v>4192</v>
      </c>
      <c r="T43" s="166">
        <v>9594</v>
      </c>
      <c r="U43" s="166">
        <v>11611</v>
      </c>
      <c r="V43" s="166">
        <v>11210</v>
      </c>
      <c r="W43" s="166">
        <v>12126</v>
      </c>
      <c r="X43" s="167">
        <f t="shared" si="28"/>
        <v>8.1712756467439807E-2</v>
      </c>
      <c r="Y43" s="167">
        <f t="shared" si="29"/>
        <v>4.9848985446118823E-3</v>
      </c>
    </row>
    <row r="44" spans="1:25" x14ac:dyDescent="0.25">
      <c r="A44" s="57"/>
      <c r="B44" s="165" t="s">
        <v>125</v>
      </c>
      <c r="C44" s="166">
        <v>711</v>
      </c>
      <c r="D44" s="166">
        <v>81</v>
      </c>
      <c r="E44" s="166">
        <v>1709</v>
      </c>
      <c r="F44" s="166">
        <v>1794</v>
      </c>
      <c r="G44" s="166">
        <v>2135</v>
      </c>
      <c r="H44" s="166">
        <v>1701</v>
      </c>
      <c r="I44" s="167">
        <f t="shared" si="26"/>
        <v>-0.20327868852459019</v>
      </c>
      <c r="J44" s="167">
        <f t="shared" si="23"/>
        <v>3.8748211796222221E-3</v>
      </c>
      <c r="K44" s="166">
        <v>4692</v>
      </c>
      <c r="L44" s="166">
        <v>2026</v>
      </c>
      <c r="M44" s="166">
        <v>15940</v>
      </c>
      <c r="N44" s="166">
        <v>14430</v>
      </c>
      <c r="O44" s="166">
        <v>16030</v>
      </c>
      <c r="P44" s="166">
        <v>14514</v>
      </c>
      <c r="Q44" s="167">
        <f t="shared" si="27"/>
        <v>-9.4572676232064889E-2</v>
      </c>
      <c r="R44" s="167">
        <f t="shared" si="25"/>
        <v>7.2804466785282001E-3</v>
      </c>
      <c r="S44" s="166">
        <v>5403</v>
      </c>
      <c r="T44" s="166">
        <v>17649</v>
      </c>
      <c r="U44" s="166">
        <v>16224</v>
      </c>
      <c r="V44" s="166">
        <v>18165</v>
      </c>
      <c r="W44" s="166">
        <v>16215</v>
      </c>
      <c r="X44" s="167">
        <f t="shared" si="28"/>
        <v>-0.10734929810074323</v>
      </c>
      <c r="Y44" s="167">
        <f t="shared" si="29"/>
        <v>6.6658527050042606E-3</v>
      </c>
    </row>
    <row r="45" spans="1:25" x14ac:dyDescent="0.25">
      <c r="A45" s="57"/>
      <c r="B45" s="165" t="s">
        <v>121</v>
      </c>
      <c r="C45" s="166">
        <v>694</v>
      </c>
      <c r="D45" s="166">
        <v>75</v>
      </c>
      <c r="E45" s="166">
        <v>970</v>
      </c>
      <c r="F45" s="166">
        <v>1167</v>
      </c>
      <c r="G45" s="166">
        <v>1327</v>
      </c>
      <c r="H45" s="166">
        <v>1610</v>
      </c>
      <c r="I45" s="167">
        <f t="shared" si="26"/>
        <v>0.21326299924642056</v>
      </c>
      <c r="J45" s="167">
        <f t="shared" si="23"/>
        <v>3.6675262193955186E-3</v>
      </c>
      <c r="K45" s="166">
        <v>6876</v>
      </c>
      <c r="L45" s="166">
        <v>2693</v>
      </c>
      <c r="M45" s="166">
        <v>16019</v>
      </c>
      <c r="N45" s="166">
        <v>18812</v>
      </c>
      <c r="O45" s="166">
        <v>19632</v>
      </c>
      <c r="P45" s="166">
        <v>15658</v>
      </c>
      <c r="Q45" s="167">
        <f t="shared" si="27"/>
        <v>-0.20242461287693558</v>
      </c>
      <c r="R45" s="167">
        <f t="shared" si="25"/>
        <v>7.8542947562625434E-3</v>
      </c>
      <c r="S45" s="166">
        <v>7570</v>
      </c>
      <c r="T45" s="166">
        <v>16989</v>
      </c>
      <c r="U45" s="166">
        <v>19979</v>
      </c>
      <c r="V45" s="166">
        <v>20959</v>
      </c>
      <c r="W45" s="166">
        <v>17268</v>
      </c>
      <c r="X45" s="167">
        <f t="shared" si="28"/>
        <v>-0.17610573023522114</v>
      </c>
      <c r="Y45" s="167">
        <f t="shared" si="29"/>
        <v>7.0987323163745654E-3</v>
      </c>
    </row>
    <row r="46" spans="1:25" x14ac:dyDescent="0.25">
      <c r="A46" s="57"/>
      <c r="B46" s="165" t="s">
        <v>130</v>
      </c>
      <c r="C46" s="166">
        <v>1093</v>
      </c>
      <c r="D46" s="166">
        <v>9</v>
      </c>
      <c r="E46" s="166">
        <v>1519</v>
      </c>
      <c r="F46" s="166">
        <v>1605</v>
      </c>
      <c r="G46" s="166">
        <v>953</v>
      </c>
      <c r="H46" s="166">
        <v>1156</v>
      </c>
      <c r="I46" s="167">
        <f t="shared" si="26"/>
        <v>0.21301154249737664</v>
      </c>
      <c r="J46" s="167">
        <f t="shared" si="23"/>
        <v>2.6333293848579005E-3</v>
      </c>
      <c r="K46" s="166">
        <v>2222</v>
      </c>
      <c r="L46" s="166">
        <v>451</v>
      </c>
      <c r="M46" s="166">
        <v>3366</v>
      </c>
      <c r="N46" s="166">
        <v>4514</v>
      </c>
      <c r="O46" s="166">
        <v>4148</v>
      </c>
      <c r="P46" s="166">
        <v>5071</v>
      </c>
      <c r="Q46" s="167">
        <f t="shared" si="27"/>
        <v>0.22251687560270006</v>
      </c>
      <c r="R46" s="167">
        <f t="shared" si="25"/>
        <v>2.5436919599570416E-3</v>
      </c>
      <c r="S46" s="166">
        <v>3315</v>
      </c>
      <c r="T46" s="166">
        <v>4885</v>
      </c>
      <c r="U46" s="166">
        <v>6119</v>
      </c>
      <c r="V46" s="166">
        <v>5101</v>
      </c>
      <c r="W46" s="166">
        <v>6227</v>
      </c>
      <c r="X46" s="167">
        <f t="shared" si="28"/>
        <v>0.22074103117035881</v>
      </c>
      <c r="Y46" s="167">
        <f t="shared" si="29"/>
        <v>2.5598683190910599E-3</v>
      </c>
    </row>
    <row r="47" spans="1:25" x14ac:dyDescent="0.25">
      <c r="A47" s="57"/>
      <c r="B47" s="165" t="s">
        <v>133</v>
      </c>
      <c r="C47" s="166">
        <v>1061</v>
      </c>
      <c r="D47" s="166">
        <v>8</v>
      </c>
      <c r="E47" s="166">
        <v>763</v>
      </c>
      <c r="F47" s="166">
        <v>1045</v>
      </c>
      <c r="G47" s="166">
        <v>855</v>
      </c>
      <c r="H47" s="166">
        <v>747</v>
      </c>
      <c r="I47" s="167">
        <f t="shared" si="26"/>
        <v>-0.12631578947368416</v>
      </c>
      <c r="J47" s="167">
        <f t="shared" si="23"/>
        <v>1.7016410471356847E-3</v>
      </c>
      <c r="K47" s="166">
        <v>3677</v>
      </c>
      <c r="L47" s="166">
        <v>624</v>
      </c>
      <c r="M47" s="166">
        <v>3104</v>
      </c>
      <c r="N47" s="166">
        <v>4768</v>
      </c>
      <c r="O47" s="166">
        <v>4502</v>
      </c>
      <c r="P47" s="166">
        <v>3899</v>
      </c>
      <c r="Q47" s="167">
        <f t="shared" si="27"/>
        <v>-0.13394047090182137</v>
      </c>
      <c r="R47" s="167">
        <f t="shared" si="25"/>
        <v>1.9557986495508787E-3</v>
      </c>
      <c r="S47" s="166">
        <v>4738</v>
      </c>
      <c r="T47" s="166">
        <v>3867</v>
      </c>
      <c r="U47" s="166">
        <v>5813</v>
      </c>
      <c r="V47" s="166">
        <v>5357</v>
      </c>
      <c r="W47" s="166">
        <v>4646</v>
      </c>
      <c r="X47" s="167">
        <f t="shared" si="28"/>
        <v>-0.13272353929438119</v>
      </c>
      <c r="Y47" s="167">
        <f t="shared" si="29"/>
        <v>1.9099322644125685E-3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3784</v>
      </c>
      <c r="E48" s="171">
        <f t="shared" si="31"/>
        <v>32745</v>
      </c>
      <c r="F48" s="171">
        <f t="shared" si="31"/>
        <v>39471</v>
      </c>
      <c r="G48" s="171">
        <f t="shared" si="31"/>
        <v>42662</v>
      </c>
      <c r="H48" s="171">
        <f t="shared" si="31"/>
        <v>42849</v>
      </c>
      <c r="I48" s="172">
        <f t="shared" si="26"/>
        <v>4.3832919225539335E-3</v>
      </c>
      <c r="J48" s="172">
        <f t="shared" si="23"/>
        <v>9.7608590667626449E-2</v>
      </c>
      <c r="K48" s="171">
        <f t="shared" ref="K48:P48" si="32">K40-SUM(K41:K47)</f>
        <v>26494</v>
      </c>
      <c r="L48" s="171">
        <f t="shared" si="32"/>
        <v>11446</v>
      </c>
      <c r="M48" s="171">
        <f t="shared" si="32"/>
        <v>77890</v>
      </c>
      <c r="N48" s="171">
        <f t="shared" si="32"/>
        <v>86085</v>
      </c>
      <c r="O48" s="171">
        <f t="shared" si="32"/>
        <v>90792</v>
      </c>
      <c r="P48" s="171">
        <f t="shared" si="32"/>
        <v>106077</v>
      </c>
      <c r="Q48" s="172">
        <f t="shared" si="27"/>
        <v>0.16835183716627022</v>
      </c>
      <c r="R48" s="172">
        <f t="shared" si="25"/>
        <v>5.3209862361735971E-2</v>
      </c>
      <c r="S48" s="171">
        <f>S40-SUM(S41:S47)</f>
        <v>37484</v>
      </c>
      <c r="T48" s="171">
        <f>T40-SUM(T41:T47)</f>
        <v>110635</v>
      </c>
      <c r="U48" s="171">
        <f>U40-SUM(U41:U47)</f>
        <v>125556</v>
      </c>
      <c r="V48" s="171">
        <f>V40-SUM(V41:V47)</f>
        <v>133454</v>
      </c>
      <c r="W48" s="171">
        <f>W40-SUM(W41:W47)</f>
        <v>148926</v>
      </c>
      <c r="X48" s="172">
        <f t="shared" si="28"/>
        <v>0.11593507875372788</v>
      </c>
      <c r="Y48" s="172">
        <f t="shared" si="29"/>
        <v>6.1222249765369385E-2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19165</v>
      </c>
      <c r="U50" s="178">
        <f>U51+U54</f>
        <v>29890</v>
      </c>
      <c r="V50" s="178">
        <f>V51+V54</f>
        <v>25396</v>
      </c>
      <c r="W50" s="178">
        <f>W51+W54</f>
        <v>24109</v>
      </c>
      <c r="X50" s="179">
        <f>IFERROR(W50/V50-1,"-")</f>
        <v>-5.0677272011340424E-2</v>
      </c>
      <c r="Y50" s="179">
        <f>W50/W$8</f>
        <v>9.9110109691611294E-3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2543</v>
      </c>
      <c r="U51" s="162">
        <v>13313</v>
      </c>
      <c r="V51" s="162">
        <v>7143</v>
      </c>
      <c r="W51" s="162">
        <v>4759</v>
      </c>
      <c r="X51" s="163">
        <f>IFERROR(W51/V51-1,"-")</f>
        <v>-0.33375332493350129</v>
      </c>
      <c r="Y51" s="163">
        <f>W51/W$8</f>
        <v>1.9563856320145099E-3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1046</v>
      </c>
      <c r="U52" s="166">
        <v>9968</v>
      </c>
      <c r="V52" s="166">
        <v>4849</v>
      </c>
      <c r="W52" s="166">
        <v>2834</v>
      </c>
      <c r="X52" s="167">
        <f>IFERROR(W52/V52-1,"-")</f>
        <v>-0.41554959785522794</v>
      </c>
      <c r="Y52" s="167">
        <f>W52/W$8</f>
        <v>1.1650340157867453E-3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1497</v>
      </c>
      <c r="U53" s="166">
        <v>3345</v>
      </c>
      <c r="V53" s="166">
        <v>2294</v>
      </c>
      <c r="W53" s="166">
        <v>1925</v>
      </c>
      <c r="X53" s="167">
        <f>IFERROR(W53/V53-1,"-")</f>
        <v>-0.16085440278988661</v>
      </c>
      <c r="Y53" s="167">
        <f>W53/W$8</f>
        <v>7.913516162277646E-4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16622</v>
      </c>
      <c r="U54" s="162">
        <v>16577</v>
      </c>
      <c r="V54" s="162">
        <v>18253</v>
      </c>
      <c r="W54" s="162">
        <v>19350</v>
      </c>
      <c r="X54" s="163">
        <f>IFERROR(W54/V54-1,"-")</f>
        <v>6.0099709636772136E-2</v>
      </c>
      <c r="Y54" s="163">
        <f>W54/W$8</f>
        <v>7.9546253371466195E-3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6041</v>
      </c>
      <c r="U55" s="166">
        <v>5224</v>
      </c>
      <c r="V55" s="166">
        <v>6355</v>
      </c>
      <c r="W55" s="166">
        <v>6935</v>
      </c>
      <c r="X55" s="167">
        <f t="shared" ref="X55:X62" si="39">IFERROR(W55/V55-1,"-")</f>
        <v>9.1266719118804129E-2</v>
      </c>
      <c r="Y55" s="167">
        <f t="shared" ref="Y55:Y62" si="40">W55/W$8</f>
        <v>2.8509212771634014E-3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3822</v>
      </c>
      <c r="U56" s="166">
        <v>2863</v>
      </c>
      <c r="V56" s="166">
        <v>3672</v>
      </c>
      <c r="W56" s="166">
        <v>3773</v>
      </c>
      <c r="X56" s="167">
        <f t="shared" si="39"/>
        <v>2.7505446623093732E-2</v>
      </c>
      <c r="Y56" s="167">
        <f t="shared" si="40"/>
        <v>1.5510491678064186E-3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1296</v>
      </c>
      <c r="U57" s="166">
        <v>1711</v>
      </c>
      <c r="V57" s="166">
        <v>1279</v>
      </c>
      <c r="W57" s="166">
        <v>1368</v>
      </c>
      <c r="X57" s="167">
        <f t="shared" si="39"/>
        <v>6.9585613760750675E-2</v>
      </c>
      <c r="Y57" s="167">
        <f t="shared" si="40"/>
        <v>5.6237351220757498E-4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491</v>
      </c>
      <c r="U58" s="166">
        <v>384</v>
      </c>
      <c r="V58" s="166">
        <v>576</v>
      </c>
      <c r="W58" s="166">
        <v>568</v>
      </c>
      <c r="X58" s="167">
        <f t="shared" si="39"/>
        <v>-1.388888888888884E-2</v>
      </c>
      <c r="Y58" s="167">
        <f t="shared" si="40"/>
        <v>2.3350011325577676E-4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436</v>
      </c>
      <c r="U59" s="166">
        <v>372</v>
      </c>
      <c r="V59" s="166">
        <v>395</v>
      </c>
      <c r="W59" s="166">
        <v>535</v>
      </c>
      <c r="X59" s="167">
        <f t="shared" si="39"/>
        <v>0.35443037974683533</v>
      </c>
      <c r="Y59" s="167">
        <f t="shared" si="40"/>
        <v>2.1993408554901508E-4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57</v>
      </c>
      <c r="U60" s="166">
        <v>154</v>
      </c>
      <c r="V60" s="166">
        <v>84</v>
      </c>
      <c r="W60" s="166">
        <v>170</v>
      </c>
      <c r="X60" s="167">
        <f t="shared" si="39"/>
        <v>1.0238095238095237</v>
      </c>
      <c r="Y60" s="167">
        <f t="shared" si="40"/>
        <v>6.9885597277257125E-5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95</v>
      </c>
      <c r="U61" s="166">
        <v>138</v>
      </c>
      <c r="V61" s="166">
        <v>84</v>
      </c>
      <c r="W61" s="166">
        <v>415</v>
      </c>
      <c r="X61" s="167">
        <f t="shared" si="39"/>
        <v>3.9404761904761907</v>
      </c>
      <c r="Y61" s="167">
        <f t="shared" si="40"/>
        <v>1.7060307570624536E-4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4384</v>
      </c>
      <c r="U62" s="171">
        <f>U54-SUM(U55:U61)</f>
        <v>5731</v>
      </c>
      <c r="V62" s="171">
        <f>V54-SUM(V55:V61)</f>
        <v>5808</v>
      </c>
      <c r="W62" s="171">
        <f>W54-SUM(W55:W61)</f>
        <v>5586</v>
      </c>
      <c r="X62" s="172">
        <f t="shared" si="39"/>
        <v>-3.8223140495867725E-2</v>
      </c>
      <c r="Y62" s="172">
        <f t="shared" si="40"/>
        <v>2.2963585081809314E-3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18908</v>
      </c>
      <c r="M64" s="178">
        <f t="shared" si="46"/>
        <v>0</v>
      </c>
      <c r="N64" s="178">
        <f t="shared" si="46"/>
        <v>43778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85891</v>
      </c>
      <c r="U64" s="178">
        <f>U65+U68</f>
        <v>104931</v>
      </c>
      <c r="V64" s="178">
        <f>V65+V68</f>
        <v>110305</v>
      </c>
      <c r="W64" s="178">
        <f>W65+W68</f>
        <v>89955</v>
      </c>
      <c r="X64" s="179">
        <f>IFERROR(W64/V64-1,"-")</f>
        <v>-0.18448846380490458</v>
      </c>
      <c r="Y64" s="179">
        <f>W64/W$8</f>
        <v>3.6979758253386265E-2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10843</v>
      </c>
      <c r="M65" s="162">
        <v>0</v>
      </c>
      <c r="N65" s="162">
        <v>20938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26332</v>
      </c>
      <c r="U65" s="162">
        <v>26747</v>
      </c>
      <c r="V65" s="162">
        <v>31284</v>
      </c>
      <c r="W65" s="162">
        <v>24581</v>
      </c>
      <c r="X65" s="163">
        <f>IFERROR(W65/V65-1,"-")</f>
        <v>-0.21426288198440102</v>
      </c>
      <c r="Y65" s="163">
        <f>W65/W$8</f>
        <v>1.0105046274542692E-2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10492</v>
      </c>
      <c r="M66" s="166">
        <v>0</v>
      </c>
      <c r="N66" s="166">
        <v>16333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21697</v>
      </c>
      <c r="U66" s="166">
        <v>20684</v>
      </c>
      <c r="V66" s="166">
        <v>18174</v>
      </c>
      <c r="W66" s="166">
        <v>9049</v>
      </c>
      <c r="X66" s="167">
        <f>IFERROR(W66/V66-1,"-")</f>
        <v>-0.50209089908660731</v>
      </c>
      <c r="Y66" s="167">
        <f>W66/W$8</f>
        <v>3.7199692338935279E-3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351</v>
      </c>
      <c r="M67" s="166">
        <v>0</v>
      </c>
      <c r="N67" s="166">
        <v>4605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4635</v>
      </c>
      <c r="U67" s="166">
        <v>6063</v>
      </c>
      <c r="V67" s="166">
        <v>13110</v>
      </c>
      <c r="W67" s="166">
        <v>15532</v>
      </c>
      <c r="X67" s="167">
        <f>IFERROR(W67/V67-1,"-")</f>
        <v>0.184744469870328</v>
      </c>
      <c r="Y67" s="167">
        <f>W67/W$8</f>
        <v>6.3850770406491631E-3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8065</v>
      </c>
      <c r="M68" s="162">
        <v>0</v>
      </c>
      <c r="N68" s="162">
        <v>22840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59559</v>
      </c>
      <c r="U68" s="162">
        <v>78184</v>
      </c>
      <c r="V68" s="162">
        <v>79021</v>
      </c>
      <c r="W68" s="162">
        <v>65374</v>
      </c>
      <c r="X68" s="163">
        <f>IFERROR(W68/V68-1,"-")</f>
        <v>-0.17270092760152367</v>
      </c>
      <c r="Y68" s="163">
        <f>W68/W$8</f>
        <v>2.6874711978843575E-2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869</v>
      </c>
      <c r="M69" s="166">
        <v>0</v>
      </c>
      <c r="N69" s="166">
        <v>8508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26221</v>
      </c>
      <c r="U69" s="166">
        <v>28594</v>
      </c>
      <c r="V69" s="166">
        <v>26510</v>
      </c>
      <c r="W69" s="166">
        <v>27977</v>
      </c>
      <c r="X69" s="167">
        <f t="shared" ref="X69:X76" si="50">IFERROR(W69/V69-1,"-")</f>
        <v>5.5337608449641751E-2</v>
      </c>
      <c r="Y69" s="167">
        <f t="shared" ref="Y69:Y76" si="51">W69/W$8</f>
        <v>1.1501113853093076E-2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1213</v>
      </c>
      <c r="M70" s="166">
        <v>0</v>
      </c>
      <c r="N70" s="166">
        <v>2217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5231</v>
      </c>
      <c r="U70" s="166">
        <v>5346</v>
      </c>
      <c r="V70" s="166">
        <v>5749</v>
      </c>
      <c r="W70" s="166">
        <v>6004</v>
      </c>
      <c r="X70" s="167">
        <f t="shared" si="50"/>
        <v>4.435554009392928E-2</v>
      </c>
      <c r="Y70" s="167">
        <f t="shared" si="51"/>
        <v>2.4681948591332458E-3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1335</v>
      </c>
      <c r="M71" s="166">
        <v>0</v>
      </c>
      <c r="N71" s="166">
        <v>2578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8134</v>
      </c>
      <c r="U71" s="166">
        <v>10063</v>
      </c>
      <c r="V71" s="166">
        <v>10964</v>
      </c>
      <c r="W71" s="166">
        <v>5823</v>
      </c>
      <c r="X71" s="167">
        <f t="shared" si="50"/>
        <v>-0.46889821233126594</v>
      </c>
      <c r="Y71" s="167">
        <f t="shared" si="51"/>
        <v>2.3937872526204017E-3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415</v>
      </c>
      <c r="M72" s="166">
        <v>0</v>
      </c>
      <c r="N72" s="166">
        <v>661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982</v>
      </c>
      <c r="U72" s="166">
        <v>2041</v>
      </c>
      <c r="V72" s="166">
        <v>2589</v>
      </c>
      <c r="W72" s="166">
        <v>1590</v>
      </c>
      <c r="X72" s="167">
        <f t="shared" si="50"/>
        <v>-0.38586326767091539</v>
      </c>
      <c r="Y72" s="167">
        <f t="shared" si="51"/>
        <v>6.5363588041669903E-4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436</v>
      </c>
      <c r="M73" s="166">
        <v>0</v>
      </c>
      <c r="N73" s="166">
        <v>893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1715</v>
      </c>
      <c r="U73" s="166">
        <v>1829</v>
      </c>
      <c r="V73" s="166">
        <v>2185</v>
      </c>
      <c r="W73" s="166">
        <v>1749</v>
      </c>
      <c r="X73" s="167">
        <f t="shared" si="50"/>
        <v>-0.19954233409610989</v>
      </c>
      <c r="Y73" s="167">
        <f t="shared" si="51"/>
        <v>7.18999468458369E-4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24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884</v>
      </c>
      <c r="U74" s="166">
        <v>3203</v>
      </c>
      <c r="V74" s="166">
        <v>1641</v>
      </c>
      <c r="W74" s="166">
        <v>823</v>
      </c>
      <c r="X74" s="167">
        <f t="shared" si="50"/>
        <v>-0.49847653869591713</v>
      </c>
      <c r="Y74" s="167">
        <f t="shared" si="51"/>
        <v>3.3832850917166245E-4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41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284</v>
      </c>
      <c r="U75" s="166">
        <v>929</v>
      </c>
      <c r="V75" s="166">
        <v>203</v>
      </c>
      <c r="W75" s="166">
        <v>523</v>
      </c>
      <c r="X75" s="167">
        <f t="shared" si="50"/>
        <v>1.5763546798029555</v>
      </c>
      <c r="Y75" s="167">
        <f t="shared" si="51"/>
        <v>2.1500098456473811E-4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3797</v>
      </c>
      <c r="M76" s="171">
        <f t="shared" si="54"/>
        <v>0</v>
      </c>
      <c r="N76" s="171">
        <f t="shared" si="54"/>
        <v>7918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16108</v>
      </c>
      <c r="U76" s="171">
        <f>U68-SUM(U69:U75)</f>
        <v>26179</v>
      </c>
      <c r="V76" s="171">
        <f>V68-SUM(V69:V75)</f>
        <v>29180</v>
      </c>
      <c r="W76" s="171">
        <f>W68-SUM(W69:W75)</f>
        <v>20885</v>
      </c>
      <c r="X76" s="172">
        <f t="shared" si="50"/>
        <v>-0.28427004797806721</v>
      </c>
      <c r="Y76" s="172">
        <f t="shared" si="51"/>
        <v>8.585651171385383E-3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26780</v>
      </c>
      <c r="E78" s="178">
        <f t="shared" si="55"/>
        <v>59520</v>
      </c>
      <c r="F78" s="178">
        <f t="shared" si="55"/>
        <v>59840</v>
      </c>
      <c r="G78" s="178">
        <f t="shared" si="55"/>
        <v>67558</v>
      </c>
      <c r="H78" s="178">
        <f t="shared" si="55"/>
        <v>73175</v>
      </c>
      <c r="I78" s="179">
        <f>IFERROR(H78/G78-1,"-")</f>
        <v>8.3143373101631113E-2</v>
      </c>
      <c r="J78" s="179">
        <f t="shared" ref="J78:J90" si="56">H78/H$8</f>
        <v>0.16669020565482429</v>
      </c>
      <c r="K78" s="178">
        <f t="shared" ref="K78:P78" si="57">K79+K82</f>
        <v>93394</v>
      </c>
      <c r="L78" s="178">
        <f t="shared" si="57"/>
        <v>58520</v>
      </c>
      <c r="M78" s="178">
        <f t="shared" si="57"/>
        <v>259864</v>
      </c>
      <c r="N78" s="178">
        <f t="shared" si="57"/>
        <v>307974</v>
      </c>
      <c r="O78" s="178">
        <f t="shared" si="57"/>
        <v>357459</v>
      </c>
      <c r="P78" s="178">
        <f t="shared" si="57"/>
        <v>351719</v>
      </c>
      <c r="Q78" s="179">
        <f>IFERROR(P78/O78-1,"-")</f>
        <v>-1.6057785648144307E-2</v>
      </c>
      <c r="R78" s="179">
        <f t="shared" ref="R78:R90" si="58">P78/P$8</f>
        <v>0.17642768536070413</v>
      </c>
      <c r="S78" s="178">
        <f>S79+S82</f>
        <v>116219</v>
      </c>
      <c r="T78" s="178">
        <f>T79+T82</f>
        <v>319384</v>
      </c>
      <c r="U78" s="178">
        <f>U79+U82</f>
        <v>367814</v>
      </c>
      <c r="V78" s="178">
        <f>V79+V82</f>
        <v>425017</v>
      </c>
      <c r="W78" s="178">
        <f>W79+W82</f>
        <v>424894</v>
      </c>
      <c r="X78" s="179">
        <f>IFERROR(W78/V78-1,"-")</f>
        <v>-2.8940018869838546E-4</v>
      </c>
      <c r="Y78" s="179">
        <f>W78/W$8</f>
        <v>0.17467041746778172</v>
      </c>
    </row>
    <row r="79" spans="1:25" x14ac:dyDescent="0.25">
      <c r="A79" s="57"/>
      <c r="B79" s="161" t="s">
        <v>99</v>
      </c>
      <c r="C79" s="162">
        <v>7130</v>
      </c>
      <c r="D79" s="162">
        <v>16360</v>
      </c>
      <c r="E79" s="162">
        <v>30091</v>
      </c>
      <c r="F79" s="162">
        <v>29663</v>
      </c>
      <c r="G79" s="162">
        <v>32953</v>
      </c>
      <c r="H79" s="162">
        <v>37517</v>
      </c>
      <c r="I79" s="163">
        <f>IFERROR(H79/G79-1,"-")</f>
        <v>0.13850028828938177</v>
      </c>
      <c r="J79" s="163">
        <f t="shared" si="56"/>
        <v>8.5462472778299173E-2</v>
      </c>
      <c r="K79" s="162">
        <v>33582</v>
      </c>
      <c r="L79" s="162">
        <v>35198</v>
      </c>
      <c r="M79" s="162">
        <v>129957</v>
      </c>
      <c r="N79" s="162">
        <v>137374</v>
      </c>
      <c r="O79" s="162">
        <v>141856</v>
      </c>
      <c r="P79" s="162">
        <v>141679</v>
      </c>
      <c r="Q79" s="163">
        <f>IFERROR(P79/O79-1,"-")</f>
        <v>-1.247744191292588E-3</v>
      </c>
      <c r="R79" s="163">
        <f t="shared" si="58"/>
        <v>7.1068375703954592E-2</v>
      </c>
      <c r="S79" s="162">
        <v>40712</v>
      </c>
      <c r="T79" s="162">
        <v>160048</v>
      </c>
      <c r="U79" s="162">
        <v>167037</v>
      </c>
      <c r="V79" s="162">
        <v>174809</v>
      </c>
      <c r="W79" s="162">
        <v>179196</v>
      </c>
      <c r="X79" s="163">
        <f>IFERROR(W79/V79-1,"-")</f>
        <v>2.5095961878393025E-2</v>
      </c>
      <c r="Y79" s="163">
        <f>W79/W$8</f>
        <v>7.3665996998208055E-2</v>
      </c>
    </row>
    <row r="80" spans="1:25" x14ac:dyDescent="0.25">
      <c r="A80" s="57"/>
      <c r="B80" s="165" t="s">
        <v>105</v>
      </c>
      <c r="C80" s="166">
        <v>2296</v>
      </c>
      <c r="D80" s="166">
        <v>10915</v>
      </c>
      <c r="E80" s="166">
        <v>18500</v>
      </c>
      <c r="F80" s="166">
        <v>18785</v>
      </c>
      <c r="G80" s="166">
        <v>17880</v>
      </c>
      <c r="H80" s="166">
        <v>18689</v>
      </c>
      <c r="I80" s="167">
        <f>IFERROR(H80/G80-1,"-")</f>
        <v>4.5246085011185766E-2</v>
      </c>
      <c r="J80" s="167">
        <f t="shared" si="56"/>
        <v>4.2572917710734688E-2</v>
      </c>
      <c r="K80" s="166">
        <v>4508</v>
      </c>
      <c r="L80" s="166">
        <v>8494</v>
      </c>
      <c r="M80" s="166">
        <v>21026</v>
      </c>
      <c r="N80" s="166">
        <v>16348</v>
      </c>
      <c r="O80" s="166">
        <v>26224</v>
      </c>
      <c r="P80" s="166">
        <v>20038</v>
      </c>
      <c r="Q80" s="167">
        <f>IFERROR(P80/O80-1,"-")</f>
        <v>-0.23589078706528366</v>
      </c>
      <c r="R80" s="167">
        <f t="shared" si="58"/>
        <v>1.005137043849718E-2</v>
      </c>
      <c r="S80" s="166">
        <v>6804</v>
      </c>
      <c r="T80" s="166">
        <v>39526</v>
      </c>
      <c r="U80" s="166">
        <v>35133</v>
      </c>
      <c r="V80" s="166">
        <v>44104</v>
      </c>
      <c r="W80" s="166">
        <v>38727</v>
      </c>
      <c r="X80" s="167">
        <f>IFERROR(W80/V80-1,"-")</f>
        <v>-0.12191637946671507</v>
      </c>
      <c r="Y80" s="167">
        <f>W80/W$8</f>
        <v>1.5920350151507865E-2</v>
      </c>
    </row>
    <row r="81" spans="1:25" x14ac:dyDescent="0.25">
      <c r="A81" s="57"/>
      <c r="B81" s="165" t="s">
        <v>102</v>
      </c>
      <c r="C81" s="166">
        <v>4834</v>
      </c>
      <c r="D81" s="166">
        <v>5445</v>
      </c>
      <c r="E81" s="166">
        <v>11591</v>
      </c>
      <c r="F81" s="166">
        <v>10878</v>
      </c>
      <c r="G81" s="166">
        <v>15073</v>
      </c>
      <c r="H81" s="166">
        <v>18828</v>
      </c>
      <c r="I81" s="167">
        <f>IFERROR(H81/G81-1,"-")</f>
        <v>0.24912094473561996</v>
      </c>
      <c r="J81" s="167">
        <f t="shared" si="56"/>
        <v>4.2889555067564492E-2</v>
      </c>
      <c r="K81" s="166">
        <v>29074</v>
      </c>
      <c r="L81" s="166">
        <v>26704</v>
      </c>
      <c r="M81" s="166">
        <v>108931</v>
      </c>
      <c r="N81" s="166">
        <v>121026</v>
      </c>
      <c r="O81" s="166">
        <v>115632</v>
      </c>
      <c r="P81" s="166">
        <v>121641</v>
      </c>
      <c r="Q81" s="167">
        <f>IFERROR(P81/O81-1,"-")</f>
        <v>5.1966583644665887E-2</v>
      </c>
      <c r="R81" s="167">
        <f t="shared" si="58"/>
        <v>6.1017005265457405E-2</v>
      </c>
      <c r="S81" s="166">
        <v>33908</v>
      </c>
      <c r="T81" s="166">
        <v>120522</v>
      </c>
      <c r="U81" s="166">
        <v>131904</v>
      </c>
      <c r="V81" s="166">
        <v>130705</v>
      </c>
      <c r="W81" s="166">
        <v>140469</v>
      </c>
      <c r="X81" s="167">
        <f>IFERROR(W81/V81-1,"-")</f>
        <v>7.4702574499827756E-2</v>
      </c>
      <c r="Y81" s="167">
        <f>W81/W$8</f>
        <v>5.7745646846700187E-2</v>
      </c>
    </row>
    <row r="82" spans="1:25" x14ac:dyDescent="0.25">
      <c r="A82" s="57"/>
      <c r="B82" s="161" t="s">
        <v>109</v>
      </c>
      <c r="C82" s="162">
        <v>15695</v>
      </c>
      <c r="D82" s="162">
        <v>10420</v>
      </c>
      <c r="E82" s="162">
        <v>29429</v>
      </c>
      <c r="F82" s="162">
        <v>30177</v>
      </c>
      <c r="G82" s="162">
        <v>34605</v>
      </c>
      <c r="H82" s="162">
        <v>35658</v>
      </c>
      <c r="I82" s="163">
        <f>IFERROR(H82/G82-1,"-")</f>
        <v>3.042912873862158E-2</v>
      </c>
      <c r="J82" s="163">
        <f t="shared" si="56"/>
        <v>8.1227732876525099E-2</v>
      </c>
      <c r="K82" s="162">
        <v>59812</v>
      </c>
      <c r="L82" s="162">
        <v>23322</v>
      </c>
      <c r="M82" s="162">
        <v>129907</v>
      </c>
      <c r="N82" s="162">
        <v>170600</v>
      </c>
      <c r="O82" s="162">
        <v>215603</v>
      </c>
      <c r="P82" s="162">
        <v>210040</v>
      </c>
      <c r="Q82" s="163">
        <f>IFERROR(P82/O82-1,"-")</f>
        <v>-2.5802052847131107E-2</v>
      </c>
      <c r="R82" s="163">
        <f t="shared" si="58"/>
        <v>0.10535930965674956</v>
      </c>
      <c r="S82" s="162">
        <v>75507</v>
      </c>
      <c r="T82" s="162">
        <v>159336</v>
      </c>
      <c r="U82" s="162">
        <v>200777</v>
      </c>
      <c r="V82" s="162">
        <v>250208</v>
      </c>
      <c r="W82" s="162">
        <v>245698</v>
      </c>
      <c r="X82" s="163">
        <f>IFERROR(W82/V82-1,"-")</f>
        <v>-1.8025003197339795E-2</v>
      </c>
      <c r="Y82" s="163">
        <f>W82/W$8</f>
        <v>0.10100442046957366</v>
      </c>
    </row>
    <row r="83" spans="1:25" s="57" customFormat="1" x14ac:dyDescent="0.25">
      <c r="B83" s="165" t="s">
        <v>112</v>
      </c>
      <c r="C83" s="166">
        <v>2122</v>
      </c>
      <c r="D83" s="166">
        <v>1317</v>
      </c>
      <c r="E83" s="166">
        <v>3123</v>
      </c>
      <c r="F83" s="166">
        <v>4052</v>
      </c>
      <c r="G83" s="166">
        <v>4998</v>
      </c>
      <c r="H83" s="166">
        <v>5030</v>
      </c>
      <c r="I83" s="167">
        <f t="shared" ref="I83:I90" si="59">IFERROR(H83/G83-1,"-")</f>
        <v>6.4025610244098363E-3</v>
      </c>
      <c r="J83" s="167">
        <f t="shared" si="56"/>
        <v>1.1458171977366123E-2</v>
      </c>
      <c r="K83" s="166">
        <v>12866</v>
      </c>
      <c r="L83" s="166">
        <v>1201</v>
      </c>
      <c r="M83" s="166">
        <v>29342</v>
      </c>
      <c r="N83" s="166">
        <v>38561</v>
      </c>
      <c r="O83" s="166">
        <v>48398</v>
      </c>
      <c r="P83" s="166">
        <v>51163</v>
      </c>
      <c r="Q83" s="167">
        <f t="shared" ref="Q83:Q90" si="60">IFERROR(P83/O83-1,"-")</f>
        <v>5.71304599363609E-2</v>
      </c>
      <c r="R83" s="167">
        <f t="shared" si="58"/>
        <v>2.5664151399582356E-2</v>
      </c>
      <c r="S83" s="166">
        <v>14988</v>
      </c>
      <c r="T83" s="166">
        <v>32465</v>
      </c>
      <c r="U83" s="166">
        <v>42613</v>
      </c>
      <c r="V83" s="166">
        <v>53396</v>
      </c>
      <c r="W83" s="166">
        <v>56193</v>
      </c>
      <c r="X83" s="167">
        <f t="shared" ref="X83:X90" si="61">IFERROR(W83/V83-1,"-")</f>
        <v>5.2382200913926091E-2</v>
      </c>
      <c r="Y83" s="167">
        <f t="shared" ref="Y83:Y90" si="62">W83/W$8</f>
        <v>2.3100478634122998E-2</v>
      </c>
    </row>
    <row r="84" spans="1:25" s="57" customFormat="1" x14ac:dyDescent="0.25">
      <c r="B84" s="165" t="s">
        <v>115</v>
      </c>
      <c r="C84" s="166">
        <v>4630</v>
      </c>
      <c r="D84" s="166">
        <v>2148</v>
      </c>
      <c r="E84" s="166">
        <v>7408</v>
      </c>
      <c r="F84" s="166">
        <v>8395</v>
      </c>
      <c r="G84" s="166">
        <v>8668</v>
      </c>
      <c r="H84" s="166">
        <v>8232</v>
      </c>
      <c r="I84" s="167">
        <f t="shared" si="59"/>
        <v>-5.0299953853253365E-2</v>
      </c>
      <c r="J84" s="167">
        <f t="shared" si="56"/>
        <v>1.8752221017431001E-2</v>
      </c>
      <c r="K84" s="166">
        <v>23780</v>
      </c>
      <c r="L84" s="166">
        <v>5339</v>
      </c>
      <c r="M84" s="166">
        <v>44573</v>
      </c>
      <c r="N84" s="166">
        <v>54081</v>
      </c>
      <c r="O84" s="166">
        <v>62299</v>
      </c>
      <c r="P84" s="166">
        <v>59397</v>
      </c>
      <c r="Q84" s="167">
        <f t="shared" si="60"/>
        <v>-4.6581807091606642E-2</v>
      </c>
      <c r="R84" s="167">
        <f t="shared" si="58"/>
        <v>2.9794453036002446E-2</v>
      </c>
      <c r="S84" s="166">
        <v>28410</v>
      </c>
      <c r="T84" s="166">
        <v>51981</v>
      </c>
      <c r="U84" s="166">
        <v>62476</v>
      </c>
      <c r="V84" s="166">
        <v>70967</v>
      </c>
      <c r="W84" s="166">
        <v>67629</v>
      </c>
      <c r="X84" s="167">
        <f t="shared" si="61"/>
        <v>-4.7035946284892938E-2</v>
      </c>
      <c r="Y84" s="167">
        <f t="shared" si="62"/>
        <v>2.7801723872138955E-2</v>
      </c>
    </row>
    <row r="85" spans="1:25" x14ac:dyDescent="0.25">
      <c r="A85" s="57"/>
      <c r="B85" s="165" t="s">
        <v>118</v>
      </c>
      <c r="C85" s="166">
        <v>1312</v>
      </c>
      <c r="D85" s="166">
        <v>2539</v>
      </c>
      <c r="E85" s="166">
        <v>3664</v>
      </c>
      <c r="F85" s="166">
        <v>3432</v>
      </c>
      <c r="G85" s="166">
        <v>3485</v>
      </c>
      <c r="H85" s="166">
        <v>3600</v>
      </c>
      <c r="I85" s="167">
        <f t="shared" si="59"/>
        <v>3.2998565279770409E-2</v>
      </c>
      <c r="J85" s="167">
        <f t="shared" si="56"/>
        <v>8.2006797452322151E-3</v>
      </c>
      <c r="K85" s="166">
        <v>3742</v>
      </c>
      <c r="L85" s="166">
        <v>3622</v>
      </c>
      <c r="M85" s="166">
        <v>11214</v>
      </c>
      <c r="N85" s="166">
        <v>16450</v>
      </c>
      <c r="O85" s="166">
        <v>27519</v>
      </c>
      <c r="P85" s="166">
        <v>23902</v>
      </c>
      <c r="Q85" s="167">
        <f t="shared" si="60"/>
        <v>-0.13143646208074422</v>
      </c>
      <c r="R85" s="167">
        <f t="shared" si="58"/>
        <v>1.1989612547208284E-2</v>
      </c>
      <c r="S85" s="166">
        <v>5054</v>
      </c>
      <c r="T85" s="166">
        <v>14878</v>
      </c>
      <c r="U85" s="166">
        <v>19882</v>
      </c>
      <c r="V85" s="166">
        <v>31004</v>
      </c>
      <c r="W85" s="166">
        <v>27502</v>
      </c>
      <c r="X85" s="167">
        <f t="shared" si="61"/>
        <v>-0.11295316733324734</v>
      </c>
      <c r="Y85" s="167">
        <f t="shared" si="62"/>
        <v>1.1305845272465444E-2</v>
      </c>
    </row>
    <row r="86" spans="1:25" x14ac:dyDescent="0.25">
      <c r="A86" s="57"/>
      <c r="B86" s="165" t="s">
        <v>125</v>
      </c>
      <c r="C86" s="166">
        <v>223</v>
      </c>
      <c r="D86" s="166">
        <v>137</v>
      </c>
      <c r="E86" s="166">
        <v>743</v>
      </c>
      <c r="F86" s="166">
        <v>644</v>
      </c>
      <c r="G86" s="166">
        <v>844</v>
      </c>
      <c r="H86" s="166">
        <v>845</v>
      </c>
      <c r="I86" s="167">
        <f t="shared" si="59"/>
        <v>1.1848341232227888E-3</v>
      </c>
      <c r="J86" s="167">
        <f t="shared" si="56"/>
        <v>1.9248817735336729E-3</v>
      </c>
      <c r="K86" s="166">
        <v>951</v>
      </c>
      <c r="L86" s="166">
        <v>565</v>
      </c>
      <c r="M86" s="166">
        <v>2492</v>
      </c>
      <c r="N86" s="166">
        <v>2805</v>
      </c>
      <c r="O86" s="166">
        <v>5875</v>
      </c>
      <c r="P86" s="166">
        <v>6021</v>
      </c>
      <c r="Q86" s="167">
        <f t="shared" si="60"/>
        <v>2.485106382978719E-2</v>
      </c>
      <c r="R86" s="167">
        <f t="shared" si="58"/>
        <v>3.0202266398937777E-3</v>
      </c>
      <c r="S86" s="166">
        <v>1174</v>
      </c>
      <c r="T86" s="166">
        <v>3235</v>
      </c>
      <c r="U86" s="166">
        <v>3449</v>
      </c>
      <c r="V86" s="166">
        <v>6719</v>
      </c>
      <c r="W86" s="166">
        <v>6866</v>
      </c>
      <c r="X86" s="167">
        <f t="shared" si="61"/>
        <v>2.1878255692811432E-2</v>
      </c>
      <c r="Y86" s="167">
        <f t="shared" si="62"/>
        <v>2.8225559465038085E-3</v>
      </c>
    </row>
    <row r="87" spans="1:25" x14ac:dyDescent="0.25">
      <c r="A87" s="57"/>
      <c r="B87" s="165" t="s">
        <v>121</v>
      </c>
      <c r="C87" s="166">
        <v>139</v>
      </c>
      <c r="D87" s="166">
        <v>230</v>
      </c>
      <c r="E87" s="166">
        <v>550</v>
      </c>
      <c r="F87" s="166">
        <v>429</v>
      </c>
      <c r="G87" s="166">
        <v>434</v>
      </c>
      <c r="H87" s="166">
        <v>466</v>
      </c>
      <c r="I87" s="167">
        <f t="shared" si="59"/>
        <v>7.3732718894009119E-2</v>
      </c>
      <c r="J87" s="167">
        <f t="shared" si="56"/>
        <v>1.0615324336883923E-3</v>
      </c>
      <c r="K87" s="166">
        <v>854</v>
      </c>
      <c r="L87" s="166">
        <v>710</v>
      </c>
      <c r="M87" s="166">
        <v>2378</v>
      </c>
      <c r="N87" s="166">
        <v>2782</v>
      </c>
      <c r="O87" s="166">
        <v>3908</v>
      </c>
      <c r="P87" s="166">
        <v>3781</v>
      </c>
      <c r="Q87" s="167">
        <f t="shared" si="60"/>
        <v>-3.2497441146366435E-2</v>
      </c>
      <c r="R87" s="167">
        <f t="shared" si="58"/>
        <v>1.8966080261482103E-3</v>
      </c>
      <c r="S87" s="166">
        <v>993</v>
      </c>
      <c r="T87" s="166">
        <v>2928</v>
      </c>
      <c r="U87" s="166">
        <v>3211</v>
      </c>
      <c r="V87" s="166">
        <v>4342</v>
      </c>
      <c r="W87" s="166">
        <v>4247</v>
      </c>
      <c r="X87" s="167">
        <f t="shared" si="61"/>
        <v>-2.1879318286503913E-2</v>
      </c>
      <c r="Y87" s="167">
        <f t="shared" si="62"/>
        <v>1.7459066566853591E-3</v>
      </c>
    </row>
    <row r="88" spans="1:25" x14ac:dyDescent="0.25">
      <c r="A88" s="57"/>
      <c r="B88" s="165" t="s">
        <v>130</v>
      </c>
      <c r="C88" s="166">
        <v>282</v>
      </c>
      <c r="D88" s="166">
        <v>63</v>
      </c>
      <c r="E88" s="166">
        <v>262</v>
      </c>
      <c r="F88" s="166">
        <v>289</v>
      </c>
      <c r="G88" s="166">
        <v>329</v>
      </c>
      <c r="H88" s="166">
        <v>349</v>
      </c>
      <c r="I88" s="167">
        <f t="shared" si="59"/>
        <v>6.07902735562309E-2</v>
      </c>
      <c r="J88" s="167">
        <f t="shared" si="56"/>
        <v>7.9501034196834543E-4</v>
      </c>
      <c r="K88" s="166">
        <v>1406</v>
      </c>
      <c r="L88" s="166">
        <v>50</v>
      </c>
      <c r="M88" s="166">
        <v>1594</v>
      </c>
      <c r="N88" s="166">
        <v>2182</v>
      </c>
      <c r="O88" s="166">
        <v>2135</v>
      </c>
      <c r="P88" s="166">
        <v>2200</v>
      </c>
      <c r="Q88" s="167">
        <f t="shared" si="60"/>
        <v>3.0444964871194413E-2</v>
      </c>
      <c r="R88" s="167">
        <f t="shared" si="58"/>
        <v>1.1035539956429682E-3</v>
      </c>
      <c r="S88" s="166">
        <v>1688</v>
      </c>
      <c r="T88" s="166">
        <v>1856</v>
      </c>
      <c r="U88" s="166">
        <v>2471</v>
      </c>
      <c r="V88" s="166">
        <v>2464</v>
      </c>
      <c r="W88" s="166">
        <v>2549</v>
      </c>
      <c r="X88" s="167">
        <f t="shared" si="61"/>
        <v>3.4496753246753276E-2</v>
      </c>
      <c r="Y88" s="167">
        <f t="shared" si="62"/>
        <v>1.0478728674101672E-3</v>
      </c>
    </row>
    <row r="89" spans="1:25" x14ac:dyDescent="0.25">
      <c r="A89" s="57"/>
      <c r="B89" s="165" t="s">
        <v>133</v>
      </c>
      <c r="C89" s="166">
        <v>378</v>
      </c>
      <c r="D89" s="166">
        <v>102</v>
      </c>
      <c r="E89" s="166">
        <v>400</v>
      </c>
      <c r="F89" s="166">
        <v>380</v>
      </c>
      <c r="G89" s="166">
        <v>360</v>
      </c>
      <c r="H89" s="166">
        <v>447</v>
      </c>
      <c r="I89" s="167">
        <f t="shared" si="59"/>
        <v>0.2416666666666667</v>
      </c>
      <c r="J89" s="167">
        <f t="shared" si="56"/>
        <v>1.0182510683663334E-3</v>
      </c>
      <c r="K89" s="166">
        <v>1875</v>
      </c>
      <c r="L89" s="166">
        <v>117</v>
      </c>
      <c r="M89" s="166">
        <v>1140</v>
      </c>
      <c r="N89" s="166">
        <v>2135</v>
      </c>
      <c r="O89" s="166">
        <v>2590</v>
      </c>
      <c r="P89" s="166">
        <v>1654</v>
      </c>
      <c r="Q89" s="167">
        <f t="shared" si="60"/>
        <v>-0.36138996138996138</v>
      </c>
      <c r="R89" s="167">
        <f t="shared" si="58"/>
        <v>8.2967195854248609E-4</v>
      </c>
      <c r="S89" s="166">
        <v>2253</v>
      </c>
      <c r="T89" s="166">
        <v>1540</v>
      </c>
      <c r="U89" s="166">
        <v>2515</v>
      </c>
      <c r="V89" s="166">
        <v>2950</v>
      </c>
      <c r="W89" s="166">
        <v>2101</v>
      </c>
      <c r="X89" s="167">
        <f t="shared" si="61"/>
        <v>-0.28779661016949154</v>
      </c>
      <c r="Y89" s="167">
        <f t="shared" si="62"/>
        <v>8.6370376399716019E-4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3884</v>
      </c>
      <c r="E90" s="171">
        <f t="shared" si="64"/>
        <v>13279</v>
      </c>
      <c r="F90" s="171">
        <f t="shared" si="64"/>
        <v>12556</v>
      </c>
      <c r="G90" s="171">
        <f t="shared" si="64"/>
        <v>15487</v>
      </c>
      <c r="H90" s="171">
        <f t="shared" si="64"/>
        <v>16689</v>
      </c>
      <c r="I90" s="172">
        <f t="shared" si="59"/>
        <v>7.7613482275456835E-2</v>
      </c>
      <c r="J90" s="172">
        <f t="shared" si="56"/>
        <v>3.8016984518939013E-2</v>
      </c>
      <c r="K90" s="171">
        <f t="shared" ref="K90:P90" si="65">K82-SUM(K83:K89)</f>
        <v>14338</v>
      </c>
      <c r="L90" s="171">
        <f t="shared" si="65"/>
        <v>11718</v>
      </c>
      <c r="M90" s="171">
        <f t="shared" si="65"/>
        <v>37174</v>
      </c>
      <c r="N90" s="171">
        <f t="shared" si="65"/>
        <v>51604</v>
      </c>
      <c r="O90" s="171">
        <f t="shared" si="65"/>
        <v>62879</v>
      </c>
      <c r="P90" s="171">
        <f t="shared" si="65"/>
        <v>61922</v>
      </c>
      <c r="Q90" s="172">
        <f t="shared" si="60"/>
        <v>-1.521970769255232E-2</v>
      </c>
      <c r="R90" s="172">
        <f t="shared" si="58"/>
        <v>3.1061032053729034E-2</v>
      </c>
      <c r="S90" s="171">
        <f>S82-SUM(S83:S89)</f>
        <v>20947</v>
      </c>
      <c r="T90" s="171">
        <f>T82-SUM(T83:T89)</f>
        <v>50453</v>
      </c>
      <c r="U90" s="171">
        <f>U82-SUM(U83:U89)</f>
        <v>64160</v>
      </c>
      <c r="V90" s="171">
        <f>V82-SUM(V83:V89)</f>
        <v>78366</v>
      </c>
      <c r="W90" s="171">
        <f>W82-SUM(W83:W89)</f>
        <v>78611</v>
      </c>
      <c r="X90" s="172">
        <f t="shared" si="61"/>
        <v>3.1263558175740336E-3</v>
      </c>
      <c r="Y90" s="172">
        <f t="shared" si="62"/>
        <v>3.2316333456249763E-2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1767</v>
      </c>
      <c r="F92" s="178">
        <f t="shared" si="66"/>
        <v>4009</v>
      </c>
      <c r="G92" s="178">
        <f t="shared" si="66"/>
        <v>4579</v>
      </c>
      <c r="H92" s="178">
        <f t="shared" si="66"/>
        <v>4975</v>
      </c>
      <c r="I92" s="179">
        <f>IFERROR(H92/G92-1,"-")</f>
        <v>8.648176457741874E-2</v>
      </c>
      <c r="J92" s="179">
        <f t="shared" ref="J92:J104" si="67">H92/H$8</f>
        <v>1.1332883814591743E-2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14735</v>
      </c>
      <c r="N92" s="178">
        <f t="shared" si="68"/>
        <v>26674</v>
      </c>
      <c r="O92" s="178">
        <f t="shared" si="68"/>
        <v>29212</v>
      </c>
      <c r="P92" s="178">
        <f t="shared" si="68"/>
        <v>26934</v>
      </c>
      <c r="Q92" s="179">
        <f>IFERROR(P92/O92-1,"-")</f>
        <v>-7.7981651376146766E-2</v>
      </c>
      <c r="R92" s="179">
        <f t="shared" ref="R92:R104" si="69">P92/P$8</f>
        <v>1.3510510599385321E-2</v>
      </c>
      <c r="S92" s="178">
        <f>S93+S96</f>
        <v>12754</v>
      </c>
      <c r="T92" s="178">
        <f>T93+T96</f>
        <v>28946</v>
      </c>
      <c r="U92" s="178">
        <f>U93+U96</f>
        <v>35023</v>
      </c>
      <c r="V92" s="178">
        <f>V93+V96</f>
        <v>33791</v>
      </c>
      <c r="W92" s="178">
        <f>W93+W96</f>
        <v>31909</v>
      </c>
      <c r="X92" s="179">
        <f>IFERROR(W92/V92-1,"-")</f>
        <v>-5.5695303483175973E-2</v>
      </c>
      <c r="Y92" s="179">
        <f>W92/W$8</f>
        <v>1.3117526608941164E-2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1440</v>
      </c>
      <c r="F93" s="162">
        <v>2733</v>
      </c>
      <c r="G93" s="162">
        <v>3245</v>
      </c>
      <c r="H93" s="162">
        <v>3563</v>
      </c>
      <c r="I93" s="163">
        <f>IFERROR(H93/G93-1,"-")</f>
        <v>9.7996918335901295E-2</v>
      </c>
      <c r="J93" s="163">
        <f t="shared" si="67"/>
        <v>8.1163949811839959E-3</v>
      </c>
      <c r="K93" s="162">
        <v>4723</v>
      </c>
      <c r="L93" s="162">
        <v>0</v>
      </c>
      <c r="M93" s="162">
        <v>10540</v>
      </c>
      <c r="N93" s="162">
        <v>17187</v>
      </c>
      <c r="O93" s="162">
        <v>17098</v>
      </c>
      <c r="P93" s="162">
        <v>15527</v>
      </c>
      <c r="Q93" s="163">
        <f>IFERROR(P93/O93-1,"-")</f>
        <v>-9.1882091472686889E-2</v>
      </c>
      <c r="R93" s="163">
        <f t="shared" si="69"/>
        <v>7.7885831319765304E-3</v>
      </c>
      <c r="S93" s="162">
        <v>7454</v>
      </c>
      <c r="T93" s="162">
        <v>18683</v>
      </c>
      <c r="U93" s="162">
        <v>23106</v>
      </c>
      <c r="V93" s="162">
        <v>20343</v>
      </c>
      <c r="W93" s="162">
        <v>19090</v>
      </c>
      <c r="X93" s="163">
        <f>IFERROR(W93/V93-1,"-")</f>
        <v>-6.1593668583788008E-2</v>
      </c>
      <c r="Y93" s="163">
        <f>W93/W$8</f>
        <v>7.8477414824872863E-3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1120</v>
      </c>
      <c r="F94" s="166">
        <v>1913</v>
      </c>
      <c r="G94" s="166">
        <v>2322</v>
      </c>
      <c r="H94" s="166">
        <v>2560</v>
      </c>
      <c r="I94" s="167">
        <f>IFERROR(H94/G94-1,"-")</f>
        <v>0.10249784668389328</v>
      </c>
      <c r="J94" s="167">
        <f t="shared" si="67"/>
        <v>5.8315944854984651E-3</v>
      </c>
      <c r="K94" s="166">
        <v>2176</v>
      </c>
      <c r="L94" s="166">
        <v>0</v>
      </c>
      <c r="M94" s="166">
        <v>4853</v>
      </c>
      <c r="N94" s="166">
        <v>4042</v>
      </c>
      <c r="O94" s="166">
        <v>3958</v>
      </c>
      <c r="P94" s="166">
        <v>3652</v>
      </c>
      <c r="Q94" s="167">
        <f>IFERROR(P94/O94-1,"-")</f>
        <v>-7.7311773623041979E-2</v>
      </c>
      <c r="R94" s="167">
        <f t="shared" si="69"/>
        <v>1.8318996327673271E-3</v>
      </c>
      <c r="S94" s="166">
        <v>4239</v>
      </c>
      <c r="T94" s="166">
        <v>9207</v>
      </c>
      <c r="U94" s="166">
        <v>7164</v>
      </c>
      <c r="V94" s="166">
        <v>6280</v>
      </c>
      <c r="W94" s="166">
        <v>6212</v>
      </c>
      <c r="X94" s="167">
        <f>IFERROR(W94/V94-1,"-")</f>
        <v>-1.0828025477707004E-2</v>
      </c>
      <c r="Y94" s="167">
        <f>W94/W$8</f>
        <v>2.5537019428607134E-3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320</v>
      </c>
      <c r="F95" s="166">
        <v>820</v>
      </c>
      <c r="G95" s="166">
        <v>923</v>
      </c>
      <c r="H95" s="166">
        <v>1003</v>
      </c>
      <c r="I95" s="167">
        <f>IFERROR(H95/G95-1,"-")</f>
        <v>8.6673889490790801E-2</v>
      </c>
      <c r="J95" s="167">
        <f t="shared" si="67"/>
        <v>2.2848004956855313E-3</v>
      </c>
      <c r="K95" s="166">
        <v>2547</v>
      </c>
      <c r="L95" s="166">
        <v>0</v>
      </c>
      <c r="M95" s="166">
        <v>5687</v>
      </c>
      <c r="N95" s="166">
        <v>13145</v>
      </c>
      <c r="O95" s="166">
        <v>13140</v>
      </c>
      <c r="P95" s="166">
        <v>11875</v>
      </c>
      <c r="Q95" s="167">
        <f>IFERROR(P95/O95-1,"-")</f>
        <v>-9.6270928462709238E-2</v>
      </c>
      <c r="R95" s="167">
        <f t="shared" si="69"/>
        <v>5.9566834992092034E-3</v>
      </c>
      <c r="S95" s="166">
        <v>3215</v>
      </c>
      <c r="T95" s="166">
        <v>9476</v>
      </c>
      <c r="U95" s="166">
        <v>15942</v>
      </c>
      <c r="V95" s="166">
        <v>14063</v>
      </c>
      <c r="W95" s="166">
        <v>12878</v>
      </c>
      <c r="X95" s="167">
        <f>IFERROR(W95/V95-1,"-")</f>
        <v>-8.4263670625044473E-2</v>
      </c>
      <c r="Y95" s="167">
        <f>W95/W$8</f>
        <v>5.2940395396265721E-3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327</v>
      </c>
      <c r="F96" s="162">
        <v>1276</v>
      </c>
      <c r="G96" s="162">
        <v>1334</v>
      </c>
      <c r="H96" s="162">
        <v>1412</v>
      </c>
      <c r="I96" s="163">
        <f>IFERROR(H96/G96-1,"-")</f>
        <v>5.8470764617691184E-2</v>
      </c>
      <c r="J96" s="163">
        <f t="shared" si="67"/>
        <v>3.2164888334077469E-3</v>
      </c>
      <c r="K96" s="162">
        <v>3970</v>
      </c>
      <c r="L96" s="162">
        <v>0</v>
      </c>
      <c r="M96" s="162">
        <v>4195</v>
      </c>
      <c r="N96" s="162">
        <v>9487</v>
      </c>
      <c r="O96" s="162">
        <v>12114</v>
      </c>
      <c r="P96" s="162">
        <v>11407</v>
      </c>
      <c r="Q96" s="163">
        <f>IFERROR(P96/O96-1,"-")</f>
        <v>-5.8362225524186906E-2</v>
      </c>
      <c r="R96" s="163">
        <f t="shared" si="69"/>
        <v>5.7219274674087904E-3</v>
      </c>
      <c r="S96" s="162">
        <v>5300</v>
      </c>
      <c r="T96" s="162">
        <v>10263</v>
      </c>
      <c r="U96" s="162">
        <v>11917</v>
      </c>
      <c r="V96" s="162">
        <v>13448</v>
      </c>
      <c r="W96" s="162">
        <v>12819</v>
      </c>
      <c r="X96" s="163">
        <f>IFERROR(W96/V96-1,"-")</f>
        <v>-4.6772754312908948E-2</v>
      </c>
      <c r="Y96" s="163">
        <f>W96/W$8</f>
        <v>5.2697851264538777E-3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9</v>
      </c>
      <c r="F97" s="166">
        <v>65</v>
      </c>
      <c r="G97" s="166">
        <v>124</v>
      </c>
      <c r="H97" s="166">
        <v>76</v>
      </c>
      <c r="I97" s="167">
        <f t="shared" ref="I97:I104" si="70">IFERROR(H97/G97-1,"-")</f>
        <v>-0.38709677419354838</v>
      </c>
      <c r="J97" s="167">
        <f t="shared" si="67"/>
        <v>1.7312546128823566E-4</v>
      </c>
      <c r="K97" s="166">
        <v>915</v>
      </c>
      <c r="L97" s="166">
        <v>0</v>
      </c>
      <c r="M97" s="166">
        <v>465</v>
      </c>
      <c r="N97" s="166">
        <v>1496</v>
      </c>
      <c r="O97" s="166">
        <v>1877</v>
      </c>
      <c r="P97" s="166">
        <v>1614</v>
      </c>
      <c r="Q97" s="167">
        <f t="shared" ref="Q97:Q104" si="71">IFERROR(P97/O97-1,"-")</f>
        <v>-0.14011720831113483</v>
      </c>
      <c r="R97" s="167">
        <f t="shared" si="69"/>
        <v>8.0960734043988662E-4</v>
      </c>
      <c r="S97" s="166">
        <v>994</v>
      </c>
      <c r="T97" s="166">
        <v>1389</v>
      </c>
      <c r="U97" s="166">
        <v>1721</v>
      </c>
      <c r="V97" s="166">
        <v>2001</v>
      </c>
      <c r="W97" s="166">
        <v>1690</v>
      </c>
      <c r="X97" s="167">
        <f t="shared" ref="X97:X104" si="72">IFERROR(W97/V97-1,"-")</f>
        <v>-0.15542228885557219</v>
      </c>
      <c r="Y97" s="167">
        <f t="shared" ref="Y97:Y104" si="73">W97/W$8</f>
        <v>6.947450552856738E-4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45</v>
      </c>
      <c r="F98" s="166">
        <v>157</v>
      </c>
      <c r="G98" s="166">
        <v>219</v>
      </c>
      <c r="H98" s="166">
        <v>208</v>
      </c>
      <c r="I98" s="167">
        <f t="shared" si="70"/>
        <v>-5.0228310502283158E-2</v>
      </c>
      <c r="J98" s="167">
        <f t="shared" si="67"/>
        <v>4.7381705194675025E-4</v>
      </c>
      <c r="K98" s="166">
        <v>772</v>
      </c>
      <c r="L98" s="166">
        <v>0</v>
      </c>
      <c r="M98" s="166">
        <v>804</v>
      </c>
      <c r="N98" s="166">
        <v>1867</v>
      </c>
      <c r="O98" s="166">
        <v>2394</v>
      </c>
      <c r="P98" s="166">
        <v>2089</v>
      </c>
      <c r="Q98" s="167">
        <f t="shared" si="71"/>
        <v>-0.12740183792815374</v>
      </c>
      <c r="R98" s="167">
        <f t="shared" si="69"/>
        <v>1.0478746804082548E-3</v>
      </c>
      <c r="S98" s="166">
        <v>1071</v>
      </c>
      <c r="T98" s="166">
        <v>1979</v>
      </c>
      <c r="U98" s="166">
        <v>2132</v>
      </c>
      <c r="V98" s="166">
        <v>2613</v>
      </c>
      <c r="W98" s="166">
        <v>2297</v>
      </c>
      <c r="X98" s="167">
        <f t="shared" si="72"/>
        <v>-0.12093379257558357</v>
      </c>
      <c r="Y98" s="167">
        <f t="shared" si="73"/>
        <v>9.4427774674035075E-4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104</v>
      </c>
      <c r="F99" s="166">
        <v>526</v>
      </c>
      <c r="G99" s="166">
        <v>386</v>
      </c>
      <c r="H99" s="166">
        <v>458</v>
      </c>
      <c r="I99" s="167">
        <f t="shared" si="70"/>
        <v>0.18652849740932642</v>
      </c>
      <c r="J99" s="167">
        <f t="shared" si="67"/>
        <v>1.0433087009212097E-3</v>
      </c>
      <c r="K99" s="166">
        <v>622</v>
      </c>
      <c r="L99" s="166">
        <v>0</v>
      </c>
      <c r="M99" s="166">
        <v>779</v>
      </c>
      <c r="N99" s="166">
        <v>1591</v>
      </c>
      <c r="O99" s="166">
        <v>1880</v>
      </c>
      <c r="P99" s="166">
        <v>1715</v>
      </c>
      <c r="Q99" s="167">
        <f t="shared" si="71"/>
        <v>-8.7765957446808485E-2</v>
      </c>
      <c r="R99" s="167">
        <f t="shared" si="69"/>
        <v>8.6027050114895025E-4</v>
      </c>
      <c r="S99" s="166">
        <v>1161</v>
      </c>
      <c r="T99" s="166">
        <v>1979</v>
      </c>
      <c r="U99" s="166">
        <v>2303</v>
      </c>
      <c r="V99" s="166">
        <v>2266</v>
      </c>
      <c r="W99" s="166">
        <v>2173</v>
      </c>
      <c r="X99" s="167">
        <f t="shared" si="72"/>
        <v>-4.1041482789055617E-2</v>
      </c>
      <c r="Y99" s="167">
        <f t="shared" si="73"/>
        <v>8.9330236990282203E-4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10</v>
      </c>
      <c r="F100" s="166">
        <v>17</v>
      </c>
      <c r="G100" s="166">
        <v>57</v>
      </c>
      <c r="H100" s="166">
        <v>46</v>
      </c>
      <c r="I100" s="167">
        <f t="shared" si="70"/>
        <v>-0.19298245614035092</v>
      </c>
      <c r="J100" s="167">
        <f t="shared" si="67"/>
        <v>1.0478646341130054E-4</v>
      </c>
      <c r="K100" s="166">
        <v>210</v>
      </c>
      <c r="L100" s="166">
        <v>0</v>
      </c>
      <c r="M100" s="166">
        <v>302</v>
      </c>
      <c r="N100" s="166">
        <v>514</v>
      </c>
      <c r="O100" s="166">
        <v>570</v>
      </c>
      <c r="P100" s="166">
        <v>576</v>
      </c>
      <c r="Q100" s="167">
        <f t="shared" si="71"/>
        <v>1.0526315789473717E-2</v>
      </c>
      <c r="R100" s="167">
        <f t="shared" si="69"/>
        <v>2.8893050067743166E-4</v>
      </c>
      <c r="S100" s="166">
        <v>265</v>
      </c>
      <c r="T100" s="166">
        <v>714</v>
      </c>
      <c r="U100" s="166">
        <v>569</v>
      </c>
      <c r="V100" s="166">
        <v>627</v>
      </c>
      <c r="W100" s="166">
        <v>622</v>
      </c>
      <c r="X100" s="167">
        <f t="shared" si="72"/>
        <v>-7.9744816586921896E-3</v>
      </c>
      <c r="Y100" s="167">
        <f t="shared" si="73"/>
        <v>2.5569906768502313E-4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59</v>
      </c>
      <c r="G101" s="166">
        <v>30</v>
      </c>
      <c r="H101" s="166">
        <v>49</v>
      </c>
      <c r="I101" s="167">
        <f t="shared" si="70"/>
        <v>0.6333333333333333</v>
      </c>
      <c r="J101" s="167">
        <f t="shared" si="67"/>
        <v>1.1162036319899405E-4</v>
      </c>
      <c r="K101" s="166">
        <v>102</v>
      </c>
      <c r="L101" s="166">
        <v>0</v>
      </c>
      <c r="M101" s="166">
        <v>184</v>
      </c>
      <c r="N101" s="166">
        <v>234</v>
      </c>
      <c r="O101" s="166">
        <v>509</v>
      </c>
      <c r="P101" s="166">
        <v>474</v>
      </c>
      <c r="Q101" s="167">
        <f t="shared" si="71"/>
        <v>-6.8762278978389046E-2</v>
      </c>
      <c r="R101" s="167">
        <f t="shared" si="69"/>
        <v>2.3776572451580314E-4</v>
      </c>
      <c r="S101" s="166">
        <v>132</v>
      </c>
      <c r="T101" s="166">
        <v>434</v>
      </c>
      <c r="U101" s="166">
        <v>336</v>
      </c>
      <c r="V101" s="166">
        <v>539</v>
      </c>
      <c r="W101" s="166">
        <v>523</v>
      </c>
      <c r="X101" s="167">
        <f t="shared" si="72"/>
        <v>-2.9684601113172504E-2</v>
      </c>
      <c r="Y101" s="167">
        <f t="shared" si="73"/>
        <v>2.1500098456473811E-4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16</v>
      </c>
      <c r="H102" s="166">
        <v>12</v>
      </c>
      <c r="I102" s="167">
        <f t="shared" si="70"/>
        <v>-0.25</v>
      </c>
      <c r="J102" s="167">
        <f t="shared" si="67"/>
        <v>2.7335599150774054E-5</v>
      </c>
      <c r="K102" s="166">
        <v>90</v>
      </c>
      <c r="L102" s="166">
        <v>0</v>
      </c>
      <c r="M102" s="166">
        <v>31</v>
      </c>
      <c r="N102" s="166">
        <v>81</v>
      </c>
      <c r="O102" s="166">
        <v>145</v>
      </c>
      <c r="P102" s="166">
        <v>141</v>
      </c>
      <c r="Q102" s="167">
        <f t="shared" si="71"/>
        <v>-2.7586206896551779E-2</v>
      </c>
      <c r="R102" s="167">
        <f t="shared" si="69"/>
        <v>7.0727778811662963E-5</v>
      </c>
      <c r="S102" s="166">
        <v>112</v>
      </c>
      <c r="T102" s="166">
        <v>190</v>
      </c>
      <c r="U102" s="166">
        <v>96</v>
      </c>
      <c r="V102" s="166">
        <v>161</v>
      </c>
      <c r="W102" s="166">
        <v>153</v>
      </c>
      <c r="X102" s="167">
        <f t="shared" si="72"/>
        <v>-4.9689440993788803E-2</v>
      </c>
      <c r="Y102" s="167">
        <f t="shared" si="73"/>
        <v>6.2897037549531414E-5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1.8223732767182701E-5</v>
      </c>
      <c r="K103" s="166">
        <v>61</v>
      </c>
      <c r="L103" s="166">
        <v>0</v>
      </c>
      <c r="M103" s="166">
        <v>34</v>
      </c>
      <c r="N103" s="166">
        <v>155</v>
      </c>
      <c r="O103" s="166">
        <v>256</v>
      </c>
      <c r="P103" s="166">
        <v>141</v>
      </c>
      <c r="Q103" s="167">
        <f t="shared" si="71"/>
        <v>-0.44921875</v>
      </c>
      <c r="R103" s="167">
        <f t="shared" si="69"/>
        <v>7.0727778811662963E-5</v>
      </c>
      <c r="S103" s="166">
        <v>61</v>
      </c>
      <c r="T103" s="166">
        <v>103</v>
      </c>
      <c r="U103" s="166">
        <v>164</v>
      </c>
      <c r="V103" s="166">
        <v>267</v>
      </c>
      <c r="W103" s="166">
        <v>149</v>
      </c>
      <c r="X103" s="167">
        <f t="shared" si="72"/>
        <v>-0.44194756554307113</v>
      </c>
      <c r="Y103" s="167">
        <f t="shared" si="73"/>
        <v>6.1252670554772423E-5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159</v>
      </c>
      <c r="F104" s="171">
        <f t="shared" si="75"/>
        <v>446</v>
      </c>
      <c r="G104" s="171">
        <f t="shared" si="75"/>
        <v>491</v>
      </c>
      <c r="H104" s="171">
        <f t="shared" si="75"/>
        <v>555</v>
      </c>
      <c r="I104" s="172">
        <f t="shared" si="70"/>
        <v>0.13034623217922614</v>
      </c>
      <c r="J104" s="172">
        <f t="shared" si="67"/>
        <v>1.2642714607233E-3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1596</v>
      </c>
      <c r="N104" s="171">
        <f t="shared" si="76"/>
        <v>3549</v>
      </c>
      <c r="O104" s="171">
        <f t="shared" si="76"/>
        <v>4483</v>
      </c>
      <c r="P104" s="171">
        <f t="shared" si="76"/>
        <v>4657</v>
      </c>
      <c r="Q104" s="172">
        <f t="shared" si="71"/>
        <v>3.8813294668748499E-2</v>
      </c>
      <c r="R104" s="172">
        <f t="shared" si="69"/>
        <v>2.3360231625951374E-3</v>
      </c>
      <c r="S104" s="171">
        <f>S96-SUM(S97:S103)</f>
        <v>1504</v>
      </c>
      <c r="T104" s="171">
        <f>T96-SUM(T97:T103)</f>
        <v>3475</v>
      </c>
      <c r="U104" s="171">
        <f>U96-SUM(U97:U103)</f>
        <v>4596</v>
      </c>
      <c r="V104" s="171">
        <f>V96-SUM(V97:V103)</f>
        <v>4974</v>
      </c>
      <c r="W104" s="171">
        <f>W96-SUM(W97:W103)</f>
        <v>5212</v>
      </c>
      <c r="X104" s="172">
        <f t="shared" si="72"/>
        <v>4.7848813831925963E-2</v>
      </c>
      <c r="Y104" s="172">
        <f t="shared" si="73"/>
        <v>2.1426101941709659E-3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91892</v>
      </c>
      <c r="U106" s="178">
        <f>U107+U110</f>
        <v>130179</v>
      </c>
      <c r="V106" s="178">
        <f>V107+V110</f>
        <v>120964</v>
      </c>
      <c r="W106" s="178">
        <f>W107+W110</f>
        <v>134965</v>
      </c>
      <c r="X106" s="179">
        <f>IFERROR(W106/V106-1,"-")</f>
        <v>0.11574518038424664</v>
      </c>
      <c r="Y106" s="179">
        <f>W106/W$8</f>
        <v>5.5482997861911812E-2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20119</v>
      </c>
      <c r="U107" s="162">
        <v>27482</v>
      </c>
      <c r="V107" s="162">
        <v>25067</v>
      </c>
      <c r="W107" s="162">
        <v>29902</v>
      </c>
      <c r="X107" s="163">
        <f>IFERROR(W107/V107-1,"-")</f>
        <v>0.19288307336338617</v>
      </c>
      <c r="Y107" s="163">
        <f>W107/W$8</f>
        <v>1.229246546932084E-2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5588</v>
      </c>
      <c r="U108" s="166">
        <v>10100</v>
      </c>
      <c r="V108" s="166">
        <v>6918</v>
      </c>
      <c r="W108" s="166">
        <v>10796</v>
      </c>
      <c r="X108" s="167">
        <f>IFERROR(W108/V108-1,"-")</f>
        <v>0.560566637756577</v>
      </c>
      <c r="Y108" s="167">
        <f>W108/W$8</f>
        <v>4.4381465188545171E-3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14531</v>
      </c>
      <c r="U109" s="166">
        <v>17382</v>
      </c>
      <c r="V109" s="166">
        <v>18149</v>
      </c>
      <c r="W109" s="166">
        <v>19106</v>
      </c>
      <c r="X109" s="167">
        <f>IFERROR(W109/V109-1,"-")</f>
        <v>5.2730177971238135E-2</v>
      </c>
      <c r="Y109" s="167">
        <f>W109/W$8</f>
        <v>7.8543189504663227E-3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71773</v>
      </c>
      <c r="U110" s="162">
        <v>102697</v>
      </c>
      <c r="V110" s="162">
        <v>95897</v>
      </c>
      <c r="W110" s="162">
        <v>105063</v>
      </c>
      <c r="X110" s="163">
        <f>IFERROR(W110/V110-1,"-")</f>
        <v>9.5581717884813955E-2</v>
      </c>
      <c r="Y110" s="163">
        <f>W110/W$8</f>
        <v>4.3190532392590977E-2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41536</v>
      </c>
      <c r="U111" s="166">
        <v>67050</v>
      </c>
      <c r="V111" s="166">
        <v>59434</v>
      </c>
      <c r="W111" s="166">
        <v>63312</v>
      </c>
      <c r="X111" s="167">
        <f t="shared" ref="X111:X118" si="83">IFERROR(W111/V111-1,"-")</f>
        <v>6.5248847461049309E-2</v>
      </c>
      <c r="Y111" s="167">
        <f t="shared" ref="Y111:Y118" si="84">W111/W$8</f>
        <v>2.6027040793045315E-2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3443</v>
      </c>
      <c r="U112" s="166">
        <v>4626</v>
      </c>
      <c r="V112" s="166">
        <v>4236</v>
      </c>
      <c r="W112" s="166">
        <v>4808</v>
      </c>
      <c r="X112" s="167">
        <f t="shared" si="83"/>
        <v>0.13503305004721433</v>
      </c>
      <c r="Y112" s="167">
        <f t="shared" si="84"/>
        <v>1.9765291277003077E-3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4452</v>
      </c>
      <c r="U113" s="166">
        <v>8384</v>
      </c>
      <c r="V113" s="166">
        <v>6677</v>
      </c>
      <c r="W113" s="166">
        <v>8316</v>
      </c>
      <c r="X113" s="167">
        <f t="shared" si="83"/>
        <v>0.2454695222405272</v>
      </c>
      <c r="Y113" s="167">
        <f t="shared" si="84"/>
        <v>3.4186389821039428E-3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3705</v>
      </c>
      <c r="U114" s="166">
        <v>3200</v>
      </c>
      <c r="V114" s="166">
        <v>3495</v>
      </c>
      <c r="W114" s="166">
        <v>4001</v>
      </c>
      <c r="X114" s="167">
        <f t="shared" si="83"/>
        <v>0.14477825464949934</v>
      </c>
      <c r="Y114" s="167">
        <f t="shared" si="84"/>
        <v>1.644778086507681E-3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2714</v>
      </c>
      <c r="U115" s="166">
        <v>3093</v>
      </c>
      <c r="V115" s="166">
        <v>2720</v>
      </c>
      <c r="W115" s="166">
        <v>2740</v>
      </c>
      <c r="X115" s="167">
        <f t="shared" si="83"/>
        <v>7.3529411764705621E-3</v>
      </c>
      <c r="Y115" s="167">
        <f t="shared" si="84"/>
        <v>1.1263913914099091E-3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433</v>
      </c>
      <c r="U116" s="166">
        <v>739</v>
      </c>
      <c r="V116" s="166">
        <v>822</v>
      </c>
      <c r="W116" s="166">
        <v>810</v>
      </c>
      <c r="X116" s="167">
        <f t="shared" si="83"/>
        <v>-1.4598540145985384E-2</v>
      </c>
      <c r="Y116" s="167">
        <f t="shared" si="84"/>
        <v>3.3298431643869576E-4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628</v>
      </c>
      <c r="U117" s="166">
        <v>383</v>
      </c>
      <c r="V117" s="166">
        <v>1041</v>
      </c>
      <c r="W117" s="166">
        <v>664</v>
      </c>
      <c r="X117" s="167">
        <f t="shared" si="83"/>
        <v>-0.3621517771373679</v>
      </c>
      <c r="Y117" s="167">
        <f t="shared" si="84"/>
        <v>2.7296492112999254E-4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14862</v>
      </c>
      <c r="U118" s="171">
        <f>U110-SUM(U111:U117)</f>
        <v>15222</v>
      </c>
      <c r="V118" s="171">
        <f>V110-SUM(V111:V117)</f>
        <v>17472</v>
      </c>
      <c r="W118" s="171">
        <f>W110-SUM(W111:W117)</f>
        <v>20412</v>
      </c>
      <c r="X118" s="172">
        <f t="shared" si="83"/>
        <v>0.16826923076923084</v>
      </c>
      <c r="Y118" s="172">
        <f t="shared" si="84"/>
        <v>8.3912047742551333E-3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28331</v>
      </c>
      <c r="E120" s="178">
        <f t="shared" si="88"/>
        <v>47541</v>
      </c>
      <c r="F120" s="178">
        <f t="shared" si="88"/>
        <v>57792</v>
      </c>
      <c r="G120" s="178">
        <f t="shared" si="88"/>
        <v>61991</v>
      </c>
      <c r="H120" s="178">
        <f t="shared" si="88"/>
        <v>56371</v>
      </c>
      <c r="I120" s="179">
        <f>IFERROR(H120/G120-1,"-")</f>
        <v>-9.0658321369231021E-2</v>
      </c>
      <c r="J120" s="179">
        <f t="shared" ref="J120:J132" si="89">H120/H$8</f>
        <v>0.128411254977357</v>
      </c>
      <c r="K120" s="178">
        <f t="shared" ref="K120:P120" si="90">K121+K124</f>
        <v>26292</v>
      </c>
      <c r="L120" s="178">
        <f t="shared" si="90"/>
        <v>44870</v>
      </c>
      <c r="M120" s="178">
        <f t="shared" si="90"/>
        <v>74963</v>
      </c>
      <c r="N120" s="178">
        <f t="shared" si="90"/>
        <v>85594</v>
      </c>
      <c r="O120" s="178">
        <f t="shared" si="90"/>
        <v>85051</v>
      </c>
      <c r="P120" s="178">
        <f t="shared" si="90"/>
        <v>108263</v>
      </c>
      <c r="Q120" s="179">
        <f>IFERROR(P120/O120-1,"-")</f>
        <v>0.27291860178010841</v>
      </c>
      <c r="R120" s="179">
        <f t="shared" ref="R120:R132" si="91">P120/P$8</f>
        <v>5.4306393741043027E-2</v>
      </c>
      <c r="S120" s="178">
        <f>S121+S124</f>
        <v>52853</v>
      </c>
      <c r="T120" s="178">
        <f>T121+T124</f>
        <v>122504</v>
      </c>
      <c r="U120" s="178">
        <f>U121+U124</f>
        <v>143386</v>
      </c>
      <c r="V120" s="178">
        <f>V121+V124</f>
        <v>147042</v>
      </c>
      <c r="W120" s="178">
        <f>W121+W124</f>
        <v>164634</v>
      </c>
      <c r="X120" s="179">
        <f>IFERROR(W120/V120-1,"-")</f>
        <v>0.11963928673440249</v>
      </c>
      <c r="Y120" s="179">
        <f>W120/W$8</f>
        <v>6.7679678953787945E-2</v>
      </c>
    </row>
    <row r="121" spans="1:25" x14ac:dyDescent="0.25">
      <c r="A121" s="57"/>
      <c r="B121" s="161" t="s">
        <v>99</v>
      </c>
      <c r="C121" s="162">
        <v>12262</v>
      </c>
      <c r="D121" s="162">
        <v>15029</v>
      </c>
      <c r="E121" s="162">
        <v>27822</v>
      </c>
      <c r="F121" s="162">
        <v>36953</v>
      </c>
      <c r="G121" s="162">
        <v>42328</v>
      </c>
      <c r="H121" s="162">
        <v>36182</v>
      </c>
      <c r="I121" s="163">
        <f>IFERROR(H121/G121-1,"-")</f>
        <v>-0.14519939519939518</v>
      </c>
      <c r="J121" s="163">
        <f t="shared" si="89"/>
        <v>8.2421387372775559E-2</v>
      </c>
      <c r="K121" s="162">
        <v>14678</v>
      </c>
      <c r="L121" s="162">
        <v>33553</v>
      </c>
      <c r="M121" s="162">
        <v>47679</v>
      </c>
      <c r="N121" s="162">
        <v>51239</v>
      </c>
      <c r="O121" s="162">
        <v>49906</v>
      </c>
      <c r="P121" s="162">
        <v>69452</v>
      </c>
      <c r="Q121" s="163">
        <f>IFERROR(P121/O121-1,"-")</f>
        <v>0.39165631387007571</v>
      </c>
      <c r="R121" s="163">
        <f t="shared" si="91"/>
        <v>3.4838196411543378E-2</v>
      </c>
      <c r="S121" s="162">
        <v>26940</v>
      </c>
      <c r="T121" s="162">
        <v>75501</v>
      </c>
      <c r="U121" s="162">
        <v>88192</v>
      </c>
      <c r="V121" s="162">
        <v>92234</v>
      </c>
      <c r="W121" s="162">
        <v>105634</v>
      </c>
      <c r="X121" s="163">
        <f>IFERROR(W121/V121-1,"-")</f>
        <v>0.14528265064943513</v>
      </c>
      <c r="Y121" s="163">
        <f>W121/W$8</f>
        <v>4.342526578109282E-2</v>
      </c>
    </row>
    <row r="122" spans="1:25" x14ac:dyDescent="0.25">
      <c r="A122" s="57"/>
      <c r="B122" s="165" t="s">
        <v>105</v>
      </c>
      <c r="C122" s="166">
        <v>6450</v>
      </c>
      <c r="D122" s="166">
        <v>7441</v>
      </c>
      <c r="E122" s="166">
        <v>15703</v>
      </c>
      <c r="F122" s="166">
        <v>16162</v>
      </c>
      <c r="G122" s="166">
        <v>24488</v>
      </c>
      <c r="H122" s="166">
        <v>21876</v>
      </c>
      <c r="I122" s="167">
        <f>IFERROR(H122/G122-1,"-")</f>
        <v>-0.10666448872917345</v>
      </c>
      <c r="J122" s="167">
        <f t="shared" si="89"/>
        <v>4.98327972518611E-2</v>
      </c>
      <c r="K122" s="166">
        <v>7265</v>
      </c>
      <c r="L122" s="166">
        <v>18023</v>
      </c>
      <c r="M122" s="166">
        <v>23096</v>
      </c>
      <c r="N122" s="166">
        <v>23886</v>
      </c>
      <c r="O122" s="166">
        <v>19499</v>
      </c>
      <c r="P122" s="166">
        <v>33350</v>
      </c>
      <c r="Q122" s="167">
        <f>IFERROR(P122/O122-1,"-")</f>
        <v>0.71034412021129278</v>
      </c>
      <c r="R122" s="167">
        <f t="shared" si="91"/>
        <v>1.6728875343042269E-2</v>
      </c>
      <c r="S122" s="166">
        <v>13715</v>
      </c>
      <c r="T122" s="166">
        <v>38799</v>
      </c>
      <c r="U122" s="166">
        <v>40048</v>
      </c>
      <c r="V122" s="166">
        <v>43987</v>
      </c>
      <c r="W122" s="166">
        <v>55226</v>
      </c>
      <c r="X122" s="167">
        <f>IFERROR(W122/V122-1,"-")</f>
        <v>0.2555073089776525</v>
      </c>
      <c r="Y122" s="167">
        <f>W122/W$8</f>
        <v>2.2702952913140013E-2</v>
      </c>
    </row>
    <row r="123" spans="1:25" x14ac:dyDescent="0.25">
      <c r="A123" s="57"/>
      <c r="B123" s="165" t="s">
        <v>102</v>
      </c>
      <c r="C123" s="166">
        <v>5812</v>
      </c>
      <c r="D123" s="166">
        <v>7588</v>
      </c>
      <c r="E123" s="166">
        <v>12119</v>
      </c>
      <c r="F123" s="166">
        <v>20791</v>
      </c>
      <c r="G123" s="166">
        <v>17840</v>
      </c>
      <c r="H123" s="166">
        <v>14306</v>
      </c>
      <c r="I123" s="167">
        <f>IFERROR(H123/G123-1,"-")</f>
        <v>-0.19809417040358746</v>
      </c>
      <c r="J123" s="167">
        <f t="shared" si="89"/>
        <v>3.2588590120914467E-2</v>
      </c>
      <c r="K123" s="166">
        <v>7413</v>
      </c>
      <c r="L123" s="166">
        <v>15530</v>
      </c>
      <c r="M123" s="166">
        <v>24583</v>
      </c>
      <c r="N123" s="166">
        <v>27353</v>
      </c>
      <c r="O123" s="166">
        <v>30407</v>
      </c>
      <c r="P123" s="166">
        <v>36102</v>
      </c>
      <c r="Q123" s="167">
        <f>IFERROR(P123/O123-1,"-")</f>
        <v>0.18729239977636736</v>
      </c>
      <c r="R123" s="167">
        <f t="shared" si="91"/>
        <v>1.8109321068501109E-2</v>
      </c>
      <c r="S123" s="166">
        <v>13225</v>
      </c>
      <c r="T123" s="166">
        <v>36702</v>
      </c>
      <c r="U123" s="166">
        <v>48144</v>
      </c>
      <c r="V123" s="166">
        <v>48247</v>
      </c>
      <c r="W123" s="166">
        <v>50408</v>
      </c>
      <c r="X123" s="167">
        <f>IFERROR(W123/V123-1,"-")</f>
        <v>4.4790349659046269E-2</v>
      </c>
      <c r="Y123" s="167">
        <f>W123/W$8</f>
        <v>2.072231286795281E-2</v>
      </c>
    </row>
    <row r="124" spans="1:25" x14ac:dyDescent="0.25">
      <c r="A124" s="57"/>
      <c r="B124" s="161" t="s">
        <v>109</v>
      </c>
      <c r="C124" s="162">
        <v>14299</v>
      </c>
      <c r="D124" s="162">
        <v>13302</v>
      </c>
      <c r="E124" s="162">
        <v>19719</v>
      </c>
      <c r="F124" s="162">
        <v>20839</v>
      </c>
      <c r="G124" s="162">
        <v>19663</v>
      </c>
      <c r="H124" s="162">
        <v>20189</v>
      </c>
      <c r="I124" s="163">
        <f>IFERROR(H124/G124-1,"-")</f>
        <v>2.6750750139856505E-2</v>
      </c>
      <c r="J124" s="163">
        <f t="shared" si="89"/>
        <v>4.5989867604581444E-2</v>
      </c>
      <c r="K124" s="162">
        <v>11614</v>
      </c>
      <c r="L124" s="162">
        <v>11317</v>
      </c>
      <c r="M124" s="162">
        <v>27284</v>
      </c>
      <c r="N124" s="162">
        <v>34355</v>
      </c>
      <c r="O124" s="162">
        <v>35145</v>
      </c>
      <c r="P124" s="162">
        <v>38811</v>
      </c>
      <c r="Q124" s="163">
        <f>IFERROR(P124/O124-1,"-")</f>
        <v>0.1043107127614169</v>
      </c>
      <c r="R124" s="163">
        <f t="shared" si="91"/>
        <v>1.9468197329499653E-2</v>
      </c>
      <c r="S124" s="162">
        <v>25913</v>
      </c>
      <c r="T124" s="162">
        <v>47003</v>
      </c>
      <c r="U124" s="162">
        <v>55194</v>
      </c>
      <c r="V124" s="162">
        <v>54808</v>
      </c>
      <c r="W124" s="162">
        <v>59000</v>
      </c>
      <c r="X124" s="163">
        <f>IFERROR(W124/V124-1,"-")</f>
        <v>7.6485184644577542E-2</v>
      </c>
      <c r="Y124" s="163">
        <f>W124/W$8</f>
        <v>2.4254413172695121E-2</v>
      </c>
    </row>
    <row r="125" spans="1:25" s="57" customFormat="1" x14ac:dyDescent="0.25">
      <c r="B125" s="165" t="s">
        <v>112</v>
      </c>
      <c r="C125" s="166">
        <v>1009</v>
      </c>
      <c r="D125" s="166">
        <v>151</v>
      </c>
      <c r="E125" s="166">
        <v>1181</v>
      </c>
      <c r="F125" s="166">
        <v>1903</v>
      </c>
      <c r="G125" s="166">
        <v>1553</v>
      </c>
      <c r="H125" s="166">
        <v>1483</v>
      </c>
      <c r="I125" s="167">
        <f t="shared" ref="I125:I132" si="92">IFERROR(H125/G125-1,"-")</f>
        <v>-4.5074050225370255E-2</v>
      </c>
      <c r="J125" s="167">
        <f t="shared" si="89"/>
        <v>3.3782244617164936E-3</v>
      </c>
      <c r="K125" s="166">
        <v>1801</v>
      </c>
      <c r="L125" s="166">
        <v>638</v>
      </c>
      <c r="M125" s="166">
        <v>3615</v>
      </c>
      <c r="N125" s="166">
        <v>4792</v>
      </c>
      <c r="O125" s="166">
        <v>5090</v>
      </c>
      <c r="P125" s="166">
        <v>4626</v>
      </c>
      <c r="Q125" s="167">
        <f t="shared" ref="Q125:Q132" si="93">IFERROR(P125/O125-1,"-")</f>
        <v>-9.1159135559921389E-2</v>
      </c>
      <c r="R125" s="167">
        <f t="shared" si="91"/>
        <v>2.3204730835656232E-3</v>
      </c>
      <c r="S125" s="166">
        <v>2810</v>
      </c>
      <c r="T125" s="166">
        <v>4796</v>
      </c>
      <c r="U125" s="166">
        <v>6695</v>
      </c>
      <c r="V125" s="166">
        <v>6643</v>
      </c>
      <c r="W125" s="166">
        <v>6109</v>
      </c>
      <c r="X125" s="167">
        <f t="shared" ref="X125:X132" si="94">IFERROR(W125/V125-1,"-")</f>
        <v>-8.0385368056600903E-2</v>
      </c>
      <c r="Y125" s="167">
        <f t="shared" ref="Y125:Y132" si="95">W125/W$8</f>
        <v>2.5113594927456693E-3</v>
      </c>
    </row>
    <row r="126" spans="1:25" s="57" customFormat="1" x14ac:dyDescent="0.25">
      <c r="B126" s="165" t="s">
        <v>115</v>
      </c>
      <c r="C126" s="166">
        <v>1174</v>
      </c>
      <c r="D126" s="166">
        <v>1117</v>
      </c>
      <c r="E126" s="166">
        <v>1565</v>
      </c>
      <c r="F126" s="166">
        <v>2912</v>
      </c>
      <c r="G126" s="166">
        <v>2849</v>
      </c>
      <c r="H126" s="166">
        <v>2802</v>
      </c>
      <c r="I126" s="167">
        <f t="shared" si="92"/>
        <v>-1.6497016497016515E-2</v>
      </c>
      <c r="J126" s="167">
        <f t="shared" si="89"/>
        <v>6.3828624017057412E-3</v>
      </c>
      <c r="K126" s="166">
        <v>1720</v>
      </c>
      <c r="L126" s="166">
        <v>1466</v>
      </c>
      <c r="M126" s="166">
        <v>3542</v>
      </c>
      <c r="N126" s="166">
        <v>5201</v>
      </c>
      <c r="O126" s="166">
        <v>4813</v>
      </c>
      <c r="P126" s="166">
        <v>5731</v>
      </c>
      <c r="Q126" s="167">
        <f t="shared" si="93"/>
        <v>0.19073343029295664</v>
      </c>
      <c r="R126" s="167">
        <f t="shared" si="91"/>
        <v>2.874758158649932E-3</v>
      </c>
      <c r="S126" s="166">
        <v>2894</v>
      </c>
      <c r="T126" s="166">
        <v>5107</v>
      </c>
      <c r="U126" s="166">
        <v>8113</v>
      </c>
      <c r="V126" s="166">
        <v>7662</v>
      </c>
      <c r="W126" s="166">
        <v>8533</v>
      </c>
      <c r="X126" s="167">
        <f t="shared" si="94"/>
        <v>0.11367789089010705</v>
      </c>
      <c r="Y126" s="167">
        <f t="shared" si="95"/>
        <v>3.5078458915696184E-3</v>
      </c>
    </row>
    <row r="127" spans="1:25" x14ac:dyDescent="0.25">
      <c r="A127" s="57"/>
      <c r="B127" s="165" t="s">
        <v>118</v>
      </c>
      <c r="C127" s="166">
        <v>890</v>
      </c>
      <c r="D127" s="166">
        <v>1042</v>
      </c>
      <c r="E127" s="166">
        <v>1383</v>
      </c>
      <c r="F127" s="166">
        <v>1756</v>
      </c>
      <c r="G127" s="166">
        <v>1590</v>
      </c>
      <c r="H127" s="166">
        <v>1746</v>
      </c>
      <c r="I127" s="167">
        <f t="shared" si="92"/>
        <v>9.811320754716979E-2</v>
      </c>
      <c r="J127" s="167">
        <f t="shared" si="89"/>
        <v>3.9773296764376246E-3</v>
      </c>
      <c r="K127" s="166">
        <v>1060</v>
      </c>
      <c r="L127" s="166">
        <v>2433</v>
      </c>
      <c r="M127" s="166">
        <v>3058</v>
      </c>
      <c r="N127" s="166">
        <v>3199</v>
      </c>
      <c r="O127" s="166">
        <v>2992</v>
      </c>
      <c r="P127" s="166">
        <v>3282</v>
      </c>
      <c r="Q127" s="167">
        <f t="shared" si="93"/>
        <v>9.6925133689839571E-2</v>
      </c>
      <c r="R127" s="167">
        <f t="shared" si="91"/>
        <v>1.6463019153182825E-3</v>
      </c>
      <c r="S127" s="166">
        <v>1950</v>
      </c>
      <c r="T127" s="166">
        <v>4441</v>
      </c>
      <c r="U127" s="166">
        <v>4955</v>
      </c>
      <c r="V127" s="166">
        <v>4582</v>
      </c>
      <c r="W127" s="166">
        <v>5028</v>
      </c>
      <c r="X127" s="167">
        <f t="shared" si="94"/>
        <v>9.7337407245744245E-2</v>
      </c>
      <c r="Y127" s="167">
        <f t="shared" si="95"/>
        <v>2.0669693124120521E-3</v>
      </c>
    </row>
    <row r="128" spans="1:25" x14ac:dyDescent="0.25">
      <c r="A128" s="57"/>
      <c r="B128" s="165" t="s">
        <v>125</v>
      </c>
      <c r="C128" s="166">
        <v>261</v>
      </c>
      <c r="D128" s="166">
        <v>129</v>
      </c>
      <c r="E128" s="166">
        <v>355</v>
      </c>
      <c r="F128" s="166">
        <v>428</v>
      </c>
      <c r="G128" s="166">
        <v>368</v>
      </c>
      <c r="H128" s="166">
        <v>503</v>
      </c>
      <c r="I128" s="167">
        <f t="shared" si="92"/>
        <v>0.36684782608695654</v>
      </c>
      <c r="J128" s="167">
        <f t="shared" si="89"/>
        <v>1.1458171977366124E-3</v>
      </c>
      <c r="K128" s="166">
        <v>266</v>
      </c>
      <c r="L128" s="166">
        <v>315</v>
      </c>
      <c r="M128" s="166">
        <v>920</v>
      </c>
      <c r="N128" s="166">
        <v>1088</v>
      </c>
      <c r="O128" s="166">
        <v>1027</v>
      </c>
      <c r="P128" s="166">
        <v>1002</v>
      </c>
      <c r="Q128" s="167">
        <f t="shared" si="93"/>
        <v>-2.4342745861733239E-2</v>
      </c>
      <c r="R128" s="167">
        <f t="shared" si="91"/>
        <v>5.026186834701155E-4</v>
      </c>
      <c r="S128" s="166">
        <v>527</v>
      </c>
      <c r="T128" s="166">
        <v>1275</v>
      </c>
      <c r="U128" s="166">
        <v>1516</v>
      </c>
      <c r="V128" s="166">
        <v>1395</v>
      </c>
      <c r="W128" s="166">
        <v>1505</v>
      </c>
      <c r="X128" s="167">
        <f t="shared" si="94"/>
        <v>7.8853046594982157E-2</v>
      </c>
      <c r="Y128" s="167">
        <f t="shared" si="95"/>
        <v>6.1869308177807045E-4</v>
      </c>
    </row>
    <row r="129" spans="1:25" x14ac:dyDescent="0.25">
      <c r="A129" s="57"/>
      <c r="B129" s="165" t="s">
        <v>121</v>
      </c>
      <c r="C129" s="166">
        <v>170</v>
      </c>
      <c r="D129" s="166">
        <v>104</v>
      </c>
      <c r="E129" s="166">
        <v>302</v>
      </c>
      <c r="F129" s="166">
        <v>338</v>
      </c>
      <c r="G129" s="166">
        <v>348</v>
      </c>
      <c r="H129" s="166">
        <v>332</v>
      </c>
      <c r="I129" s="167">
        <f t="shared" si="92"/>
        <v>-4.5977011494252928E-2</v>
      </c>
      <c r="J129" s="167">
        <f t="shared" si="89"/>
        <v>7.5628490983808212E-4</v>
      </c>
      <c r="K129" s="166">
        <v>285</v>
      </c>
      <c r="L129" s="166">
        <v>284</v>
      </c>
      <c r="M129" s="166">
        <v>684</v>
      </c>
      <c r="N129" s="166">
        <v>737</v>
      </c>
      <c r="O129" s="166">
        <v>788</v>
      </c>
      <c r="P129" s="166">
        <v>981</v>
      </c>
      <c r="Q129" s="167">
        <f t="shared" si="93"/>
        <v>0.2449238578680204</v>
      </c>
      <c r="R129" s="167">
        <f t="shared" si="91"/>
        <v>4.920847589662508E-4</v>
      </c>
      <c r="S129" s="166">
        <v>455</v>
      </c>
      <c r="T129" s="166">
        <v>986</v>
      </c>
      <c r="U129" s="166">
        <v>1075</v>
      </c>
      <c r="V129" s="166">
        <v>1136</v>
      </c>
      <c r="W129" s="166">
        <v>1313</v>
      </c>
      <c r="X129" s="167">
        <f t="shared" si="94"/>
        <v>0.15580985915492951</v>
      </c>
      <c r="Y129" s="167">
        <f t="shared" si="95"/>
        <v>5.3976346602963889E-4</v>
      </c>
    </row>
    <row r="130" spans="1:25" x14ac:dyDescent="0.25">
      <c r="A130" s="57"/>
      <c r="B130" s="165" t="s">
        <v>130</v>
      </c>
      <c r="C130" s="166">
        <v>169</v>
      </c>
      <c r="D130" s="166">
        <v>21</v>
      </c>
      <c r="E130" s="166">
        <v>151</v>
      </c>
      <c r="F130" s="166">
        <v>149</v>
      </c>
      <c r="G130" s="166">
        <v>168</v>
      </c>
      <c r="H130" s="166">
        <v>193</v>
      </c>
      <c r="I130" s="167">
        <f t="shared" si="92"/>
        <v>0.14880952380952372</v>
      </c>
      <c r="J130" s="167">
        <f t="shared" si="89"/>
        <v>4.3964755300828271E-4</v>
      </c>
      <c r="K130" s="166">
        <v>461</v>
      </c>
      <c r="L130" s="166">
        <v>40</v>
      </c>
      <c r="M130" s="166">
        <v>451</v>
      </c>
      <c r="N130" s="166">
        <v>651</v>
      </c>
      <c r="O130" s="166">
        <v>736</v>
      </c>
      <c r="P130" s="166">
        <v>514</v>
      </c>
      <c r="Q130" s="167">
        <f t="shared" si="93"/>
        <v>-0.30163043478260865</v>
      </c>
      <c r="R130" s="167">
        <f t="shared" si="91"/>
        <v>2.5783034261840258E-4</v>
      </c>
      <c r="S130" s="166">
        <v>630</v>
      </c>
      <c r="T130" s="166">
        <v>602</v>
      </c>
      <c r="U130" s="166">
        <v>800</v>
      </c>
      <c r="V130" s="166">
        <v>904</v>
      </c>
      <c r="W130" s="166">
        <v>707</v>
      </c>
      <c r="X130" s="167">
        <f t="shared" si="94"/>
        <v>-0.21792035398230092</v>
      </c>
      <c r="Y130" s="167">
        <f t="shared" si="95"/>
        <v>2.9064186632365172E-4</v>
      </c>
    </row>
    <row r="131" spans="1:25" x14ac:dyDescent="0.25">
      <c r="A131" s="57"/>
      <c r="B131" s="165" t="s">
        <v>133</v>
      </c>
      <c r="C131" s="166">
        <v>146</v>
      </c>
      <c r="D131" s="166">
        <v>71</v>
      </c>
      <c r="E131" s="166">
        <v>143</v>
      </c>
      <c r="F131" s="166">
        <v>258</v>
      </c>
      <c r="G131" s="166">
        <v>183</v>
      </c>
      <c r="H131" s="166">
        <v>194</v>
      </c>
      <c r="I131" s="167">
        <f t="shared" si="92"/>
        <v>6.0109289617486406E-2</v>
      </c>
      <c r="J131" s="167">
        <f t="shared" si="89"/>
        <v>4.419255196041805E-4</v>
      </c>
      <c r="K131" s="166">
        <v>824</v>
      </c>
      <c r="L131" s="166">
        <v>95</v>
      </c>
      <c r="M131" s="166">
        <v>913</v>
      </c>
      <c r="N131" s="166">
        <v>1235</v>
      </c>
      <c r="O131" s="166">
        <v>1182</v>
      </c>
      <c r="P131" s="166">
        <v>1224</v>
      </c>
      <c r="Q131" s="167">
        <f t="shared" si="93"/>
        <v>3.5532994923857864E-2</v>
      </c>
      <c r="R131" s="167">
        <f t="shared" si="91"/>
        <v>6.1397731393954226E-4</v>
      </c>
      <c r="S131" s="166">
        <v>970</v>
      </c>
      <c r="T131" s="166">
        <v>1056</v>
      </c>
      <c r="U131" s="166">
        <v>1493</v>
      </c>
      <c r="V131" s="166">
        <v>1365</v>
      </c>
      <c r="W131" s="166">
        <v>1418</v>
      </c>
      <c r="X131" s="167">
        <f t="shared" si="94"/>
        <v>3.8827838827838912E-2</v>
      </c>
      <c r="Y131" s="167">
        <f t="shared" si="95"/>
        <v>5.8292809964206242E-4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10667</v>
      </c>
      <c r="E132" s="171">
        <f t="shared" si="97"/>
        <v>14639</v>
      </c>
      <c r="F132" s="171">
        <f t="shared" si="97"/>
        <v>13095</v>
      </c>
      <c r="G132" s="171">
        <f t="shared" si="97"/>
        <v>12604</v>
      </c>
      <c r="H132" s="171">
        <f t="shared" si="97"/>
        <v>12936</v>
      </c>
      <c r="I132" s="172">
        <f t="shared" si="92"/>
        <v>2.6340844176451883E-2</v>
      </c>
      <c r="J132" s="172">
        <f t="shared" si="89"/>
        <v>2.946777588453443E-2</v>
      </c>
      <c r="K132" s="171">
        <f t="shared" ref="K132:P132" si="98">K124-SUM(K125:K131)</f>
        <v>5197</v>
      </c>
      <c r="L132" s="171">
        <f t="shared" si="98"/>
        <v>6046</v>
      </c>
      <c r="M132" s="171">
        <f t="shared" si="98"/>
        <v>14101</v>
      </c>
      <c r="N132" s="171">
        <f t="shared" si="98"/>
        <v>17452</v>
      </c>
      <c r="O132" s="171">
        <f t="shared" si="98"/>
        <v>18517</v>
      </c>
      <c r="P132" s="171">
        <f t="shared" si="98"/>
        <v>21451</v>
      </c>
      <c r="Q132" s="172">
        <f t="shared" si="93"/>
        <v>0.15844899281741109</v>
      </c>
      <c r="R132" s="172">
        <f t="shared" si="91"/>
        <v>1.0760153072971505E-2</v>
      </c>
      <c r="S132" s="171">
        <f>S124-SUM(S125:S131)</f>
        <v>15677</v>
      </c>
      <c r="T132" s="171">
        <f>T124-SUM(T125:T131)</f>
        <v>28740</v>
      </c>
      <c r="U132" s="171">
        <f>U124-SUM(U125:U131)</f>
        <v>30547</v>
      </c>
      <c r="V132" s="171">
        <f>V124-SUM(V125:V131)</f>
        <v>31121</v>
      </c>
      <c r="W132" s="171">
        <f>W124-SUM(W125:W131)</f>
        <v>34387</v>
      </c>
      <c r="X132" s="172">
        <f t="shared" si="94"/>
        <v>0.10494521384274291</v>
      </c>
      <c r="Y132" s="172">
        <f t="shared" si="95"/>
        <v>1.4136211962194358E-2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2790</v>
      </c>
      <c r="E134" s="178">
        <f t="shared" si="99"/>
        <v>28464</v>
      </c>
      <c r="F134" s="178">
        <f t="shared" si="99"/>
        <v>27166</v>
      </c>
      <c r="G134" s="178">
        <f t="shared" si="99"/>
        <v>30519</v>
      </c>
      <c r="H134" s="178">
        <f t="shared" si="99"/>
        <v>29292</v>
      </c>
      <c r="I134" s="179">
        <f>IFERROR(H134/G134-1,"-")</f>
        <v>-4.0204462793669515E-2</v>
      </c>
      <c r="J134" s="179">
        <f t="shared" ref="J134:J146" si="100">H134/H$8</f>
        <v>6.6726197527039469E-2</v>
      </c>
      <c r="K134" s="178">
        <f t="shared" ref="K134:P134" si="101">K135+K138</f>
        <v>32534</v>
      </c>
      <c r="L134" s="178">
        <f t="shared" si="101"/>
        <v>5496</v>
      </c>
      <c r="M134" s="178">
        <f t="shared" si="101"/>
        <v>91426</v>
      </c>
      <c r="N134" s="178">
        <f t="shared" si="101"/>
        <v>103284</v>
      </c>
      <c r="O134" s="178">
        <f t="shared" si="101"/>
        <v>107994</v>
      </c>
      <c r="P134" s="178">
        <f t="shared" si="101"/>
        <v>102981</v>
      </c>
      <c r="Q134" s="179">
        <f>IFERROR(P134/O134-1,"-")</f>
        <v>-4.6419245513639629E-2</v>
      </c>
      <c r="R134" s="179">
        <f t="shared" ref="R134:R146" si="102">P134/P$8</f>
        <v>5.1656860920594773E-2</v>
      </c>
      <c r="S134" s="178">
        <f>S135+S138</f>
        <v>39287</v>
      </c>
      <c r="T134" s="178">
        <f>T135+T138</f>
        <v>119890</v>
      </c>
      <c r="U134" s="178">
        <f>U135+U138</f>
        <v>130450</v>
      </c>
      <c r="V134" s="178">
        <f>V135+V138</f>
        <v>138513</v>
      </c>
      <c r="W134" s="178">
        <f>W135+W138</f>
        <v>132273</v>
      </c>
      <c r="X134" s="179">
        <f>IFERROR(W134/V134-1,"-")</f>
        <v>-4.5049923111910029E-2</v>
      </c>
      <c r="Y134" s="179">
        <f>W134/W$8</f>
        <v>5.4376338874439011E-2</v>
      </c>
    </row>
    <row r="135" spans="1:25" x14ac:dyDescent="0.25">
      <c r="A135" s="57"/>
      <c r="B135" s="161" t="s">
        <v>99</v>
      </c>
      <c r="C135" s="162">
        <v>514</v>
      </c>
      <c r="D135" s="162">
        <v>1473</v>
      </c>
      <c r="E135" s="162">
        <v>3357</v>
      </c>
      <c r="F135" s="162">
        <v>4136</v>
      </c>
      <c r="G135" s="162">
        <v>3974</v>
      </c>
      <c r="H135" s="162">
        <v>1846</v>
      </c>
      <c r="I135" s="163">
        <f>IFERROR(H135/G135-1,"-")</f>
        <v>-0.53548062405636632</v>
      </c>
      <c r="J135" s="163">
        <f t="shared" si="100"/>
        <v>4.2051263360274082E-3</v>
      </c>
      <c r="K135" s="162">
        <v>1373</v>
      </c>
      <c r="L135" s="162">
        <v>1501</v>
      </c>
      <c r="M135" s="162">
        <v>7833</v>
      </c>
      <c r="N135" s="162">
        <v>9670</v>
      </c>
      <c r="O135" s="162">
        <v>7037</v>
      </c>
      <c r="P135" s="162">
        <v>8329</v>
      </c>
      <c r="Q135" s="163">
        <f>IFERROR(P135/O135-1,"-")</f>
        <v>0.1836009663208753</v>
      </c>
      <c r="R135" s="163">
        <f t="shared" si="102"/>
        <v>4.1779551044137647E-3</v>
      </c>
      <c r="S135" s="162">
        <v>1887</v>
      </c>
      <c r="T135" s="162">
        <v>11190</v>
      </c>
      <c r="U135" s="162">
        <v>13806</v>
      </c>
      <c r="V135" s="162">
        <v>11011</v>
      </c>
      <c r="W135" s="162">
        <v>10175</v>
      </c>
      <c r="X135" s="163">
        <f>IFERROR(W135/V135-1,"-")</f>
        <v>-7.5924075924075907E-2</v>
      </c>
      <c r="Y135" s="163">
        <f>W135/W$8</f>
        <v>4.1828585429181837E-3</v>
      </c>
    </row>
    <row r="136" spans="1:25" x14ac:dyDescent="0.25">
      <c r="A136" s="57"/>
      <c r="B136" s="165" t="s">
        <v>105</v>
      </c>
      <c r="C136" s="166">
        <v>514</v>
      </c>
      <c r="D136" s="166">
        <v>1473</v>
      </c>
      <c r="E136" s="166">
        <v>3286</v>
      </c>
      <c r="F136" s="166">
        <v>4136</v>
      </c>
      <c r="G136" s="166">
        <v>3974</v>
      </c>
      <c r="H136" s="166">
        <v>1846</v>
      </c>
      <c r="I136" s="167">
        <f>IFERROR(H136/G136-1,"-")</f>
        <v>-0.53548062405636632</v>
      </c>
      <c r="J136" s="167">
        <f t="shared" si="100"/>
        <v>4.2051263360274082E-3</v>
      </c>
      <c r="K136" s="166">
        <v>632</v>
      </c>
      <c r="L136" s="166">
        <v>0</v>
      </c>
      <c r="M136" s="166">
        <v>4234</v>
      </c>
      <c r="N136" s="166">
        <v>4783</v>
      </c>
      <c r="O136" s="166">
        <v>3118</v>
      </c>
      <c r="P136" s="166">
        <v>3893</v>
      </c>
      <c r="Q136" s="167">
        <f>IFERROR(P136/O136-1,"-")</f>
        <v>0.248556767158435</v>
      </c>
      <c r="R136" s="167">
        <f t="shared" si="102"/>
        <v>1.9527889568354887E-3</v>
      </c>
      <c r="S136" s="166">
        <v>1146</v>
      </c>
      <c r="T136" s="166">
        <v>7520</v>
      </c>
      <c r="U136" s="166">
        <v>8919</v>
      </c>
      <c r="V136" s="166">
        <v>7092</v>
      </c>
      <c r="W136" s="166">
        <v>5739</v>
      </c>
      <c r="X136" s="167">
        <f>IFERROR(W136/V136-1,"-")</f>
        <v>-0.19077834179357023</v>
      </c>
      <c r="Y136" s="167">
        <f>W136/W$8</f>
        <v>2.3592555457304628E-3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1501</v>
      </c>
      <c r="M137" s="166">
        <v>3599</v>
      </c>
      <c r="N137" s="166">
        <v>4887</v>
      </c>
      <c r="O137" s="166">
        <v>3919</v>
      </c>
      <c r="P137" s="166">
        <v>4436</v>
      </c>
      <c r="Q137" s="167">
        <f>IFERROR(P137/O137-1,"-")</f>
        <v>0.13192140852258238</v>
      </c>
      <c r="R137" s="167">
        <f t="shared" si="102"/>
        <v>2.2251661475782758E-3</v>
      </c>
      <c r="S137" s="166">
        <v>741</v>
      </c>
      <c r="T137" s="166">
        <v>3670</v>
      </c>
      <c r="U137" s="166">
        <v>4887</v>
      </c>
      <c r="V137" s="166">
        <v>3919</v>
      </c>
      <c r="W137" s="166">
        <v>4436</v>
      </c>
      <c r="X137" s="167">
        <f>IFERROR(W137/V137-1,"-")</f>
        <v>0.13192140852258238</v>
      </c>
      <c r="Y137" s="167">
        <f>W137/W$8</f>
        <v>1.8236029971877214E-3</v>
      </c>
    </row>
    <row r="138" spans="1:25" x14ac:dyDescent="0.25">
      <c r="A138" s="57"/>
      <c r="B138" s="161" t="s">
        <v>109</v>
      </c>
      <c r="C138" s="162">
        <v>6239</v>
      </c>
      <c r="D138" s="162">
        <v>1317</v>
      </c>
      <c r="E138" s="162">
        <v>25107</v>
      </c>
      <c r="F138" s="162">
        <v>23030</v>
      </c>
      <c r="G138" s="162">
        <v>26545</v>
      </c>
      <c r="H138" s="162">
        <v>27446</v>
      </c>
      <c r="I138" s="163">
        <f>IFERROR(H138/G138-1,"-")</f>
        <v>3.3942362026746942E-2</v>
      </c>
      <c r="J138" s="163">
        <f t="shared" si="100"/>
        <v>6.2521071191012051E-2</v>
      </c>
      <c r="K138" s="162">
        <v>31161</v>
      </c>
      <c r="L138" s="162">
        <v>3995</v>
      </c>
      <c r="M138" s="162">
        <v>83593</v>
      </c>
      <c r="N138" s="162">
        <v>93614</v>
      </c>
      <c r="O138" s="162">
        <v>100957</v>
      </c>
      <c r="P138" s="162">
        <v>94652</v>
      </c>
      <c r="Q138" s="163">
        <f>IFERROR(P138/O138-1,"-")</f>
        <v>-6.245233119050686E-2</v>
      </c>
      <c r="R138" s="163">
        <f t="shared" si="102"/>
        <v>4.7478905816181013E-2</v>
      </c>
      <c r="S138" s="162">
        <v>37400</v>
      </c>
      <c r="T138" s="162">
        <v>108700</v>
      </c>
      <c r="U138" s="162">
        <v>116644</v>
      </c>
      <c r="V138" s="162">
        <v>127502</v>
      </c>
      <c r="W138" s="162">
        <v>122098</v>
      </c>
      <c r="X138" s="163">
        <f>IFERROR(W138/V138-1,"-")</f>
        <v>-4.2383648883939085E-2</v>
      </c>
      <c r="Y138" s="163">
        <f>W138/W$8</f>
        <v>5.019348033152083E-2</v>
      </c>
    </row>
    <row r="139" spans="1:25" s="57" customFormat="1" x14ac:dyDescent="0.25">
      <c r="B139" s="165" t="s">
        <v>112</v>
      </c>
      <c r="C139" s="166">
        <v>3314</v>
      </c>
      <c r="D139" s="166">
        <v>189</v>
      </c>
      <c r="E139" s="166">
        <v>12522</v>
      </c>
      <c r="F139" s="166">
        <v>11768</v>
      </c>
      <c r="G139" s="166">
        <v>15180</v>
      </c>
      <c r="H139" s="166">
        <v>15582</v>
      </c>
      <c r="I139" s="167">
        <f t="shared" ref="I139:I146" si="103">IFERROR(H139/G139-1,"-")</f>
        <v>2.6482213438735247E-2</v>
      </c>
      <c r="J139" s="167">
        <f t="shared" si="100"/>
        <v>3.5495275497280106E-2</v>
      </c>
      <c r="K139" s="166">
        <v>12322</v>
      </c>
      <c r="L139" s="166">
        <v>332</v>
      </c>
      <c r="M139" s="166">
        <v>33530</v>
      </c>
      <c r="N139" s="166">
        <v>37048</v>
      </c>
      <c r="O139" s="166">
        <v>41409</v>
      </c>
      <c r="P139" s="166">
        <v>39360</v>
      </c>
      <c r="Q139" s="167">
        <f t="shared" ref="Q139:Q146" si="104">IFERROR(P139/O139-1,"-")</f>
        <v>-4.948199666739117E-2</v>
      </c>
      <c r="R139" s="167">
        <f t="shared" si="102"/>
        <v>1.974358421295783E-2</v>
      </c>
      <c r="S139" s="166">
        <v>15636</v>
      </c>
      <c r="T139" s="166">
        <v>46052</v>
      </c>
      <c r="U139" s="166">
        <v>48816</v>
      </c>
      <c r="V139" s="166">
        <v>56589</v>
      </c>
      <c r="W139" s="166">
        <v>54942</v>
      </c>
      <c r="X139" s="167">
        <f t="shared" ref="X139:X146" si="105">IFERROR(W139/V139-1,"-")</f>
        <v>-2.9104596299634244E-2</v>
      </c>
      <c r="Y139" s="167">
        <f t="shared" ref="Y139:Y146" si="106">W139/W$8</f>
        <v>2.2586202856512125E-2</v>
      </c>
    </row>
    <row r="140" spans="1:25" s="57" customFormat="1" x14ac:dyDescent="0.25">
      <c r="B140" s="165" t="s">
        <v>115</v>
      </c>
      <c r="C140" s="166">
        <v>966</v>
      </c>
      <c r="D140" s="166">
        <v>129</v>
      </c>
      <c r="E140" s="166">
        <v>808</v>
      </c>
      <c r="F140" s="166">
        <v>1099</v>
      </c>
      <c r="G140" s="166">
        <v>994</v>
      </c>
      <c r="H140" s="166">
        <v>1121</v>
      </c>
      <c r="I140" s="167">
        <f t="shared" si="103"/>
        <v>0.12776659959758541</v>
      </c>
      <c r="J140" s="167">
        <f t="shared" si="100"/>
        <v>2.5536005540014763E-3</v>
      </c>
      <c r="K140" s="166">
        <v>1709</v>
      </c>
      <c r="L140" s="166">
        <v>474</v>
      </c>
      <c r="M140" s="166">
        <v>6132</v>
      </c>
      <c r="N140" s="166">
        <v>9153</v>
      </c>
      <c r="O140" s="166">
        <v>10266</v>
      </c>
      <c r="P140" s="166">
        <v>9649</v>
      </c>
      <c r="Q140" s="167">
        <f t="shared" si="104"/>
        <v>-6.0101305279563588E-2</v>
      </c>
      <c r="R140" s="167">
        <f t="shared" si="102"/>
        <v>4.8400875017995454E-3</v>
      </c>
      <c r="S140" s="166">
        <v>2675</v>
      </c>
      <c r="T140" s="166">
        <v>6940</v>
      </c>
      <c r="U140" s="166">
        <v>10252</v>
      </c>
      <c r="V140" s="166">
        <v>11260</v>
      </c>
      <c r="W140" s="166">
        <v>10770</v>
      </c>
      <c r="X140" s="167">
        <f t="shared" si="105"/>
        <v>-4.3516873889875685E-2</v>
      </c>
      <c r="Y140" s="167">
        <f t="shared" si="106"/>
        <v>4.4274581333885845E-3</v>
      </c>
    </row>
    <row r="141" spans="1:25" x14ac:dyDescent="0.25">
      <c r="A141" s="57"/>
      <c r="B141" s="165" t="s">
        <v>118</v>
      </c>
      <c r="C141" s="166">
        <v>87</v>
      </c>
      <c r="D141" s="166">
        <v>199</v>
      </c>
      <c r="E141" s="166">
        <v>3811</v>
      </c>
      <c r="F141" s="166">
        <v>2925</v>
      </c>
      <c r="G141" s="166">
        <v>3062</v>
      </c>
      <c r="H141" s="166">
        <v>2922</v>
      </c>
      <c r="I141" s="167">
        <f t="shared" si="103"/>
        <v>-4.5721750489875923E-2</v>
      </c>
      <c r="J141" s="167">
        <f t="shared" si="100"/>
        <v>6.6562183932134819E-3</v>
      </c>
      <c r="K141" s="166">
        <v>3010</v>
      </c>
      <c r="L141" s="166">
        <v>782</v>
      </c>
      <c r="M141" s="166">
        <v>10346</v>
      </c>
      <c r="N141" s="166">
        <v>9638</v>
      </c>
      <c r="O141" s="166">
        <v>9917</v>
      </c>
      <c r="P141" s="166">
        <v>8170</v>
      </c>
      <c r="Q141" s="167">
        <f t="shared" si="104"/>
        <v>-0.17616214581022482</v>
      </c>
      <c r="R141" s="167">
        <f t="shared" si="102"/>
        <v>4.0981982474559316E-3</v>
      </c>
      <c r="S141" s="166">
        <v>3097</v>
      </c>
      <c r="T141" s="166">
        <v>14157</v>
      </c>
      <c r="U141" s="166">
        <v>12563</v>
      </c>
      <c r="V141" s="166">
        <v>12979</v>
      </c>
      <c r="W141" s="166">
        <v>11092</v>
      </c>
      <c r="X141" s="167">
        <f t="shared" si="105"/>
        <v>-0.14538870483088062</v>
      </c>
      <c r="Y141" s="167">
        <f t="shared" si="106"/>
        <v>4.5598296764666826E-3</v>
      </c>
    </row>
    <row r="142" spans="1:25" x14ac:dyDescent="0.25">
      <c r="A142" s="57"/>
      <c r="B142" s="165" t="s">
        <v>125</v>
      </c>
      <c r="C142" s="166">
        <v>94</v>
      </c>
      <c r="D142" s="166">
        <v>95</v>
      </c>
      <c r="E142" s="166">
        <v>2435</v>
      </c>
      <c r="F142" s="166">
        <v>1733</v>
      </c>
      <c r="G142" s="166">
        <v>1118</v>
      </c>
      <c r="H142" s="166">
        <v>789</v>
      </c>
      <c r="I142" s="167">
        <f t="shared" si="103"/>
        <v>-0.29427549194991054</v>
      </c>
      <c r="J142" s="167">
        <f t="shared" si="100"/>
        <v>1.7973156441633939E-3</v>
      </c>
      <c r="K142" s="166">
        <v>312</v>
      </c>
      <c r="L142" s="166">
        <v>50</v>
      </c>
      <c r="M142" s="166">
        <v>2419</v>
      </c>
      <c r="N142" s="166">
        <v>2370</v>
      </c>
      <c r="O142" s="166">
        <v>1936</v>
      </c>
      <c r="P142" s="166">
        <v>1950</v>
      </c>
      <c r="Q142" s="167">
        <f t="shared" si="104"/>
        <v>7.2314049586776896E-3</v>
      </c>
      <c r="R142" s="167">
        <f t="shared" si="102"/>
        <v>9.7815013250172173E-4</v>
      </c>
      <c r="S142" s="166">
        <v>406</v>
      </c>
      <c r="T142" s="166">
        <v>4854</v>
      </c>
      <c r="U142" s="166">
        <v>4103</v>
      </c>
      <c r="V142" s="166">
        <v>3054</v>
      </c>
      <c r="W142" s="166">
        <v>2739</v>
      </c>
      <c r="X142" s="167">
        <f t="shared" si="105"/>
        <v>-0.10314341846758346</v>
      </c>
      <c r="Y142" s="167">
        <f t="shared" si="106"/>
        <v>1.1259802996612192E-3</v>
      </c>
    </row>
    <row r="143" spans="1:25" x14ac:dyDescent="0.25">
      <c r="A143" s="57"/>
      <c r="B143" s="165" t="s">
        <v>121</v>
      </c>
      <c r="C143" s="166">
        <v>52</v>
      </c>
      <c r="D143" s="166">
        <v>89</v>
      </c>
      <c r="E143" s="166">
        <v>205</v>
      </c>
      <c r="F143" s="166">
        <v>505</v>
      </c>
      <c r="G143" s="166">
        <v>629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90</v>
      </c>
      <c r="M143" s="166">
        <v>1945</v>
      </c>
      <c r="N143" s="166">
        <v>2146</v>
      </c>
      <c r="O143" s="166">
        <v>2489</v>
      </c>
      <c r="P143" s="166">
        <v>2311</v>
      </c>
      <c r="Q143" s="167">
        <f t="shared" si="104"/>
        <v>-7.1514664523905203E-2</v>
      </c>
      <c r="R143" s="167">
        <f t="shared" si="102"/>
        <v>1.1592333108776816E-3</v>
      </c>
      <c r="S143" s="166">
        <v>671</v>
      </c>
      <c r="T143" s="166">
        <v>2150</v>
      </c>
      <c r="U143" s="166">
        <v>2651</v>
      </c>
      <c r="V143" s="166">
        <v>3118</v>
      </c>
      <c r="W143" s="166">
        <v>2311</v>
      </c>
      <c r="X143" s="167">
        <f t="shared" si="105"/>
        <v>-0.25881975625400899</v>
      </c>
      <c r="Y143" s="167">
        <f t="shared" si="106"/>
        <v>9.5003303122200727E-4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79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15</v>
      </c>
      <c r="M144" s="166">
        <v>1561</v>
      </c>
      <c r="N144" s="166">
        <v>1812</v>
      </c>
      <c r="O144" s="166">
        <v>1807</v>
      </c>
      <c r="P144" s="166">
        <v>2011</v>
      </c>
      <c r="Q144" s="167">
        <f t="shared" si="104"/>
        <v>0.1128942999446596</v>
      </c>
      <c r="R144" s="167">
        <f t="shared" si="102"/>
        <v>1.008748675108186E-3</v>
      </c>
      <c r="S144" s="166">
        <v>1581</v>
      </c>
      <c r="T144" s="166">
        <v>1640</v>
      </c>
      <c r="U144" s="166">
        <v>1951</v>
      </c>
      <c r="V144" s="166">
        <v>1813</v>
      </c>
      <c r="W144" s="166">
        <v>2011</v>
      </c>
      <c r="X144" s="167">
        <f t="shared" si="105"/>
        <v>0.10921125206839499</v>
      </c>
      <c r="Y144" s="167">
        <f t="shared" si="106"/>
        <v>8.2670550661508285E-4</v>
      </c>
    </row>
    <row r="145" spans="1:25" x14ac:dyDescent="0.25">
      <c r="A145" s="57"/>
      <c r="B145" s="165" t="s">
        <v>133</v>
      </c>
      <c r="C145" s="166">
        <v>815</v>
      </c>
      <c r="D145" s="166">
        <v>2</v>
      </c>
      <c r="E145" s="166">
        <v>49</v>
      </c>
      <c r="F145" s="166">
        <v>62</v>
      </c>
      <c r="G145" s="166">
        <v>54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4</v>
      </c>
      <c r="M145" s="166">
        <v>686</v>
      </c>
      <c r="N145" s="166">
        <v>1243</v>
      </c>
      <c r="O145" s="166">
        <v>1108</v>
      </c>
      <c r="P145" s="166">
        <v>814</v>
      </c>
      <c r="Q145" s="167">
        <f t="shared" si="104"/>
        <v>-0.26534296028880866</v>
      </c>
      <c r="R145" s="167">
        <f t="shared" si="102"/>
        <v>4.0831497838789821E-4</v>
      </c>
      <c r="S145" s="166">
        <v>3277</v>
      </c>
      <c r="T145" s="166">
        <v>735</v>
      </c>
      <c r="U145" s="166">
        <v>1305</v>
      </c>
      <c r="V145" s="166">
        <v>1162</v>
      </c>
      <c r="W145" s="166">
        <v>814</v>
      </c>
      <c r="X145" s="167">
        <f t="shared" si="105"/>
        <v>-0.29948364888123924</v>
      </c>
      <c r="Y145" s="167">
        <f t="shared" si="106"/>
        <v>3.3462868343345475E-4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614</v>
      </c>
      <c r="E146" s="171">
        <f t="shared" si="108"/>
        <v>5198</v>
      </c>
      <c r="F146" s="171">
        <f t="shared" si="108"/>
        <v>4799</v>
      </c>
      <c r="G146" s="171">
        <f t="shared" si="108"/>
        <v>5502</v>
      </c>
      <c r="H146" s="171">
        <f t="shared" si="108"/>
        <v>7032</v>
      </c>
      <c r="I146" s="172">
        <f t="shared" si="103"/>
        <v>0.27808069792802614</v>
      </c>
      <c r="J146" s="172">
        <f t="shared" si="100"/>
        <v>1.6018661102353594E-2</v>
      </c>
      <c r="K146" s="171">
        <f t="shared" ref="K146:P146" si="109">K138-SUM(K139:K145)</f>
        <v>9288</v>
      </c>
      <c r="L146" s="171">
        <f t="shared" si="109"/>
        <v>2248</v>
      </c>
      <c r="M146" s="171">
        <f t="shared" si="109"/>
        <v>26974</v>
      </c>
      <c r="N146" s="171">
        <f t="shared" si="109"/>
        <v>30204</v>
      </c>
      <c r="O146" s="171">
        <f t="shared" si="109"/>
        <v>32025</v>
      </c>
      <c r="P146" s="171">
        <f t="shared" si="109"/>
        <v>30387</v>
      </c>
      <c r="Q146" s="172">
        <f t="shared" si="104"/>
        <v>-5.1147540983606521E-2</v>
      </c>
      <c r="R146" s="172">
        <f t="shared" si="102"/>
        <v>1.5242588757092215E-2</v>
      </c>
      <c r="S146" s="171">
        <f>S138-SUM(S139:S145)</f>
        <v>10057</v>
      </c>
      <c r="T146" s="171">
        <f>T138-SUM(T139:T145)</f>
        <v>32172</v>
      </c>
      <c r="U146" s="171">
        <f>U138-SUM(U139:U145)</f>
        <v>35003</v>
      </c>
      <c r="V146" s="171">
        <f>V138-SUM(V139:V145)</f>
        <v>37527</v>
      </c>
      <c r="W146" s="171">
        <f>W138-SUM(W139:W145)</f>
        <v>37419</v>
      </c>
      <c r="X146" s="172">
        <f t="shared" si="105"/>
        <v>-2.8779278919177642E-3</v>
      </c>
      <c r="Y146" s="172">
        <f t="shared" si="106"/>
        <v>1.5382642144221673E-2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4372</v>
      </c>
      <c r="E148" s="178">
        <f t="shared" si="110"/>
        <v>16339</v>
      </c>
      <c r="F148" s="178">
        <f t="shared" si="110"/>
        <v>16570</v>
      </c>
      <c r="G148" s="178">
        <f t="shared" si="110"/>
        <v>19906</v>
      </c>
      <c r="H148" s="178">
        <f t="shared" si="110"/>
        <v>19039</v>
      </c>
      <c r="I148" s="179">
        <f>IFERROR(H148/G148-1,"-")</f>
        <v>-4.3554707123480307E-2</v>
      </c>
      <c r="J148" s="179">
        <f t="shared" ref="J148:J160" si="111">H148/H$8</f>
        <v>4.3370206019298932E-2</v>
      </c>
      <c r="K148" s="178">
        <f t="shared" ref="K148:P148" si="112">K149+K152</f>
        <v>16907</v>
      </c>
      <c r="L148" s="178">
        <f t="shared" si="112"/>
        <v>22955</v>
      </c>
      <c r="M148" s="178">
        <f t="shared" si="112"/>
        <v>43745</v>
      </c>
      <c r="N148" s="178">
        <f t="shared" si="112"/>
        <v>46752</v>
      </c>
      <c r="O148" s="178">
        <f t="shared" si="112"/>
        <v>47305</v>
      </c>
      <c r="P148" s="178">
        <f t="shared" si="112"/>
        <v>44630</v>
      </c>
      <c r="Q148" s="179">
        <f>IFERROR(P148/O148-1,"-")</f>
        <v>-5.6547933622238644E-2</v>
      </c>
      <c r="R148" s="179">
        <f t="shared" ref="R148:R160" si="113">P148/P$8</f>
        <v>2.2387097647975304E-2</v>
      </c>
      <c r="S148" s="178">
        <f>S149+S152</f>
        <v>22394</v>
      </c>
      <c r="T148" s="178">
        <f>T149+T152</f>
        <v>60084</v>
      </c>
      <c r="U148" s="178">
        <f>U149+U152</f>
        <v>63322</v>
      </c>
      <c r="V148" s="178">
        <f>V149+V152</f>
        <v>67211</v>
      </c>
      <c r="W148" s="178">
        <f>W149+W152</f>
        <v>63669</v>
      </c>
      <c r="X148" s="179">
        <f>IFERROR(W148/V148-1,"-")</f>
        <v>-5.2699706893216902E-2</v>
      </c>
      <c r="Y148" s="179">
        <f>W148/W$8</f>
        <v>2.6173800547327555E-2</v>
      </c>
    </row>
    <row r="149" spans="1:25" x14ac:dyDescent="0.25">
      <c r="A149" s="57"/>
      <c r="B149" s="161" t="s">
        <v>99</v>
      </c>
      <c r="C149" s="162">
        <v>3443</v>
      </c>
      <c r="D149" s="162">
        <v>2227</v>
      </c>
      <c r="E149" s="162">
        <v>10042</v>
      </c>
      <c r="F149" s="162">
        <v>10712</v>
      </c>
      <c r="G149" s="162">
        <v>10921</v>
      </c>
      <c r="H149" s="162">
        <v>9632</v>
      </c>
      <c r="I149" s="163">
        <f>IFERROR(H149/G149-1,"-")</f>
        <v>-0.11802948447944328</v>
      </c>
      <c r="J149" s="163">
        <f t="shared" si="111"/>
        <v>2.1941374251687972E-2</v>
      </c>
      <c r="K149" s="162">
        <v>4415</v>
      </c>
      <c r="L149" s="162">
        <v>16477</v>
      </c>
      <c r="M149" s="162">
        <v>22320</v>
      </c>
      <c r="N149" s="162">
        <v>22358</v>
      </c>
      <c r="O149" s="162">
        <v>20442</v>
      </c>
      <c r="P149" s="162">
        <v>17918</v>
      </c>
      <c r="Q149" s="163">
        <f>IFERROR(P149/O149-1,"-")</f>
        <v>-0.12347128461011647</v>
      </c>
      <c r="R149" s="163">
        <f t="shared" si="113"/>
        <v>8.9879456790594101E-3</v>
      </c>
      <c r="S149" s="162">
        <v>7858</v>
      </c>
      <c r="T149" s="162">
        <v>32362</v>
      </c>
      <c r="U149" s="162">
        <v>33070</v>
      </c>
      <c r="V149" s="162">
        <v>31363</v>
      </c>
      <c r="W149" s="162">
        <v>27550</v>
      </c>
      <c r="X149" s="163">
        <f>IFERROR(W149/V149-1,"-")</f>
        <v>-0.12157637981060487</v>
      </c>
      <c r="Y149" s="163">
        <f>W149/W$8</f>
        <v>1.1325577676402552E-2</v>
      </c>
    </row>
    <row r="150" spans="1:25" x14ac:dyDescent="0.25">
      <c r="A150" s="57"/>
      <c r="B150" s="165" t="s">
        <v>105</v>
      </c>
      <c r="C150" s="166">
        <v>545</v>
      </c>
      <c r="D150" s="166">
        <v>1119</v>
      </c>
      <c r="E150" s="166">
        <v>3452</v>
      </c>
      <c r="F150" s="166">
        <v>2827</v>
      </c>
      <c r="G150" s="166">
        <v>2995</v>
      </c>
      <c r="H150" s="166">
        <v>2980</v>
      </c>
      <c r="I150" s="167">
        <f>IFERROR(H150/G150-1,"-")</f>
        <v>-5.008347245408995E-3</v>
      </c>
      <c r="J150" s="167">
        <f t="shared" si="111"/>
        <v>6.7883404557755565E-3</v>
      </c>
      <c r="K150" s="166">
        <v>3315</v>
      </c>
      <c r="L150" s="166">
        <v>14760</v>
      </c>
      <c r="M150" s="166">
        <v>19657</v>
      </c>
      <c r="N150" s="166">
        <v>20976</v>
      </c>
      <c r="O150" s="166">
        <v>19036</v>
      </c>
      <c r="P150" s="166">
        <v>14958</v>
      </c>
      <c r="Q150" s="167">
        <f>IFERROR(P150/O150-1,"-")</f>
        <v>-0.21422567766337464</v>
      </c>
      <c r="R150" s="167">
        <f t="shared" si="113"/>
        <v>7.5031639394670538E-3</v>
      </c>
      <c r="S150" s="166">
        <v>3860</v>
      </c>
      <c r="T150" s="166">
        <v>23109</v>
      </c>
      <c r="U150" s="166">
        <v>23803</v>
      </c>
      <c r="V150" s="166">
        <v>22031</v>
      </c>
      <c r="W150" s="166">
        <v>17938</v>
      </c>
      <c r="X150" s="167">
        <f>IFERROR(W150/V150-1,"-")</f>
        <v>-0.18578366846715988</v>
      </c>
      <c r="Y150" s="167">
        <f>W150/W$8</f>
        <v>7.3741637879966961E-3</v>
      </c>
    </row>
    <row r="151" spans="1:25" x14ac:dyDescent="0.25">
      <c r="A151" s="57"/>
      <c r="B151" s="165" t="s">
        <v>102</v>
      </c>
      <c r="C151" s="166">
        <v>2898</v>
      </c>
      <c r="D151" s="166">
        <v>1108</v>
      </c>
      <c r="E151" s="166">
        <v>6590</v>
      </c>
      <c r="F151" s="166">
        <v>7885</v>
      </c>
      <c r="G151" s="166">
        <v>7926</v>
      </c>
      <c r="H151" s="166">
        <v>6652</v>
      </c>
      <c r="I151" s="167">
        <f>IFERROR(H151/G151-1,"-")</f>
        <v>-0.16073681554377994</v>
      </c>
      <c r="J151" s="167">
        <f t="shared" si="111"/>
        <v>1.5153033795912417E-2</v>
      </c>
      <c r="K151" s="166">
        <v>1100</v>
      </c>
      <c r="L151" s="166">
        <v>1717</v>
      </c>
      <c r="M151" s="166">
        <v>2663</v>
      </c>
      <c r="N151" s="166">
        <v>1382</v>
      </c>
      <c r="O151" s="166">
        <v>1406</v>
      </c>
      <c r="P151" s="166">
        <v>2960</v>
      </c>
      <c r="Q151" s="167">
        <f>IFERROR(P151/O151-1,"-")</f>
        <v>1.1052631578947367</v>
      </c>
      <c r="R151" s="167">
        <f t="shared" si="113"/>
        <v>1.4847817395923571E-3</v>
      </c>
      <c r="S151" s="166">
        <v>3998</v>
      </c>
      <c r="T151" s="166">
        <v>9253</v>
      </c>
      <c r="U151" s="166">
        <v>9267</v>
      </c>
      <c r="V151" s="166">
        <v>9332</v>
      </c>
      <c r="W151" s="166">
        <v>9612</v>
      </c>
      <c r="X151" s="167">
        <f>IFERROR(W151/V151-1,"-")</f>
        <v>3.0004286326618113E-2</v>
      </c>
      <c r="Y151" s="167">
        <f>W151/W$8</f>
        <v>3.9514138884058558E-3</v>
      </c>
    </row>
    <row r="152" spans="1:25" x14ac:dyDescent="0.25">
      <c r="A152" s="57"/>
      <c r="B152" s="161" t="s">
        <v>109</v>
      </c>
      <c r="C152" s="162">
        <v>2044</v>
      </c>
      <c r="D152" s="162">
        <v>2145</v>
      </c>
      <c r="E152" s="162">
        <v>6297</v>
      </c>
      <c r="F152" s="162">
        <v>5858</v>
      </c>
      <c r="G152" s="162">
        <v>8985</v>
      </c>
      <c r="H152" s="162">
        <v>9407</v>
      </c>
      <c r="I152" s="163">
        <f>IFERROR(H152/G152-1,"-")</f>
        <v>4.6967167501391183E-2</v>
      </c>
      <c r="J152" s="163">
        <f t="shared" si="111"/>
        <v>2.142883176761096E-2</v>
      </c>
      <c r="K152" s="162">
        <v>12492</v>
      </c>
      <c r="L152" s="162">
        <v>6478</v>
      </c>
      <c r="M152" s="162">
        <v>21425</v>
      </c>
      <c r="N152" s="162">
        <v>24394</v>
      </c>
      <c r="O152" s="162">
        <v>26863</v>
      </c>
      <c r="P152" s="162">
        <v>26712</v>
      </c>
      <c r="Q152" s="163">
        <f>IFERROR(P152/O152-1,"-")</f>
        <v>-5.6211145441685817E-3</v>
      </c>
      <c r="R152" s="163">
        <f t="shared" si="113"/>
        <v>1.3399151968915893E-2</v>
      </c>
      <c r="S152" s="162">
        <v>14536</v>
      </c>
      <c r="T152" s="162">
        <v>27722</v>
      </c>
      <c r="U152" s="162">
        <v>30252</v>
      </c>
      <c r="V152" s="162">
        <v>35848</v>
      </c>
      <c r="W152" s="162">
        <v>36119</v>
      </c>
      <c r="X152" s="163">
        <f>IFERROR(W152/V152-1,"-")</f>
        <v>7.5596964963178248E-3</v>
      </c>
      <c r="Y152" s="163">
        <f>W152/W$8</f>
        <v>1.4848222870925002E-2</v>
      </c>
    </row>
    <row r="153" spans="1:25" s="57" customFormat="1" x14ac:dyDescent="0.25">
      <c r="B153" s="165" t="s">
        <v>112</v>
      </c>
      <c r="C153" s="166">
        <v>267</v>
      </c>
      <c r="D153" s="166">
        <v>98</v>
      </c>
      <c r="E153" s="166">
        <v>576</v>
      </c>
      <c r="F153" s="166">
        <v>455</v>
      </c>
      <c r="G153" s="166">
        <v>784</v>
      </c>
      <c r="H153" s="166">
        <v>848</v>
      </c>
      <c r="I153" s="167">
        <f t="shared" ref="I153:I160" si="114">IFERROR(H153/G153-1,"-")</f>
        <v>8.163265306122458E-2</v>
      </c>
      <c r="J153" s="167">
        <f t="shared" si="111"/>
        <v>1.9317156733213664E-3</v>
      </c>
      <c r="K153" s="166">
        <v>4639</v>
      </c>
      <c r="L153" s="166">
        <v>290</v>
      </c>
      <c r="M153" s="166">
        <v>9899</v>
      </c>
      <c r="N153" s="166">
        <v>10159</v>
      </c>
      <c r="O153" s="166">
        <v>11116</v>
      </c>
      <c r="P153" s="166">
        <v>9317</v>
      </c>
      <c r="Q153" s="167">
        <f t="shared" ref="Q153:Q160" si="115">IFERROR(P153/O153-1,"-")</f>
        <v>-0.16183879093198994</v>
      </c>
      <c r="R153" s="167">
        <f t="shared" si="113"/>
        <v>4.67355117154797E-3</v>
      </c>
      <c r="S153" s="166">
        <v>4906</v>
      </c>
      <c r="T153" s="166">
        <v>10475</v>
      </c>
      <c r="U153" s="166">
        <v>10614</v>
      </c>
      <c r="V153" s="166">
        <v>11900</v>
      </c>
      <c r="W153" s="166">
        <v>10165</v>
      </c>
      <c r="X153" s="167">
        <f t="shared" ref="X153:X160" si="116">IFERROR(W153/V153-1,"-")</f>
        <v>-0.14579831932773113</v>
      </c>
      <c r="Y153" s="167">
        <f t="shared" ref="Y153:Y160" si="117">W153/W$8</f>
        <v>4.1787476254312866E-3</v>
      </c>
    </row>
    <row r="154" spans="1:25" s="57" customFormat="1" x14ac:dyDescent="0.25">
      <c r="B154" s="165" t="s">
        <v>115</v>
      </c>
      <c r="C154" s="166">
        <v>395</v>
      </c>
      <c r="D154" s="166">
        <v>328</v>
      </c>
      <c r="E154" s="166">
        <v>1190</v>
      </c>
      <c r="F154" s="166">
        <v>1259</v>
      </c>
      <c r="G154" s="166">
        <v>1693</v>
      </c>
      <c r="H154" s="166">
        <v>1654</v>
      </c>
      <c r="I154" s="167">
        <f t="shared" si="114"/>
        <v>-2.3036030714707612E-2</v>
      </c>
      <c r="J154" s="167">
        <f t="shared" si="111"/>
        <v>3.7677567496150238E-3</v>
      </c>
      <c r="K154" s="166">
        <v>3440</v>
      </c>
      <c r="L154" s="166">
        <v>1307</v>
      </c>
      <c r="M154" s="166">
        <v>4325</v>
      </c>
      <c r="N154" s="166">
        <v>4290</v>
      </c>
      <c r="O154" s="166">
        <v>3951</v>
      </c>
      <c r="P154" s="166">
        <v>3973</v>
      </c>
      <c r="Q154" s="167">
        <f t="shared" si="115"/>
        <v>5.568210579599997E-3</v>
      </c>
      <c r="R154" s="167">
        <f t="shared" si="113"/>
        <v>1.9929181930406874E-3</v>
      </c>
      <c r="S154" s="166">
        <v>3835</v>
      </c>
      <c r="T154" s="166">
        <v>5515</v>
      </c>
      <c r="U154" s="166">
        <v>5549</v>
      </c>
      <c r="V154" s="166">
        <v>5644</v>
      </c>
      <c r="W154" s="166">
        <v>5627</v>
      </c>
      <c r="X154" s="167">
        <f t="shared" si="116"/>
        <v>-3.0120481927711218E-3</v>
      </c>
      <c r="Y154" s="167">
        <f t="shared" si="117"/>
        <v>2.313213269877211E-3</v>
      </c>
    </row>
    <row r="155" spans="1:25" x14ac:dyDescent="0.25">
      <c r="A155" s="57"/>
      <c r="B155" s="165" t="s">
        <v>118</v>
      </c>
      <c r="C155" s="166">
        <v>268</v>
      </c>
      <c r="D155" s="166">
        <v>514</v>
      </c>
      <c r="E155" s="166">
        <v>1164</v>
      </c>
      <c r="F155" s="166">
        <v>1090</v>
      </c>
      <c r="G155" s="166">
        <v>1505</v>
      </c>
      <c r="H155" s="166">
        <v>1583</v>
      </c>
      <c r="I155" s="167">
        <f t="shared" si="114"/>
        <v>5.1827242524916883E-2</v>
      </c>
      <c r="J155" s="167">
        <f t="shared" si="111"/>
        <v>3.6060211213062771E-3</v>
      </c>
      <c r="K155" s="166">
        <v>1433</v>
      </c>
      <c r="L155" s="166">
        <v>1900</v>
      </c>
      <c r="M155" s="166">
        <v>2085</v>
      </c>
      <c r="N155" s="166">
        <v>3629</v>
      </c>
      <c r="O155" s="166">
        <v>4419</v>
      </c>
      <c r="P155" s="166">
        <v>7188</v>
      </c>
      <c r="Q155" s="167">
        <f t="shared" si="115"/>
        <v>0.62661235573659191</v>
      </c>
      <c r="R155" s="167">
        <f t="shared" si="113"/>
        <v>3.605611873037116E-3</v>
      </c>
      <c r="S155" s="166">
        <v>1701</v>
      </c>
      <c r="T155" s="166">
        <v>3249</v>
      </c>
      <c r="U155" s="166">
        <v>4719</v>
      </c>
      <c r="V155" s="166">
        <v>5924</v>
      </c>
      <c r="W155" s="166">
        <v>8771</v>
      </c>
      <c r="X155" s="167">
        <f t="shared" si="116"/>
        <v>0.48058744091829841</v>
      </c>
      <c r="Y155" s="167">
        <f t="shared" si="117"/>
        <v>3.6056857277577781E-3</v>
      </c>
    </row>
    <row r="156" spans="1:25" x14ac:dyDescent="0.25">
      <c r="A156" s="57"/>
      <c r="B156" s="165" t="s">
        <v>125</v>
      </c>
      <c r="C156" s="166">
        <v>189</v>
      </c>
      <c r="D156" s="166">
        <v>82</v>
      </c>
      <c r="E156" s="166">
        <v>400</v>
      </c>
      <c r="F156" s="166">
        <v>363</v>
      </c>
      <c r="G156" s="166">
        <v>522</v>
      </c>
      <c r="H156" s="166">
        <v>584</v>
      </c>
      <c r="I156" s="167">
        <f t="shared" si="114"/>
        <v>0.11877394636015315</v>
      </c>
      <c r="J156" s="167">
        <f t="shared" si="111"/>
        <v>1.3303324920043373E-3</v>
      </c>
      <c r="K156" s="166">
        <v>306</v>
      </c>
      <c r="L156" s="166">
        <v>192</v>
      </c>
      <c r="M156" s="166">
        <v>480</v>
      </c>
      <c r="N156" s="166">
        <v>456</v>
      </c>
      <c r="O156" s="166">
        <v>611</v>
      </c>
      <c r="P156" s="166">
        <v>575</v>
      </c>
      <c r="Q156" s="167">
        <f t="shared" si="115"/>
        <v>-5.891980360065463E-2</v>
      </c>
      <c r="R156" s="167">
        <f t="shared" si="113"/>
        <v>2.8842888522486669E-4</v>
      </c>
      <c r="S156" s="166">
        <v>495</v>
      </c>
      <c r="T156" s="166">
        <v>880</v>
      </c>
      <c r="U156" s="166">
        <v>819</v>
      </c>
      <c r="V156" s="166">
        <v>1133</v>
      </c>
      <c r="W156" s="166">
        <v>1159</v>
      </c>
      <c r="X156" s="167">
        <f t="shared" si="116"/>
        <v>2.2947925860547169E-2</v>
      </c>
      <c r="Y156" s="167">
        <f t="shared" si="117"/>
        <v>4.7645533673141774E-4</v>
      </c>
    </row>
    <row r="157" spans="1:25" x14ac:dyDescent="0.25">
      <c r="A157" s="57"/>
      <c r="B157" s="165" t="s">
        <v>121</v>
      </c>
      <c r="C157" s="166">
        <v>114</v>
      </c>
      <c r="D157" s="166">
        <v>129</v>
      </c>
      <c r="E157" s="166">
        <v>275</v>
      </c>
      <c r="F157" s="166">
        <v>274</v>
      </c>
      <c r="G157" s="166">
        <v>420</v>
      </c>
      <c r="H157" s="166">
        <v>470</v>
      </c>
      <c r="I157" s="167">
        <f t="shared" si="114"/>
        <v>0.11904761904761907</v>
      </c>
      <c r="J157" s="167">
        <f t="shared" si="111"/>
        <v>1.0706443000719837E-3</v>
      </c>
      <c r="K157" s="166">
        <v>393</v>
      </c>
      <c r="L157" s="166">
        <v>359</v>
      </c>
      <c r="M157" s="166">
        <v>1300</v>
      </c>
      <c r="N157" s="166">
        <v>1214</v>
      </c>
      <c r="O157" s="166">
        <v>1324</v>
      </c>
      <c r="P157" s="166">
        <v>962</v>
      </c>
      <c r="Q157" s="167">
        <f t="shared" si="115"/>
        <v>-0.27341389728096677</v>
      </c>
      <c r="R157" s="167">
        <f t="shared" si="113"/>
        <v>4.8255406536751609E-4</v>
      </c>
      <c r="S157" s="166">
        <v>507</v>
      </c>
      <c r="T157" s="166">
        <v>1575</v>
      </c>
      <c r="U157" s="166">
        <v>1488</v>
      </c>
      <c r="V157" s="166">
        <v>1744</v>
      </c>
      <c r="W157" s="166">
        <v>1432</v>
      </c>
      <c r="X157" s="167">
        <f t="shared" si="116"/>
        <v>-0.17889908256880738</v>
      </c>
      <c r="Y157" s="167">
        <f t="shared" si="117"/>
        <v>5.8868338412371884E-4</v>
      </c>
    </row>
    <row r="158" spans="1:25" x14ac:dyDescent="0.25">
      <c r="A158" s="57"/>
      <c r="B158" s="165" t="s">
        <v>130</v>
      </c>
      <c r="C158" s="166">
        <v>42</v>
      </c>
      <c r="D158" s="166">
        <v>19</v>
      </c>
      <c r="E158" s="166">
        <v>78</v>
      </c>
      <c r="F158" s="166">
        <v>71</v>
      </c>
      <c r="G158" s="166">
        <v>66</v>
      </c>
      <c r="H158" s="166">
        <v>52</v>
      </c>
      <c r="I158" s="167">
        <f t="shared" si="114"/>
        <v>-0.21212121212121215</v>
      </c>
      <c r="J158" s="167">
        <f t="shared" si="111"/>
        <v>1.1845426298668756E-4</v>
      </c>
      <c r="K158" s="166">
        <v>167</v>
      </c>
      <c r="L158" s="166">
        <v>9</v>
      </c>
      <c r="M158" s="166">
        <v>178</v>
      </c>
      <c r="N158" s="166">
        <v>177</v>
      </c>
      <c r="O158" s="166">
        <v>197</v>
      </c>
      <c r="P158" s="166">
        <v>148</v>
      </c>
      <c r="Q158" s="167">
        <f t="shared" si="115"/>
        <v>-0.24873096446700504</v>
      </c>
      <c r="R158" s="167">
        <f t="shared" si="113"/>
        <v>7.4239086979617863E-5</v>
      </c>
      <c r="S158" s="166">
        <v>209</v>
      </c>
      <c r="T158" s="166">
        <v>256</v>
      </c>
      <c r="U158" s="166">
        <v>248</v>
      </c>
      <c r="V158" s="166">
        <v>263</v>
      </c>
      <c r="W158" s="166">
        <v>200</v>
      </c>
      <c r="X158" s="167">
        <f t="shared" si="116"/>
        <v>-0.23954372623574149</v>
      </c>
      <c r="Y158" s="167">
        <f t="shared" si="117"/>
        <v>8.221834973794957E-5</v>
      </c>
    </row>
    <row r="159" spans="1:25" x14ac:dyDescent="0.25">
      <c r="A159" s="57"/>
      <c r="B159" s="165" t="s">
        <v>133</v>
      </c>
      <c r="C159" s="166">
        <v>56</v>
      </c>
      <c r="D159" s="166">
        <v>27</v>
      </c>
      <c r="E159" s="166">
        <v>60</v>
      </c>
      <c r="F159" s="166">
        <v>49</v>
      </c>
      <c r="G159" s="166">
        <v>46</v>
      </c>
      <c r="H159" s="166">
        <v>65</v>
      </c>
      <c r="I159" s="167">
        <f t="shared" si="114"/>
        <v>0.41304347826086962</v>
      </c>
      <c r="J159" s="167">
        <f t="shared" si="111"/>
        <v>1.4806782873335946E-4</v>
      </c>
      <c r="K159" s="166">
        <v>221</v>
      </c>
      <c r="L159" s="166">
        <v>41</v>
      </c>
      <c r="M159" s="166">
        <v>334</v>
      </c>
      <c r="N159" s="166">
        <v>462</v>
      </c>
      <c r="O159" s="166">
        <v>327</v>
      </c>
      <c r="P159" s="166">
        <v>211</v>
      </c>
      <c r="Q159" s="167">
        <f t="shared" si="115"/>
        <v>-0.35474006116207946</v>
      </c>
      <c r="R159" s="167">
        <f t="shared" si="113"/>
        <v>1.0584086049121195E-4</v>
      </c>
      <c r="S159" s="166">
        <v>277</v>
      </c>
      <c r="T159" s="166">
        <v>394</v>
      </c>
      <c r="U159" s="166">
        <v>511</v>
      </c>
      <c r="V159" s="166">
        <v>373</v>
      </c>
      <c r="W159" s="166">
        <v>276</v>
      </c>
      <c r="X159" s="167">
        <f t="shared" si="116"/>
        <v>-0.26005361930294901</v>
      </c>
      <c r="Y159" s="167">
        <f t="shared" si="117"/>
        <v>1.134613226383704E-4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948</v>
      </c>
      <c r="E160" s="171">
        <f t="shared" si="119"/>
        <v>2554</v>
      </c>
      <c r="F160" s="171">
        <f t="shared" si="119"/>
        <v>2297</v>
      </c>
      <c r="G160" s="171">
        <f t="shared" si="119"/>
        <v>3949</v>
      </c>
      <c r="H160" s="171">
        <f t="shared" si="119"/>
        <v>4151</v>
      </c>
      <c r="I160" s="172">
        <f t="shared" si="114"/>
        <v>5.1152190427956379E-2</v>
      </c>
      <c r="J160" s="172">
        <f t="shared" si="111"/>
        <v>9.455839339571925E-3</v>
      </c>
      <c r="K160" s="171">
        <f t="shared" ref="K160:P160" si="120">K152-SUM(K153:K159)</f>
        <v>1893</v>
      </c>
      <c r="L160" s="171">
        <f t="shared" si="120"/>
        <v>2380</v>
      </c>
      <c r="M160" s="171">
        <f t="shared" si="120"/>
        <v>2824</v>
      </c>
      <c r="N160" s="171">
        <f t="shared" si="120"/>
        <v>4007</v>
      </c>
      <c r="O160" s="171">
        <f t="shared" si="120"/>
        <v>4918</v>
      </c>
      <c r="P160" s="171">
        <f t="shared" si="120"/>
        <v>4338</v>
      </c>
      <c r="Q160" s="172">
        <f t="shared" si="115"/>
        <v>-0.11793411956079702</v>
      </c>
      <c r="R160" s="172">
        <f t="shared" si="113"/>
        <v>2.1760078332269074E-3</v>
      </c>
      <c r="S160" s="171">
        <f>S152-SUM(S153:S159)</f>
        <v>2606</v>
      </c>
      <c r="T160" s="171">
        <f>T152-SUM(T153:T159)</f>
        <v>5378</v>
      </c>
      <c r="U160" s="171">
        <f>U152-SUM(U153:U159)</f>
        <v>6304</v>
      </c>
      <c r="V160" s="171">
        <f>V152-SUM(V153:V159)</f>
        <v>8867</v>
      </c>
      <c r="W160" s="171">
        <f>W152-SUM(W153:W159)</f>
        <v>8489</v>
      </c>
      <c r="X160" s="172">
        <f t="shared" si="116"/>
        <v>-4.2629976316679863E-2</v>
      </c>
      <c r="Y160" s="172">
        <f t="shared" si="117"/>
        <v>3.4897578546272691E-3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A5CDE-1391-44C9-B6F3-7961C3FDCCFA}">
  <sheetPr>
    <tabColor theme="7" tint="0.79998168889431442"/>
    <pageSetUpPr fitToPage="1"/>
  </sheetPr>
  <dimension ref="A1:Z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3" t="s">
        <v>64</v>
      </c>
      <c r="D6" s="314"/>
      <c r="E6" s="314"/>
      <c r="F6" s="314"/>
      <c r="G6" s="314"/>
      <c r="H6" s="314"/>
      <c r="I6" s="314"/>
      <c r="J6" s="314"/>
      <c r="K6" s="313" t="s">
        <v>63</v>
      </c>
      <c r="L6" s="314"/>
      <c r="M6" s="314"/>
      <c r="N6" s="314"/>
      <c r="O6" s="314"/>
      <c r="P6" s="314"/>
      <c r="Q6" s="314"/>
      <c r="R6" s="314"/>
      <c r="S6" s="313" t="s">
        <v>139</v>
      </c>
      <c r="T6" s="314"/>
      <c r="U6" s="314"/>
      <c r="V6" s="314"/>
      <c r="W6" s="314"/>
      <c r="X6" s="314"/>
      <c r="Y6" s="314"/>
      <c r="Z6" s="314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6AE49-CE7D-4561-ADBF-7E6C456398D7}">
  <sheetPr>
    <tabColor theme="8" tint="0.59999389629810485"/>
  </sheetPr>
  <dimension ref="A4:L77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3" t="s">
        <v>227</v>
      </c>
      <c r="C4" s="283"/>
      <c r="D4" s="283"/>
      <c r="E4" s="283"/>
      <c r="F4" s="283"/>
      <c r="G4" s="283"/>
      <c r="H4" s="283"/>
      <c r="I4" s="283"/>
      <c r="J4" s="283"/>
      <c r="K4" s="283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2" x14ac:dyDescent="0.25">
      <c r="B7" s="296" t="s">
        <v>47</v>
      </c>
      <c r="C7" s="291" t="s">
        <v>8</v>
      </c>
      <c r="D7" s="15" t="s">
        <v>32</v>
      </c>
      <c r="E7" s="16">
        <v>42074</v>
      </c>
      <c r="F7" s="16">
        <v>119732</v>
      </c>
      <c r="G7" s="16">
        <v>112830</v>
      </c>
      <c r="H7" s="16">
        <v>121148</v>
      </c>
      <c r="I7" s="16">
        <v>127552</v>
      </c>
      <c r="J7" s="17">
        <f>I7/H7-1</f>
        <v>5.2860963449664844E-2</v>
      </c>
      <c r="K7" s="16">
        <f>I7-H7</f>
        <v>6404</v>
      </c>
      <c r="L7" s="18">
        <f>I7/$I$7</f>
        <v>1</v>
      </c>
    </row>
    <row r="8" spans="2:12" x14ac:dyDescent="0.25">
      <c r="B8" s="284"/>
      <c r="C8" s="286"/>
      <c r="D8" s="19" t="s">
        <v>33</v>
      </c>
      <c r="E8" s="20">
        <v>18560</v>
      </c>
      <c r="F8" s="20">
        <v>71116</v>
      </c>
      <c r="G8" s="20">
        <v>70310</v>
      </c>
      <c r="H8" s="20">
        <v>76375</v>
      </c>
      <c r="I8" s="20">
        <v>79031</v>
      </c>
      <c r="J8" s="21">
        <f t="shared" ref="J8:J20" si="0">I8/H8-1</f>
        <v>3.4775777414075337E-2</v>
      </c>
      <c r="K8" s="20">
        <f t="shared" ref="K8:K17" si="1">I8-H8</f>
        <v>2656</v>
      </c>
      <c r="L8" s="22">
        <f>I8/$I$7</f>
        <v>0.61959828148519824</v>
      </c>
    </row>
    <row r="9" spans="2:12" x14ac:dyDescent="0.25">
      <c r="B9" s="284"/>
      <c r="C9" s="287"/>
      <c r="D9" s="23" t="s">
        <v>34</v>
      </c>
      <c r="E9" s="24">
        <v>23514</v>
      </c>
      <c r="F9" s="24">
        <v>48616</v>
      </c>
      <c r="G9" s="24">
        <v>42520</v>
      </c>
      <c r="H9" s="24">
        <v>44773</v>
      </c>
      <c r="I9" s="24">
        <v>48521</v>
      </c>
      <c r="J9" s="25">
        <f>IFERROR(I9/H9-1,"-")</f>
        <v>8.3711165211176386E-2</v>
      </c>
      <c r="K9" s="24">
        <f>IFERROR(I9-H9,"-")</f>
        <v>3748</v>
      </c>
      <c r="L9" s="25">
        <f>IFERROR(I9/$I$7,"-")</f>
        <v>0.38040171851480181</v>
      </c>
    </row>
    <row r="10" spans="2:12" x14ac:dyDescent="0.25">
      <c r="B10" s="284"/>
      <c r="C10" s="288" t="s">
        <v>35</v>
      </c>
      <c r="D10" s="26" t="s">
        <v>32</v>
      </c>
      <c r="E10" s="27">
        <v>46309</v>
      </c>
      <c r="F10" s="27">
        <v>140298</v>
      </c>
      <c r="G10" s="27">
        <v>135627</v>
      </c>
      <c r="H10" s="27">
        <v>144210</v>
      </c>
      <c r="I10" s="27">
        <v>151264</v>
      </c>
      <c r="J10" s="28">
        <f t="shared" si="0"/>
        <v>4.8914777061230152E-2</v>
      </c>
      <c r="K10" s="27">
        <f t="shared" si="1"/>
        <v>7054</v>
      </c>
      <c r="L10" s="18">
        <f>I10/$I$10</f>
        <v>1</v>
      </c>
    </row>
    <row r="11" spans="2:12" x14ac:dyDescent="0.25">
      <c r="B11" s="284"/>
      <c r="C11" s="289"/>
      <c r="D11" s="4" t="s">
        <v>33</v>
      </c>
      <c r="E11" s="29">
        <v>20308</v>
      </c>
      <c r="F11" s="29">
        <v>83304</v>
      </c>
      <c r="G11" s="29">
        <v>83660</v>
      </c>
      <c r="H11" s="29">
        <v>89791</v>
      </c>
      <c r="I11" s="29">
        <v>92981</v>
      </c>
      <c r="J11" s="30">
        <f t="shared" si="0"/>
        <v>3.5526945907718988E-2</v>
      </c>
      <c r="K11" s="29">
        <f t="shared" si="1"/>
        <v>3190</v>
      </c>
      <c r="L11" s="31">
        <f>I11/$I$10</f>
        <v>0.61469351597207533</v>
      </c>
    </row>
    <row r="12" spans="2:12" x14ac:dyDescent="0.25">
      <c r="B12" s="284"/>
      <c r="C12" s="290"/>
      <c r="D12" s="32" t="s">
        <v>34</v>
      </c>
      <c r="E12" s="33">
        <v>26001</v>
      </c>
      <c r="F12" s="33">
        <v>56994</v>
      </c>
      <c r="G12" s="33">
        <v>51967</v>
      </c>
      <c r="H12" s="33">
        <v>54419</v>
      </c>
      <c r="I12" s="33">
        <v>58283</v>
      </c>
      <c r="J12" s="34">
        <f>IFERROR(I12/H12-1,"-")</f>
        <v>7.1004612359653718E-2</v>
      </c>
      <c r="K12" s="33">
        <f>IFERROR(I12-H12,"-")</f>
        <v>3864</v>
      </c>
      <c r="L12" s="34">
        <f>IFERROR(I12/$I$10,"-")</f>
        <v>0.38530648402792467</v>
      </c>
    </row>
    <row r="13" spans="2:12" x14ac:dyDescent="0.25">
      <c r="B13" s="284"/>
      <c r="C13" s="291" t="s">
        <v>21</v>
      </c>
      <c r="D13" s="15" t="s">
        <v>32</v>
      </c>
      <c r="E13" s="16">
        <v>254312</v>
      </c>
      <c r="F13" s="16">
        <v>858220</v>
      </c>
      <c r="G13" s="16">
        <v>871300</v>
      </c>
      <c r="H13" s="16">
        <v>895588</v>
      </c>
      <c r="I13" s="16">
        <v>931129</v>
      </c>
      <c r="J13" s="17">
        <f t="shared" si="0"/>
        <v>3.968454244585673E-2</v>
      </c>
      <c r="K13" s="16">
        <f t="shared" si="1"/>
        <v>35541</v>
      </c>
      <c r="L13" s="18">
        <f>I13/$I$13</f>
        <v>1</v>
      </c>
    </row>
    <row r="14" spans="2:12" x14ac:dyDescent="0.25">
      <c r="B14" s="284"/>
      <c r="C14" s="286"/>
      <c r="D14" s="19" t="s">
        <v>33</v>
      </c>
      <c r="E14" s="20">
        <v>113386</v>
      </c>
      <c r="F14" s="20">
        <v>491736</v>
      </c>
      <c r="G14" s="20">
        <v>510638</v>
      </c>
      <c r="H14" s="20">
        <v>531003</v>
      </c>
      <c r="I14" s="20">
        <v>543839</v>
      </c>
      <c r="J14" s="21">
        <f t="shared" si="0"/>
        <v>2.4173121432458977E-2</v>
      </c>
      <c r="K14" s="20">
        <f t="shared" si="1"/>
        <v>12836</v>
      </c>
      <c r="L14" s="22">
        <f>I14/$I$13</f>
        <v>0.5840640770505483</v>
      </c>
    </row>
    <row r="15" spans="2:12" x14ac:dyDescent="0.25">
      <c r="B15" s="284"/>
      <c r="C15" s="287"/>
      <c r="D15" s="23" t="s">
        <v>34</v>
      </c>
      <c r="E15" s="24">
        <v>140926</v>
      </c>
      <c r="F15" s="24">
        <v>366484</v>
      </c>
      <c r="G15" s="24">
        <v>360662</v>
      </c>
      <c r="H15" s="24">
        <v>364585</v>
      </c>
      <c r="I15" s="24">
        <v>387290</v>
      </c>
      <c r="J15" s="25">
        <f>IFERROR(I15/H15-1,"-")</f>
        <v>6.2276286736974829E-2</v>
      </c>
      <c r="K15" s="24">
        <f>IFERROR(I15-H15,"-")</f>
        <v>22705</v>
      </c>
      <c r="L15" s="25">
        <f>IFERROR(I15/$I$13,"-")</f>
        <v>0.4159359229494517</v>
      </c>
    </row>
    <row r="16" spans="2:12" x14ac:dyDescent="0.25">
      <c r="B16" s="284"/>
      <c r="C16" s="288" t="s">
        <v>22</v>
      </c>
      <c r="D16" s="26" t="s">
        <v>32</v>
      </c>
      <c r="E16" s="35">
        <v>6.0443979654893756</v>
      </c>
      <c r="F16" s="35">
        <v>7.167841512711723</v>
      </c>
      <c r="G16" s="35">
        <v>7.7222369937073472</v>
      </c>
      <c r="H16" s="35">
        <v>7.3925116386568499</v>
      </c>
      <c r="I16" s="35">
        <v>7.2999952960361263</v>
      </c>
      <c r="J16" s="36">
        <f t="shared" si="0"/>
        <v>-1.2514872771648866E-2</v>
      </c>
      <c r="K16" s="37">
        <f t="shared" si="1"/>
        <v>-9.2516342620723613E-2</v>
      </c>
      <c r="L16" s="38"/>
    </row>
    <row r="17" spans="2:12" x14ac:dyDescent="0.25">
      <c r="B17" s="284"/>
      <c r="C17" s="289"/>
      <c r="D17" s="4" t="s">
        <v>33</v>
      </c>
      <c r="E17" s="39">
        <f>E14/E8</f>
        <v>6.1091594827586206</v>
      </c>
      <c r="F17" s="39">
        <f t="shared" ref="F17:I17" si="2">F14/F8</f>
        <v>6.9145621238539849</v>
      </c>
      <c r="G17" s="39">
        <f t="shared" si="2"/>
        <v>7.2626653392120613</v>
      </c>
      <c r="H17" s="39">
        <f t="shared" si="2"/>
        <v>6.9525761047463179</v>
      </c>
      <c r="I17" s="39">
        <f t="shared" si="2"/>
        <v>6.8813377029266993</v>
      </c>
      <c r="J17" s="40">
        <f t="shared" si="0"/>
        <v>-1.0246331826700317E-2</v>
      </c>
      <c r="K17" s="41">
        <f t="shared" si="1"/>
        <v>-7.1238401819618602E-2</v>
      </c>
      <c r="L17" s="42"/>
    </row>
    <row r="18" spans="2:12" x14ac:dyDescent="0.25">
      <c r="B18" s="284"/>
      <c r="C18" s="290"/>
      <c r="D18" s="32" t="s">
        <v>34</v>
      </c>
      <c r="E18" s="43">
        <f>IFERROR(E15/E9,"-")</f>
        <v>5.9932805987922091</v>
      </c>
      <c r="F18" s="43">
        <f t="shared" ref="F18:I18" si="3">IFERROR(F15/F9,"-")</f>
        <v>7.5383412868191542</v>
      </c>
      <c r="G18" s="43">
        <f t="shared" si="3"/>
        <v>8.4821730950141117</v>
      </c>
      <c r="H18" s="43">
        <f t="shared" si="3"/>
        <v>8.1429656266053208</v>
      </c>
      <c r="I18" s="43">
        <f t="shared" si="3"/>
        <v>7.9819047422765399</v>
      </c>
      <c r="J18" s="34">
        <f>IFERROR(I18/H18-1,"-")</f>
        <v>-1.9779143338460203E-2</v>
      </c>
      <c r="K18" s="33">
        <f>IFERROR(I18-H18,"-")</f>
        <v>-0.16106088432878085</v>
      </c>
      <c r="L18" s="34"/>
    </row>
    <row r="19" spans="2:12" x14ac:dyDescent="0.25">
      <c r="B19" s="284"/>
      <c r="C19" s="292" t="s">
        <v>36</v>
      </c>
      <c r="D19" s="15" t="s">
        <v>32</v>
      </c>
      <c r="E19" s="18">
        <v>0.31109999999999999</v>
      </c>
      <c r="F19" s="18">
        <v>0.70909999999999995</v>
      </c>
      <c r="G19" s="18">
        <v>0.75749999999999995</v>
      </c>
      <c r="H19" s="18">
        <v>0.75879999999999992</v>
      </c>
      <c r="I19" s="18">
        <v>0.81150000000000011</v>
      </c>
      <c r="J19" s="17">
        <f t="shared" si="0"/>
        <v>6.9451765946231259E-2</v>
      </c>
      <c r="K19" s="44">
        <f>(I19-H19)*100</f>
        <v>5.2700000000000191</v>
      </c>
      <c r="L19" s="18"/>
    </row>
    <row r="20" spans="2:12" x14ac:dyDescent="0.25">
      <c r="B20" s="284"/>
      <c r="C20" s="293"/>
      <c r="D20" s="19" t="s">
        <v>33</v>
      </c>
      <c r="E20" s="22">
        <v>0.2979</v>
      </c>
      <c r="F20" s="22">
        <v>0.73349999999999993</v>
      </c>
      <c r="G20" s="22">
        <v>0.82590000000000008</v>
      </c>
      <c r="H20" s="22">
        <v>0.78220000000000001</v>
      </c>
      <c r="I20" s="22">
        <v>0.84349999999999992</v>
      </c>
      <c r="J20" s="21">
        <f t="shared" si="0"/>
        <v>7.8368703656353844E-2</v>
      </c>
      <c r="K20" s="46">
        <f>(I20-H20)*100</f>
        <v>6.129999999999991</v>
      </c>
      <c r="L20" s="22"/>
    </row>
    <row r="21" spans="2:12" x14ac:dyDescent="0.25">
      <c r="B21" s="284"/>
      <c r="C21" s="294"/>
      <c r="D21" s="23" t="s">
        <v>34</v>
      </c>
      <c r="E21" s="25">
        <v>0.3226</v>
      </c>
      <c r="F21" s="25">
        <v>0.67879999999999996</v>
      </c>
      <c r="G21" s="25">
        <v>0.67799999999999994</v>
      </c>
      <c r="H21" s="25">
        <v>0.72719999999999996</v>
      </c>
      <c r="I21" s="25">
        <v>0.77040000000000008</v>
      </c>
      <c r="J21" s="25">
        <f>IFERROR(I21/H21-1,"-")</f>
        <v>5.9405940594059681E-2</v>
      </c>
      <c r="K21" s="24">
        <f>IFERROR(I21-H21,"-")</f>
        <v>4.3200000000000127E-2</v>
      </c>
      <c r="L21" s="47"/>
    </row>
    <row r="22" spans="2:12" x14ac:dyDescent="0.25">
      <c r="B22" s="284"/>
      <c r="C22" s="295" t="s">
        <v>37</v>
      </c>
      <c r="D22" s="26" t="s">
        <v>32</v>
      </c>
      <c r="E22" s="27">
        <v>26368</v>
      </c>
      <c r="F22" s="27">
        <v>39041</v>
      </c>
      <c r="G22" s="27">
        <v>37104</v>
      </c>
      <c r="H22" s="27">
        <v>38072</v>
      </c>
      <c r="I22" s="27">
        <v>37015</v>
      </c>
      <c r="J22" s="36">
        <f>I22/H22-1</f>
        <v>-2.7763185543181357E-2</v>
      </c>
      <c r="K22" s="27">
        <f>I22-H22</f>
        <v>-1057</v>
      </c>
      <c r="L22" s="38">
        <f>I22/$I$22</f>
        <v>1</v>
      </c>
    </row>
    <row r="23" spans="2:12" x14ac:dyDescent="0.25">
      <c r="B23" s="284"/>
      <c r="C23" s="297"/>
      <c r="D23" s="4" t="s">
        <v>33</v>
      </c>
      <c r="E23" s="29">
        <v>12278</v>
      </c>
      <c r="F23" s="29">
        <v>21626</v>
      </c>
      <c r="G23" s="29">
        <v>19944</v>
      </c>
      <c r="H23" s="29">
        <v>21899</v>
      </c>
      <c r="I23" s="29">
        <v>20799</v>
      </c>
      <c r="J23" s="40">
        <f>I23/H23-1</f>
        <v>-5.0230604137175172E-2</v>
      </c>
      <c r="K23" s="29">
        <f>I23-H23</f>
        <v>-1100</v>
      </c>
      <c r="L23" s="42">
        <f>I23/$I$22</f>
        <v>0.56190733486424427</v>
      </c>
    </row>
    <row r="24" spans="2:12" x14ac:dyDescent="0.25">
      <c r="B24" s="285"/>
      <c r="C24" s="298"/>
      <c r="D24" s="32" t="s">
        <v>34</v>
      </c>
      <c r="E24" s="33">
        <v>14090</v>
      </c>
      <c r="F24" s="33">
        <v>17415</v>
      </c>
      <c r="G24" s="33">
        <v>17160</v>
      </c>
      <c r="H24" s="33">
        <v>16173</v>
      </c>
      <c r="I24" s="33">
        <v>16216</v>
      </c>
      <c r="J24" s="34">
        <f>IFERROR(I24/H24-1,"-")</f>
        <v>2.6587522413898945E-3</v>
      </c>
      <c r="K24" s="33">
        <f>IFERROR(I24-H24,"-")</f>
        <v>43</v>
      </c>
      <c r="L24" s="34">
        <f>IFERROR(I24/$I$22,"-")</f>
        <v>0.43809266513575579</v>
      </c>
    </row>
    <row r="25" spans="2:12" ht="7.5" customHeight="1" x14ac:dyDescent="0.25">
      <c r="B25" s="280"/>
      <c r="C25" s="280"/>
      <c r="D25" s="280"/>
      <c r="E25" s="280"/>
      <c r="F25" s="280"/>
      <c r="G25" s="280"/>
      <c r="H25" s="280"/>
      <c r="I25" s="280"/>
      <c r="J25" s="280"/>
      <c r="K25" s="280"/>
      <c r="L25" s="48"/>
    </row>
    <row r="26" spans="2:12" ht="24.75" customHeight="1" x14ac:dyDescent="0.25">
      <c r="B26" s="281" t="s">
        <v>38</v>
      </c>
      <c r="C26" s="282"/>
      <c r="D26" s="282"/>
      <c r="E26" s="282"/>
      <c r="F26" s="282"/>
      <c r="G26" s="282"/>
      <c r="H26" s="282"/>
      <c r="I26" s="282"/>
      <c r="J26" s="282"/>
      <c r="K26" s="282"/>
    </row>
    <row r="29" spans="2:12" ht="21.75" customHeight="1" thickBot="1" x14ac:dyDescent="0.3">
      <c r="B29" s="283" t="s">
        <v>227</v>
      </c>
      <c r="C29" s="283"/>
      <c r="D29" s="283"/>
      <c r="E29" s="283"/>
      <c r="F29" s="283"/>
      <c r="G29" s="283"/>
      <c r="H29" s="283"/>
      <c r="I29" s="283"/>
      <c r="J29" s="283"/>
      <c r="K29" s="283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233</v>
      </c>
      <c r="F31" s="13" t="s">
        <v>234</v>
      </c>
      <c r="G31" s="13" t="s">
        <v>235</v>
      </c>
      <c r="H31" s="13" t="s">
        <v>236</v>
      </c>
      <c r="I31" s="13" t="s">
        <v>237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julio 2025</v>
      </c>
    </row>
    <row r="32" spans="2:12" ht="15" customHeight="1" x14ac:dyDescent="0.25">
      <c r="B32" s="296" t="s">
        <v>47</v>
      </c>
      <c r="C32" s="291" t="s">
        <v>8</v>
      </c>
      <c r="D32" s="15" t="s">
        <v>32</v>
      </c>
      <c r="E32" s="50">
        <v>123433</v>
      </c>
      <c r="F32" s="50">
        <v>692851</v>
      </c>
      <c r="G32" s="50">
        <v>750730</v>
      </c>
      <c r="H32" s="50">
        <v>796046</v>
      </c>
      <c r="I32" s="50">
        <v>823796</v>
      </c>
      <c r="J32" s="17">
        <f>I32/H32-1</f>
        <v>3.4859794534486621E-2</v>
      </c>
      <c r="K32" s="16">
        <f>I32-H32</f>
        <v>27750</v>
      </c>
      <c r="L32" s="18">
        <f>I32/$I$32</f>
        <v>1</v>
      </c>
    </row>
    <row r="33" spans="1:12" x14ac:dyDescent="0.25">
      <c r="B33" s="284"/>
      <c r="C33" s="286"/>
      <c r="D33" s="19" t="s">
        <v>33</v>
      </c>
      <c r="E33" s="51">
        <v>42517</v>
      </c>
      <c r="F33" s="51">
        <v>411014</v>
      </c>
      <c r="G33" s="51">
        <v>461407</v>
      </c>
      <c r="H33" s="51">
        <v>489154</v>
      </c>
      <c r="I33" s="51">
        <v>506756</v>
      </c>
      <c r="J33" s="21">
        <f t="shared" ref="J33:J45" si="4">I33/H33-1</f>
        <v>3.5984577454135191E-2</v>
      </c>
      <c r="K33" s="20">
        <f t="shared" ref="K33:K42" si="5">I33-H33</f>
        <v>17602</v>
      </c>
      <c r="L33" s="22">
        <f>I33/$I$32</f>
        <v>0.61514743941461236</v>
      </c>
    </row>
    <row r="34" spans="1:12" x14ac:dyDescent="0.25">
      <c r="B34" s="284"/>
      <c r="C34" s="287"/>
      <c r="D34" s="23" t="s">
        <v>34</v>
      </c>
      <c r="E34" s="24">
        <v>80916</v>
      </c>
      <c r="F34" s="24">
        <v>281837</v>
      </c>
      <c r="G34" s="24">
        <v>289323</v>
      </c>
      <c r="H34" s="24">
        <v>306892</v>
      </c>
      <c r="I34" s="24">
        <v>317040</v>
      </c>
      <c r="J34" s="25">
        <f>IFERROR(I34/H34-1,"-")</f>
        <v>3.3067007285950689E-2</v>
      </c>
      <c r="K34" s="24">
        <f>IFERROR(I34-H34,"-")</f>
        <v>10148</v>
      </c>
      <c r="L34" s="25">
        <f>IFERROR(I34/I32,"-")</f>
        <v>0.38485256058538764</v>
      </c>
    </row>
    <row r="35" spans="1:12" x14ac:dyDescent="0.25">
      <c r="B35" s="284"/>
      <c r="C35" s="288" t="s">
        <v>35</v>
      </c>
      <c r="D35" s="26" t="s">
        <v>32</v>
      </c>
      <c r="E35" s="52">
        <v>139606</v>
      </c>
      <c r="F35" s="52">
        <v>824563</v>
      </c>
      <c r="G35" s="52">
        <v>905307</v>
      </c>
      <c r="H35" s="52">
        <v>958144</v>
      </c>
      <c r="I35" s="52">
        <v>983095</v>
      </c>
      <c r="J35" s="28">
        <f t="shared" si="4"/>
        <v>2.6040970877028835E-2</v>
      </c>
      <c r="K35" s="27">
        <f t="shared" si="5"/>
        <v>24951</v>
      </c>
      <c r="L35" s="18">
        <f>I35/$I$35</f>
        <v>1</v>
      </c>
    </row>
    <row r="36" spans="1:12" x14ac:dyDescent="0.25">
      <c r="B36" s="284"/>
      <c r="C36" s="289"/>
      <c r="D36" s="4" t="s">
        <v>33</v>
      </c>
      <c r="E36" s="53">
        <v>47456</v>
      </c>
      <c r="F36" s="53">
        <v>485638</v>
      </c>
      <c r="G36" s="53">
        <v>552084</v>
      </c>
      <c r="H36" s="53">
        <v>580812</v>
      </c>
      <c r="I36" s="53">
        <v>599881</v>
      </c>
      <c r="J36" s="30">
        <f t="shared" si="4"/>
        <v>3.283162193618594E-2</v>
      </c>
      <c r="K36" s="29">
        <f t="shared" si="5"/>
        <v>19069</v>
      </c>
      <c r="L36" s="31">
        <f>I36/$I$35</f>
        <v>0.61019636962857104</v>
      </c>
    </row>
    <row r="37" spans="1:12" x14ac:dyDescent="0.25">
      <c r="B37" s="284"/>
      <c r="C37" s="290"/>
      <c r="D37" s="32" t="s">
        <v>34</v>
      </c>
      <c r="E37" s="33">
        <v>92150</v>
      </c>
      <c r="F37" s="33">
        <v>338925</v>
      </c>
      <c r="G37" s="33">
        <v>353223</v>
      </c>
      <c r="H37" s="33">
        <v>377332</v>
      </c>
      <c r="I37" s="33">
        <v>383214</v>
      </c>
      <c r="J37" s="34">
        <f>IFERROR(I37/H37-1,"-")</f>
        <v>1.558839430528014E-2</v>
      </c>
      <c r="K37" s="33">
        <f>IFERROR(I37-H37,"-")</f>
        <v>5882</v>
      </c>
      <c r="L37" s="34">
        <f>IFERROR(I37/I35,"-")</f>
        <v>0.38980363037142901</v>
      </c>
    </row>
    <row r="38" spans="1:12" x14ac:dyDescent="0.25">
      <c r="B38" s="284"/>
      <c r="C38" s="291" t="s">
        <v>21</v>
      </c>
      <c r="D38" s="15" t="s">
        <v>32</v>
      </c>
      <c r="E38" s="50">
        <v>689636</v>
      </c>
      <c r="F38" s="50">
        <v>4842970</v>
      </c>
      <c r="G38" s="50">
        <v>5449273</v>
      </c>
      <c r="H38" s="50">
        <v>5748289</v>
      </c>
      <c r="I38" s="50">
        <v>5752748</v>
      </c>
      <c r="J38" s="17">
        <f t="shared" si="4"/>
        <v>7.7570908491209067E-4</v>
      </c>
      <c r="K38" s="16">
        <f t="shared" si="5"/>
        <v>4459</v>
      </c>
      <c r="L38" s="18">
        <f>I38/$I$38</f>
        <v>1</v>
      </c>
    </row>
    <row r="39" spans="1:12" x14ac:dyDescent="0.25">
      <c r="B39" s="284"/>
      <c r="C39" s="286"/>
      <c r="D39" s="19" t="s">
        <v>33</v>
      </c>
      <c r="E39" s="51">
        <v>254151</v>
      </c>
      <c r="F39" s="51">
        <v>2775034</v>
      </c>
      <c r="G39" s="51">
        <v>3233039</v>
      </c>
      <c r="H39" s="51">
        <v>3302573</v>
      </c>
      <c r="I39" s="51">
        <v>3352142</v>
      </c>
      <c r="J39" s="21">
        <f t="shared" si="4"/>
        <v>1.5009206458116209E-2</v>
      </c>
      <c r="K39" s="20">
        <f t="shared" si="5"/>
        <v>49569</v>
      </c>
      <c r="L39" s="22">
        <f>I39/$I$38</f>
        <v>0.58270273615322621</v>
      </c>
    </row>
    <row r="40" spans="1:12" x14ac:dyDescent="0.25">
      <c r="B40" s="284"/>
      <c r="C40" s="287"/>
      <c r="D40" s="23" t="s">
        <v>34</v>
      </c>
      <c r="E40" s="24">
        <v>435485</v>
      </c>
      <c r="F40" s="24">
        <v>2067936</v>
      </c>
      <c r="G40" s="24">
        <v>2216234</v>
      </c>
      <c r="H40" s="24">
        <v>2445716</v>
      </c>
      <c r="I40" s="24">
        <v>2400606</v>
      </c>
      <c r="J40" s="25">
        <f>IFERROR(I40/H40-1,"-")</f>
        <v>-1.8444496417409084E-2</v>
      </c>
      <c r="K40" s="24">
        <f>IFERROR(I40-H40,"-")</f>
        <v>-45110</v>
      </c>
      <c r="L40" s="25">
        <f>IFERROR(I40/I38,"-")</f>
        <v>0.41729726384677374</v>
      </c>
    </row>
    <row r="41" spans="1:12" x14ac:dyDescent="0.25">
      <c r="B41" s="284"/>
      <c r="C41" s="288" t="s">
        <v>22</v>
      </c>
      <c r="D41" s="26" t="s">
        <v>32</v>
      </c>
      <c r="E41" s="54">
        <v>5.587128239611773</v>
      </c>
      <c r="F41" s="54">
        <v>6.9899155806948388</v>
      </c>
      <c r="G41" s="54">
        <v>7.2586322645957937</v>
      </c>
      <c r="H41" s="54">
        <v>7.2210512960306312</v>
      </c>
      <c r="I41" s="54">
        <v>6.9832191464877225</v>
      </c>
      <c r="J41" s="36">
        <f t="shared" si="4"/>
        <v>-3.2935945168211633E-2</v>
      </c>
      <c r="K41" s="37">
        <f t="shared" si="5"/>
        <v>-0.23783214954290877</v>
      </c>
      <c r="L41" s="38"/>
    </row>
    <row r="42" spans="1:12" x14ac:dyDescent="0.25">
      <c r="B42" s="284"/>
      <c r="C42" s="289"/>
      <c r="D42" s="4" t="s">
        <v>33</v>
      </c>
      <c r="E42" s="55">
        <f t="shared" ref="E42:I42" si="6">E39/E33</f>
        <v>5.9776324764211966</v>
      </c>
      <c r="F42" s="55">
        <f t="shared" si="6"/>
        <v>6.7516775584286668</v>
      </c>
      <c r="G42" s="55">
        <f t="shared" si="6"/>
        <v>7.0069136359006254</v>
      </c>
      <c r="H42" s="55">
        <f t="shared" si="6"/>
        <v>6.7516017450537049</v>
      </c>
      <c r="I42" s="55">
        <f t="shared" si="6"/>
        <v>6.6149034249224483</v>
      </c>
      <c r="J42" s="40">
        <f t="shared" si="4"/>
        <v>-2.0246798506947328E-2</v>
      </c>
      <c r="K42" s="41">
        <f t="shared" si="5"/>
        <v>-0.1366983201312566</v>
      </c>
      <c r="L42" s="42"/>
    </row>
    <row r="43" spans="1:12" x14ac:dyDescent="0.25">
      <c r="B43" s="284"/>
      <c r="C43" s="290"/>
      <c r="D43" s="32" t="s">
        <v>34</v>
      </c>
      <c r="E43" s="43">
        <f>IFERROR(E40/E34,"-")</f>
        <v>5.3819392950714322</v>
      </c>
      <c r="F43" s="43">
        <f t="shared" ref="F43:I43" si="7">IFERROR(F40/F34,"-")</f>
        <v>7.3373474738944848</v>
      </c>
      <c r="G43" s="43">
        <f t="shared" si="7"/>
        <v>7.660068504750746</v>
      </c>
      <c r="H43" s="43">
        <f t="shared" si="7"/>
        <v>7.9693051627282561</v>
      </c>
      <c r="I43" s="43">
        <f t="shared" si="7"/>
        <v>7.5719341408024228</v>
      </c>
      <c r="J43" s="34">
        <f>IFERROR(I43/H43-1,"-")</f>
        <v>-4.9862693649165624E-2</v>
      </c>
      <c r="K43" s="33">
        <f>IFERROR(I43-H43,"-")</f>
        <v>-0.39737102192583329</v>
      </c>
      <c r="L43" s="56"/>
    </row>
    <row r="44" spans="1:12" x14ac:dyDescent="0.25">
      <c r="A44" s="57"/>
      <c r="B44" s="284"/>
      <c r="C44" s="292" t="s">
        <v>36</v>
      </c>
      <c r="D44" s="15" t="s">
        <v>32</v>
      </c>
      <c r="E44" s="58">
        <v>0.18941136952707033</v>
      </c>
      <c r="F44" s="58">
        <v>0.60684885109631315</v>
      </c>
      <c r="G44" s="58">
        <v>0.687485018396778</v>
      </c>
      <c r="H44" s="58">
        <v>0.71706247198725714</v>
      </c>
      <c r="I44" s="58">
        <v>0.72623621473093236</v>
      </c>
      <c r="J44" s="58">
        <f t="shared" si="4"/>
        <v>1.2793505589898224E-2</v>
      </c>
      <c r="K44" s="44">
        <f>(I44-H44)*100</f>
        <v>0.91737427436752172</v>
      </c>
      <c r="L44" s="18"/>
    </row>
    <row r="45" spans="1:12" x14ac:dyDescent="0.25">
      <c r="B45" s="284"/>
      <c r="C45" s="293"/>
      <c r="D45" s="19" t="s">
        <v>33</v>
      </c>
      <c r="E45" s="59">
        <v>0.23078075596631514</v>
      </c>
      <c r="F45" s="59">
        <v>0.63316724400164093</v>
      </c>
      <c r="G45" s="59">
        <v>0.75845824401087958</v>
      </c>
      <c r="H45" s="59">
        <v>0.73816464921023162</v>
      </c>
      <c r="I45" s="59">
        <v>0.7472132267187851</v>
      </c>
      <c r="J45" s="59">
        <f t="shared" si="4"/>
        <v>1.2258210303398576E-2</v>
      </c>
      <c r="K45" s="46">
        <f>(I45-H45)*100</f>
        <v>0.90485775085534792</v>
      </c>
      <c r="L45" s="22"/>
    </row>
    <row r="46" spans="1:12" x14ac:dyDescent="0.25">
      <c r="B46" s="284"/>
      <c r="C46" s="294"/>
      <c r="D46" s="23" t="s">
        <v>34</v>
      </c>
      <c r="E46" s="60">
        <v>0.17147259277459298</v>
      </c>
      <c r="F46" s="60">
        <v>0.57478766525309366</v>
      </c>
      <c r="G46" s="60">
        <v>0.60490995272046999</v>
      </c>
      <c r="H46" s="60">
        <v>0.69041059076199018</v>
      </c>
      <c r="I46" s="60">
        <v>0.69884074121298612</v>
      </c>
      <c r="J46" s="25">
        <f>IFERROR(I46/H46-1,"-")</f>
        <v>1.2210343473572305E-2</v>
      </c>
      <c r="K46" s="24">
        <f>IFERROR(I46-H46,"-")</f>
        <v>8.4301504509959324E-3</v>
      </c>
      <c r="L46" s="47"/>
    </row>
    <row r="47" spans="1:12" x14ac:dyDescent="0.25">
      <c r="B47" s="284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4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4"/>
      <c r="C49" s="295" t="s">
        <v>39</v>
      </c>
      <c r="D49" s="26" t="s">
        <v>32</v>
      </c>
      <c r="E49" s="52">
        <v>17129.571428571428</v>
      </c>
      <c r="F49" s="52">
        <v>37622.857142857145</v>
      </c>
      <c r="G49" s="52">
        <v>37383.714285714283</v>
      </c>
      <c r="H49" s="52">
        <v>37637.142857142855</v>
      </c>
      <c r="I49" s="52">
        <v>37371.857142857145</v>
      </c>
      <c r="J49" s="36">
        <f>I49/H49-1</f>
        <v>-7.0485083124571801E-3</v>
      </c>
      <c r="K49" s="27">
        <f>I49-H49</f>
        <v>-265.28571428571013</v>
      </c>
      <c r="L49" s="38">
        <f>I49/$I$22</f>
        <v>1.0096408791802551</v>
      </c>
    </row>
    <row r="50" spans="2:12" x14ac:dyDescent="0.25">
      <c r="B50" s="284"/>
      <c r="C50" s="289"/>
      <c r="D50" s="4" t="s">
        <v>33</v>
      </c>
      <c r="E50" s="53">
        <v>5165.1428571428569</v>
      </c>
      <c r="F50" s="53">
        <v>20660</v>
      </c>
      <c r="G50" s="53">
        <v>20100.285714285714</v>
      </c>
      <c r="H50" s="53">
        <v>21001.571428571428</v>
      </c>
      <c r="I50" s="53">
        <v>21168.142857142859</v>
      </c>
      <c r="J50" s="40">
        <f>I50/H50-1</f>
        <v>7.9313792845434605E-3</v>
      </c>
      <c r="K50" s="29">
        <f>I50-H50</f>
        <v>166.57142857143117</v>
      </c>
      <c r="L50" s="42">
        <f>I50/$I$22</f>
        <v>0.57188012581771874</v>
      </c>
    </row>
    <row r="51" spans="2:12" x14ac:dyDescent="0.25">
      <c r="B51" s="285"/>
      <c r="C51" s="290"/>
      <c r="D51" s="32" t="s">
        <v>34</v>
      </c>
      <c r="E51" s="33">
        <v>11964.428571428571</v>
      </c>
      <c r="F51" s="33">
        <v>16962.857142857141</v>
      </c>
      <c r="G51" s="33">
        <v>17283.428571428572</v>
      </c>
      <c r="H51" s="33">
        <v>16635.571428571428</v>
      </c>
      <c r="I51" s="33">
        <v>16203.714285714286</v>
      </c>
      <c r="J51" s="34">
        <f>IFERROR(I51/H51-1,"-")</f>
        <v>-2.5959862257297073E-2</v>
      </c>
      <c r="K51" s="33">
        <f>IFERROR(I51-H51,"-")</f>
        <v>-431.8571428571413</v>
      </c>
      <c r="L51" s="34">
        <f>IFERROR(I51/I49,"-")</f>
        <v>0.43358065465610102</v>
      </c>
    </row>
    <row r="52" spans="2:12" ht="6" customHeight="1" x14ac:dyDescent="0.25">
      <c r="B52" s="280"/>
      <c r="C52" s="280"/>
      <c r="D52" s="280"/>
      <c r="E52" s="280"/>
      <c r="F52" s="280"/>
      <c r="G52" s="280"/>
      <c r="H52" s="280"/>
      <c r="I52" s="280"/>
      <c r="J52" s="280"/>
      <c r="K52" s="280"/>
      <c r="L52" s="48"/>
    </row>
    <row r="53" spans="2:12" ht="28.5" customHeight="1" x14ac:dyDescent="0.25">
      <c r="B53" s="281" t="s">
        <v>40</v>
      </c>
      <c r="C53" s="282"/>
      <c r="D53" s="282"/>
      <c r="E53" s="282"/>
      <c r="F53" s="282"/>
      <c r="G53" s="282"/>
      <c r="H53" s="282"/>
      <c r="I53" s="282"/>
      <c r="J53" s="282"/>
      <c r="K53" s="282"/>
    </row>
    <row r="54" spans="2:12" x14ac:dyDescent="0.25">
      <c r="B54" s="64"/>
    </row>
    <row r="56" spans="2:12" ht="21.75" thickBot="1" x14ac:dyDescent="0.3">
      <c r="B56" s="283" t="s">
        <v>227</v>
      </c>
      <c r="C56" s="283"/>
      <c r="D56" s="283"/>
      <c r="E56" s="283"/>
      <c r="F56" s="283"/>
      <c r="G56" s="283"/>
      <c r="H56" s="283"/>
      <c r="I56" s="283"/>
      <c r="J56" s="283"/>
      <c r="K56" s="283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4"/>
      <c r="C59" s="286"/>
      <c r="D59" s="19" t="s">
        <v>33</v>
      </c>
      <c r="E59" s="51">
        <v>206279</v>
      </c>
      <c r="F59" s="51">
        <v>256749</v>
      </c>
      <c r="G59" s="51">
        <v>752557</v>
      </c>
      <c r="H59" s="51">
        <v>810513</v>
      </c>
      <c r="I59" s="51">
        <v>861467</v>
      </c>
      <c r="J59" s="21">
        <f t="shared" ref="J59:J74" si="8">I59/H59-1</f>
        <v>6.2866357479768986E-2</v>
      </c>
      <c r="K59" s="20">
        <f t="shared" ref="K59:K74" si="9">I59-H59</f>
        <v>50954</v>
      </c>
      <c r="L59" s="21" t="e">
        <f>I59/#REF!</f>
        <v>#REF!</v>
      </c>
    </row>
    <row r="60" spans="2:12" x14ac:dyDescent="0.25">
      <c r="B60" s="284"/>
      <c r="C60" s="287"/>
      <c r="D60" s="23" t="s">
        <v>34</v>
      </c>
      <c r="E60" s="24">
        <v>169066</v>
      </c>
      <c r="F60" s="24">
        <v>235509</v>
      </c>
      <c r="G60" s="24">
        <v>490978</v>
      </c>
      <c r="H60" s="24">
        <v>509465</v>
      </c>
      <c r="I60" s="24">
        <v>526356</v>
      </c>
      <c r="J60" s="25">
        <f>IFERROR(I60/H60-1,"-")</f>
        <v>3.3154387445653688E-2</v>
      </c>
      <c r="K60" s="24">
        <f>IFERROR(I60-H60,"-")</f>
        <v>16891</v>
      </c>
      <c r="L60" s="25" t="str">
        <f>IFERROR(I60/#REF!,"-")</f>
        <v>-</v>
      </c>
    </row>
    <row r="61" spans="2:12" x14ac:dyDescent="0.25">
      <c r="B61" s="284"/>
      <c r="C61" s="288" t="s">
        <v>35</v>
      </c>
      <c r="D61" s="26" t="s">
        <v>32</v>
      </c>
      <c r="E61" s="52">
        <v>375345</v>
      </c>
      <c r="F61" s="52">
        <v>492258</v>
      </c>
      <c r="G61" s="52">
        <v>1243535</v>
      </c>
      <c r="H61" s="52">
        <v>1319978</v>
      </c>
      <c r="I61" s="52">
        <v>1387823</v>
      </c>
      <c r="J61" s="36">
        <f t="shared" si="8"/>
        <v>5.139858391579244E-2</v>
      </c>
      <c r="K61" s="52">
        <f t="shared" si="9"/>
        <v>67845</v>
      </c>
      <c r="L61" s="36">
        <f>I61/$I$61</f>
        <v>1</v>
      </c>
    </row>
    <row r="62" spans="2:12" x14ac:dyDescent="0.25">
      <c r="B62" s="284"/>
      <c r="C62" s="289"/>
      <c r="D62" s="4" t="s">
        <v>33</v>
      </c>
      <c r="E62" s="53">
        <v>206279</v>
      </c>
      <c r="F62" s="53">
        <v>256749</v>
      </c>
      <c r="G62" s="53">
        <v>752557</v>
      </c>
      <c r="H62" s="53">
        <v>810513</v>
      </c>
      <c r="I62" s="53">
        <v>861467</v>
      </c>
      <c r="J62" s="40">
        <f t="shared" si="8"/>
        <v>6.2866357479768986E-2</v>
      </c>
      <c r="K62" s="53">
        <f t="shared" si="9"/>
        <v>50954</v>
      </c>
      <c r="L62" s="40">
        <f t="shared" ref="L62" si="10">I62/$I$61</f>
        <v>0.62073261503808486</v>
      </c>
    </row>
    <row r="63" spans="2:12" x14ac:dyDescent="0.25">
      <c r="B63" s="284"/>
      <c r="C63" s="290"/>
      <c r="D63" s="32" t="s">
        <v>34</v>
      </c>
      <c r="E63" s="33">
        <v>169066</v>
      </c>
      <c r="F63" s="33">
        <v>235509</v>
      </c>
      <c r="G63" s="33">
        <v>490978</v>
      </c>
      <c r="H63" s="33">
        <v>509465</v>
      </c>
      <c r="I63" s="33">
        <v>526356</v>
      </c>
      <c r="J63" s="34">
        <f>IFERROR(I63/H63-1,"-")</f>
        <v>3.3154387445653688E-2</v>
      </c>
      <c r="K63" s="33">
        <f>IFERROR(I63-H63,"-")</f>
        <v>16891</v>
      </c>
      <c r="L63" s="65">
        <f>IFERROR(I63/I61,"-")</f>
        <v>0.3792673849619152</v>
      </c>
    </row>
    <row r="64" spans="2:12" x14ac:dyDescent="0.25">
      <c r="B64" s="284"/>
      <c r="C64" s="291" t="s">
        <v>21</v>
      </c>
      <c r="D64" s="15" t="s">
        <v>32</v>
      </c>
      <c r="E64" s="50">
        <v>2858440</v>
      </c>
      <c r="F64" s="50">
        <v>3367162</v>
      </c>
      <c r="G64" s="50">
        <v>8865243</v>
      </c>
      <c r="H64" s="50">
        <v>9739308</v>
      </c>
      <c r="I64" s="50">
        <v>10014981</v>
      </c>
      <c r="J64" s="17">
        <f t="shared" si="8"/>
        <v>2.8305193757092395E-2</v>
      </c>
      <c r="K64" s="16">
        <f t="shared" si="9"/>
        <v>275673</v>
      </c>
      <c r="L64" s="17">
        <f>I64/$I$64</f>
        <v>1</v>
      </c>
    </row>
    <row r="65" spans="2:12" x14ac:dyDescent="0.25">
      <c r="B65" s="284"/>
      <c r="C65" s="286"/>
      <c r="D65" s="19" t="s">
        <v>33</v>
      </c>
      <c r="E65" s="51">
        <v>1557028</v>
      </c>
      <c r="F65" s="51">
        <v>1777946</v>
      </c>
      <c r="G65" s="51">
        <v>5217075</v>
      </c>
      <c r="H65" s="51">
        <v>5775194</v>
      </c>
      <c r="I65" s="51">
        <v>5856771</v>
      </c>
      <c r="J65" s="21">
        <f t="shared" si="8"/>
        <v>1.4125412929851366E-2</v>
      </c>
      <c r="K65" s="20">
        <f t="shared" si="9"/>
        <v>81577</v>
      </c>
      <c r="L65" s="21">
        <f t="shared" ref="L65" si="11">I65/$I$64</f>
        <v>0.58480100960750703</v>
      </c>
    </row>
    <row r="66" spans="2:12" x14ac:dyDescent="0.25">
      <c r="B66" s="284"/>
      <c r="C66" s="287"/>
      <c r="D66" s="23" t="s">
        <v>34</v>
      </c>
      <c r="E66" s="24">
        <v>1301412</v>
      </c>
      <c r="F66" s="24">
        <v>1589216</v>
      </c>
      <c r="G66" s="24">
        <v>3648168</v>
      </c>
      <c r="H66" s="24">
        <v>3964114</v>
      </c>
      <c r="I66" s="24">
        <v>4158210</v>
      </c>
      <c r="J66" s="25">
        <f>IFERROR(I66/H66-1,"-")</f>
        <v>4.8963274012805869E-2</v>
      </c>
      <c r="K66" s="24">
        <f>IFERROR(I66-H66,"-")</f>
        <v>194096</v>
      </c>
      <c r="L66" s="25">
        <f>IFERROR(I66/I64,"-")</f>
        <v>0.41519899039249303</v>
      </c>
    </row>
    <row r="67" spans="2:12" x14ac:dyDescent="0.25">
      <c r="B67" s="284"/>
      <c r="C67" s="288" t="s">
        <v>22</v>
      </c>
      <c r="D67" s="26" t="s">
        <v>32</v>
      </c>
      <c r="E67" s="54">
        <v>7.6155004062928775</v>
      </c>
      <c r="F67" s="54">
        <v>6.8402382490482632</v>
      </c>
      <c r="G67" s="54">
        <v>7.1290659289847085</v>
      </c>
      <c r="H67" s="54">
        <v>7.378386609473794</v>
      </c>
      <c r="I67" s="54">
        <v>7.2163244160098223</v>
      </c>
      <c r="J67" s="36">
        <f t="shared" si="8"/>
        <v>-2.1964448603965181E-2</v>
      </c>
      <c r="K67" s="37">
        <f t="shared" si="9"/>
        <v>-0.16206219346397166</v>
      </c>
      <c r="L67" s="36"/>
    </row>
    <row r="68" spans="2:12" x14ac:dyDescent="0.25">
      <c r="B68" s="284"/>
      <c r="C68" s="289"/>
      <c r="D68" s="4" t="s">
        <v>33</v>
      </c>
      <c r="E68" s="55">
        <f t="shared" ref="E68:I68" si="12">E65/E59</f>
        <v>7.5481653488721587</v>
      </c>
      <c r="F68" s="55">
        <f t="shared" si="12"/>
        <v>6.9248409925647225</v>
      </c>
      <c r="G68" s="55">
        <f t="shared" si="12"/>
        <v>6.932464916278767</v>
      </c>
      <c r="H68" s="55">
        <f t="shared" si="12"/>
        <v>7.1253564100760878</v>
      </c>
      <c r="I68" s="55">
        <f t="shared" si="12"/>
        <v>6.7986016875864079</v>
      </c>
      <c r="J68" s="40">
        <f t="shared" si="8"/>
        <v>-4.5858017997192468E-2</v>
      </c>
      <c r="K68" s="41">
        <f t="shared" si="9"/>
        <v>-0.32675472248967985</v>
      </c>
      <c r="L68" s="40"/>
    </row>
    <row r="69" spans="2:12" x14ac:dyDescent="0.25">
      <c r="B69" s="284"/>
      <c r="C69" s="290"/>
      <c r="D69" s="32" t="s">
        <v>34</v>
      </c>
      <c r="E69" s="43">
        <f>IFERROR(E66/E60,"-")</f>
        <v>7.6976565365005385</v>
      </c>
      <c r="F69" s="43">
        <f t="shared" ref="F69:I69" si="13">IFERROR(F66/F60,"-")</f>
        <v>6.7480053840829859</v>
      </c>
      <c r="G69" s="43">
        <f t="shared" si="13"/>
        <v>7.4304103238841659</v>
      </c>
      <c r="H69" s="43">
        <f t="shared" si="13"/>
        <v>7.7809349022994709</v>
      </c>
      <c r="I69" s="43">
        <f t="shared" si="13"/>
        <v>7.8999954403483574</v>
      </c>
      <c r="J69" s="34">
        <f>IFERROR(I69/H69-1,"-")</f>
        <v>1.5301572310250311E-2</v>
      </c>
      <c r="K69" s="33">
        <f>IFERROR(I69-H69,"-")</f>
        <v>0.1190605380488865</v>
      </c>
      <c r="L69" s="65">
        <f>IFERROR(I69/I67,"-")</f>
        <v>1.0947395079442066</v>
      </c>
    </row>
    <row r="70" spans="2:12" x14ac:dyDescent="0.25">
      <c r="B70" s="284"/>
      <c r="C70" s="292" t="s">
        <v>36</v>
      </c>
      <c r="D70" s="15" t="s">
        <v>32</v>
      </c>
      <c r="E70" s="58">
        <v>0.41641203353334449</v>
      </c>
      <c r="F70" s="58">
        <v>0.38237984856351559</v>
      </c>
      <c r="G70" s="58">
        <v>0.63514820255836268</v>
      </c>
      <c r="H70" s="58">
        <v>0.71202240207954559</v>
      </c>
      <c r="I70" s="58">
        <v>0.72327549742346608</v>
      </c>
      <c r="J70" s="58">
        <f t="shared" si="8"/>
        <v>1.5804411927285544E-2</v>
      </c>
      <c r="K70" s="44">
        <f t="shared" si="9"/>
        <v>1.1253095343920494E-2</v>
      </c>
      <c r="L70" s="17"/>
    </row>
    <row r="71" spans="2:12" x14ac:dyDescent="0.25">
      <c r="B71" s="284"/>
      <c r="C71" s="293"/>
      <c r="D71" s="19" t="s">
        <v>33</v>
      </c>
      <c r="E71" s="59">
        <v>0.47595609055413801</v>
      </c>
      <c r="F71" s="59">
        <v>0.46630368359626001</v>
      </c>
      <c r="G71" s="59">
        <v>0.67828567936803452</v>
      </c>
      <c r="H71" s="59">
        <v>0.78253357023995396</v>
      </c>
      <c r="I71" s="59">
        <v>0.74850931295992884</v>
      </c>
      <c r="J71" s="59">
        <f t="shared" si="8"/>
        <v>-4.3479613621677626E-2</v>
      </c>
      <c r="K71" s="46">
        <f t="shared" si="9"/>
        <v>-3.4024257280025116E-2</v>
      </c>
      <c r="L71" s="21"/>
    </row>
    <row r="72" spans="2:12" x14ac:dyDescent="0.25">
      <c r="B72" s="284"/>
      <c r="C72" s="294"/>
      <c r="D72" s="23" t="s">
        <v>34</v>
      </c>
      <c r="E72" s="60">
        <v>0.36219935976969075</v>
      </c>
      <c r="F72" s="60">
        <v>0.3182917367153793</v>
      </c>
      <c r="G72" s="60">
        <v>0.58219828779666127</v>
      </c>
      <c r="H72" s="60">
        <v>0.62939927757710479</v>
      </c>
      <c r="I72" s="60">
        <v>0.69048905178456166</v>
      </c>
      <c r="J72" s="25">
        <f>IFERROR(I72/H72-1,"-")</f>
        <v>9.70604453863122E-2</v>
      </c>
      <c r="K72" s="24">
        <f>IFERROR(I72-H72,"-")</f>
        <v>6.1089774207456871E-2</v>
      </c>
      <c r="L72" s="25">
        <f>IFERROR(I72/I70,"-")</f>
        <v>0.95466949211510688</v>
      </c>
    </row>
    <row r="73" spans="2:12" x14ac:dyDescent="0.25">
      <c r="B73" s="284"/>
      <c r="C73" s="295" t="s">
        <v>41</v>
      </c>
      <c r="D73" s="26" t="s">
        <v>32</v>
      </c>
      <c r="E73" s="52">
        <v>20336</v>
      </c>
      <c r="F73" s="52">
        <v>24064</v>
      </c>
      <c r="G73" s="52">
        <v>38225</v>
      </c>
      <c r="H73" s="52">
        <v>37475</v>
      </c>
      <c r="I73" s="52">
        <v>37833</v>
      </c>
      <c r="J73" s="36">
        <f t="shared" si="8"/>
        <v>9.55303535690466E-3</v>
      </c>
      <c r="K73" s="27">
        <f t="shared" si="9"/>
        <v>358</v>
      </c>
      <c r="L73" s="36">
        <f>I73/$I$73</f>
        <v>1</v>
      </c>
    </row>
    <row r="74" spans="2:12" x14ac:dyDescent="0.25">
      <c r="B74" s="284"/>
      <c r="C74" s="289"/>
      <c r="D74" s="4" t="s">
        <v>33</v>
      </c>
      <c r="E74" s="53">
        <v>9541</v>
      </c>
      <c r="F74" s="53">
        <v>10403</v>
      </c>
      <c r="G74" s="53">
        <v>21063</v>
      </c>
      <c r="H74" s="53">
        <v>20218</v>
      </c>
      <c r="I74" s="53">
        <v>21376</v>
      </c>
      <c r="J74" s="40">
        <f t="shared" si="8"/>
        <v>5.7275694925314147E-2</v>
      </c>
      <c r="K74" s="29">
        <f t="shared" si="9"/>
        <v>1158</v>
      </c>
      <c r="L74" s="40">
        <f t="shared" ref="L74" si="14">I74/$I$73</f>
        <v>0.56500938334258455</v>
      </c>
    </row>
    <row r="75" spans="2:12" x14ac:dyDescent="0.25">
      <c r="B75" s="285"/>
      <c r="C75" s="290"/>
      <c r="D75" s="32" t="s">
        <v>34</v>
      </c>
      <c r="E75" s="33">
        <v>10795</v>
      </c>
      <c r="F75" s="33">
        <v>13661</v>
      </c>
      <c r="G75" s="33">
        <v>17162</v>
      </c>
      <c r="H75" s="33">
        <v>17257</v>
      </c>
      <c r="I75" s="33">
        <v>16457</v>
      </c>
      <c r="J75" s="34">
        <f>IFERROR(I75/H75-1,"-")</f>
        <v>-4.6357999652315018E-2</v>
      </c>
      <c r="K75" s="33">
        <f>IFERROR(I75-H75,"-")</f>
        <v>-800</v>
      </c>
      <c r="L75" s="65">
        <f>IFERROR(I75/I73,"-")</f>
        <v>0.43499061665741551</v>
      </c>
    </row>
    <row r="76" spans="2:12" x14ac:dyDescent="0.25">
      <c r="B76" s="280"/>
      <c r="C76" s="280"/>
      <c r="D76" s="280"/>
      <c r="E76" s="280"/>
      <c r="F76" s="280"/>
      <c r="G76" s="280"/>
      <c r="H76" s="280"/>
      <c r="I76" s="280"/>
      <c r="J76" s="280"/>
      <c r="K76" s="280"/>
      <c r="L76" s="48"/>
    </row>
    <row r="77" spans="2:12" ht="27" customHeight="1" x14ac:dyDescent="0.25">
      <c r="B77" s="281" t="s">
        <v>38</v>
      </c>
      <c r="C77" s="282"/>
      <c r="D77" s="282"/>
      <c r="E77" s="282"/>
      <c r="F77" s="282"/>
      <c r="G77" s="282"/>
      <c r="H77" s="282"/>
      <c r="I77" s="282"/>
      <c r="J77" s="282"/>
      <c r="K77" s="282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E8344-B598-4CF5-B860-9E846C5EF6A8}">
  <sheetPr>
    <tabColor rgb="FFFFC00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9F6D8-1FFA-462E-8FFC-17422D228B57}">
  <sheetPr>
    <tabColor rgb="FFFFC000"/>
  </sheetPr>
  <dimension ref="A1:V16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3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3"/>
      <c r="D5" s="283"/>
      <c r="E5" s="283"/>
      <c r="F5" s="283"/>
      <c r="G5" s="283"/>
      <c r="H5" s="283"/>
      <c r="I5" s="283"/>
      <c r="K5" s="283" t="s">
        <v>273</v>
      </c>
      <c r="L5" s="283"/>
      <c r="M5" s="283"/>
      <c r="N5" s="283"/>
      <c r="O5" s="283"/>
      <c r="P5" s="283"/>
      <c r="Q5" s="283"/>
      <c r="R5" s="283"/>
    </row>
    <row r="6" spans="1:18" ht="6" customHeight="1" x14ac:dyDescent="0.25"/>
    <row r="7" spans="1:18" ht="15.75" x14ac:dyDescent="0.25">
      <c r="B7" s="147"/>
      <c r="C7" s="313" t="s">
        <v>45</v>
      </c>
      <c r="D7" s="314"/>
      <c r="E7" s="314"/>
      <c r="F7" s="314"/>
      <c r="G7" s="314"/>
      <c r="H7" s="314"/>
      <c r="I7" s="314"/>
    </row>
    <row r="8" spans="1:18" s="148" customFormat="1" ht="72" customHeight="1" x14ac:dyDescent="0.25">
      <c r="A8"/>
      <c r="B8" s="188"/>
      <c r="C8" s="174" t="s">
        <v>228</v>
      </c>
      <c r="D8" s="174" t="s">
        <v>229</v>
      </c>
      <c r="E8" s="174" t="s">
        <v>230</v>
      </c>
      <c r="F8" s="174" t="s">
        <v>231</v>
      </c>
      <c r="G8" s="174" t="s">
        <v>232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228</v>
      </c>
      <c r="M8" s="174" t="s">
        <v>229</v>
      </c>
      <c r="N8" s="174" t="s">
        <v>230</v>
      </c>
      <c r="O8" s="174" t="s">
        <v>231</v>
      </c>
      <c r="P8" s="174" t="s">
        <v>232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47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246325</v>
      </c>
      <c r="D10" s="178">
        <v>525893</v>
      </c>
      <c r="E10" s="178">
        <v>533489</v>
      </c>
      <c r="F10" s="178">
        <v>558529</v>
      </c>
      <c r="G10" s="178">
        <v>564894</v>
      </c>
      <c r="H10" s="179">
        <f t="shared" ref="H10:H22" si="0">IFERROR(G10/F10-1,"-")</f>
        <v>1.1396006295107286E-2</v>
      </c>
      <c r="I10" s="179">
        <f t="shared" ref="I10:I22" si="1">G10/G$10</f>
        <v>1</v>
      </c>
      <c r="K10" s="158" t="s">
        <v>70</v>
      </c>
      <c r="L10" s="178">
        <v>46309</v>
      </c>
      <c r="M10" s="178">
        <v>140298</v>
      </c>
      <c r="N10" s="178">
        <v>135627</v>
      </c>
      <c r="O10" s="178">
        <v>144210</v>
      </c>
      <c r="P10" s="178">
        <v>151264</v>
      </c>
      <c r="Q10" s="179">
        <f t="shared" ref="Q10:Q22" si="2">IFERROR(P10/O10-1,"-")</f>
        <v>4.8914777061230152E-2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118375</v>
      </c>
      <c r="D11" s="162">
        <v>147620</v>
      </c>
      <c r="E11" s="162">
        <v>138535</v>
      </c>
      <c r="F11" s="162">
        <v>130850</v>
      </c>
      <c r="G11" s="162">
        <v>140642</v>
      </c>
      <c r="H11" s="163">
        <f t="shared" si="0"/>
        <v>7.4833779136415757E-2</v>
      </c>
      <c r="I11" s="163">
        <f t="shared" si="1"/>
        <v>0.24897060333443088</v>
      </c>
      <c r="J11" s="81"/>
      <c r="K11" s="161" t="s">
        <v>99</v>
      </c>
      <c r="L11" s="162">
        <v>15242</v>
      </c>
      <c r="M11" s="162">
        <v>19503</v>
      </c>
      <c r="N11" s="162">
        <v>15910</v>
      </c>
      <c r="O11" s="162">
        <v>15999</v>
      </c>
      <c r="P11" s="162">
        <v>15683</v>
      </c>
      <c r="Q11" s="163">
        <f t="shared" si="2"/>
        <v>-1.975123445215321E-2</v>
      </c>
      <c r="R11" s="163">
        <f t="shared" si="3"/>
        <v>0.10367965940342712</v>
      </c>
    </row>
    <row r="12" spans="1:18" x14ac:dyDescent="0.25">
      <c r="B12" s="165" t="s">
        <v>105</v>
      </c>
      <c r="C12" s="166">
        <v>53382</v>
      </c>
      <c r="D12" s="166">
        <v>67495</v>
      </c>
      <c r="E12" s="166">
        <v>62070</v>
      </c>
      <c r="F12" s="166">
        <v>56598</v>
      </c>
      <c r="G12" s="166">
        <v>58124</v>
      </c>
      <c r="H12" s="167">
        <f t="shared" si="0"/>
        <v>2.6962083465846831E-2</v>
      </c>
      <c r="I12" s="167">
        <f t="shared" si="1"/>
        <v>0.10289364022276745</v>
      </c>
      <c r="J12" s="81"/>
      <c r="K12" s="165" t="s">
        <v>105</v>
      </c>
      <c r="L12" s="166">
        <v>8365</v>
      </c>
      <c r="M12" s="166">
        <v>8182</v>
      </c>
      <c r="N12" s="166">
        <v>7519</v>
      </c>
      <c r="O12" s="166">
        <v>7601</v>
      </c>
      <c r="P12" s="166">
        <v>6885</v>
      </c>
      <c r="Q12" s="167">
        <f t="shared" si="2"/>
        <v>-9.419813182475989E-2</v>
      </c>
      <c r="R12" s="167">
        <f t="shared" si="3"/>
        <v>4.5516448064311404E-2</v>
      </c>
    </row>
    <row r="13" spans="1:18" x14ac:dyDescent="0.25">
      <c r="B13" s="165" t="s">
        <v>102</v>
      </c>
      <c r="C13" s="166">
        <v>64993</v>
      </c>
      <c r="D13" s="166">
        <v>80125</v>
      </c>
      <c r="E13" s="166">
        <v>76465</v>
      </c>
      <c r="F13" s="166">
        <v>74252</v>
      </c>
      <c r="G13" s="166">
        <v>82518</v>
      </c>
      <c r="H13" s="167">
        <f t="shared" si="0"/>
        <v>0.11132360071109204</v>
      </c>
      <c r="I13" s="167">
        <f t="shared" si="1"/>
        <v>0.14607696311166343</v>
      </c>
      <c r="J13" s="81"/>
      <c r="K13" s="165" t="s">
        <v>102</v>
      </c>
      <c r="L13" s="166">
        <v>6877</v>
      </c>
      <c r="M13" s="166">
        <v>11321</v>
      </c>
      <c r="N13" s="166">
        <v>8391</v>
      </c>
      <c r="O13" s="166">
        <v>8398</v>
      </c>
      <c r="P13" s="166">
        <v>8798</v>
      </c>
      <c r="Q13" s="167">
        <f t="shared" si="2"/>
        <v>4.763038818766363E-2</v>
      </c>
      <c r="R13" s="167">
        <f>P13/P$10</f>
        <v>5.8163211339115721E-2</v>
      </c>
    </row>
    <row r="14" spans="1:18" x14ac:dyDescent="0.25">
      <c r="B14" s="161" t="s">
        <v>109</v>
      </c>
      <c r="C14" s="162">
        <v>127950</v>
      </c>
      <c r="D14" s="162">
        <v>378273</v>
      </c>
      <c r="E14" s="162">
        <v>394954</v>
      </c>
      <c r="F14" s="162">
        <v>427679</v>
      </c>
      <c r="G14" s="162">
        <v>424252</v>
      </c>
      <c r="H14" s="163">
        <f t="shared" si="0"/>
        <v>-8.0130191101269732E-3</v>
      </c>
      <c r="I14" s="163">
        <f t="shared" si="1"/>
        <v>0.75102939666556912</v>
      </c>
      <c r="J14" s="81"/>
      <c r="K14" s="161" t="s">
        <v>109</v>
      </c>
      <c r="L14" s="162">
        <v>31067</v>
      </c>
      <c r="M14" s="162">
        <v>120795</v>
      </c>
      <c r="N14" s="162">
        <v>119717</v>
      </c>
      <c r="O14" s="162">
        <v>128211</v>
      </c>
      <c r="P14" s="162">
        <v>135581</v>
      </c>
      <c r="Q14" s="163">
        <f t="shared" si="2"/>
        <v>5.7483367261779383E-2</v>
      </c>
      <c r="R14" s="163">
        <f t="shared" si="3"/>
        <v>0.89632034059657284</v>
      </c>
    </row>
    <row r="15" spans="1:18" x14ac:dyDescent="0.25">
      <c r="B15" s="165" t="s">
        <v>112</v>
      </c>
      <c r="C15" s="166">
        <v>18968</v>
      </c>
      <c r="D15" s="166">
        <v>196714</v>
      </c>
      <c r="E15" s="166">
        <v>205434</v>
      </c>
      <c r="F15" s="166">
        <v>222639</v>
      </c>
      <c r="G15" s="166">
        <v>220393</v>
      </c>
      <c r="H15" s="167">
        <f t="shared" si="0"/>
        <v>-1.0088079806323202E-2</v>
      </c>
      <c r="I15" s="167">
        <f t="shared" si="1"/>
        <v>0.39014930234698897</v>
      </c>
      <c r="J15" s="81"/>
      <c r="K15" s="165" t="s">
        <v>112</v>
      </c>
      <c r="L15" s="166">
        <v>5219</v>
      </c>
      <c r="M15" s="166">
        <v>71288</v>
      </c>
      <c r="N15" s="166">
        <v>73066</v>
      </c>
      <c r="O15" s="166">
        <v>77891</v>
      </c>
      <c r="P15" s="166">
        <v>79751</v>
      </c>
      <c r="Q15" s="167">
        <f t="shared" si="2"/>
        <v>2.3879523950135484E-2</v>
      </c>
      <c r="R15" s="167">
        <f t="shared" si="3"/>
        <v>0.52723053733869263</v>
      </c>
    </row>
    <row r="16" spans="1:18" x14ac:dyDescent="0.25">
      <c r="B16" s="165" t="s">
        <v>115</v>
      </c>
      <c r="C16" s="166">
        <v>21184</v>
      </c>
      <c r="D16" s="166">
        <v>32365</v>
      </c>
      <c r="E16" s="166">
        <v>32809</v>
      </c>
      <c r="F16" s="166">
        <v>34006</v>
      </c>
      <c r="G16" s="166">
        <v>32209</v>
      </c>
      <c r="H16" s="167">
        <f t="shared" si="0"/>
        <v>-5.284361583250019E-2</v>
      </c>
      <c r="I16" s="167">
        <f t="shared" si="1"/>
        <v>5.7017776786441349E-2</v>
      </c>
      <c r="J16" s="81"/>
      <c r="K16" s="165" t="s">
        <v>115</v>
      </c>
      <c r="L16" s="166">
        <v>1616</v>
      </c>
      <c r="M16" s="166">
        <v>3513</v>
      </c>
      <c r="N16" s="166">
        <v>3042</v>
      </c>
      <c r="O16" s="166">
        <v>3031</v>
      </c>
      <c r="P16" s="166">
        <v>3747</v>
      </c>
      <c r="Q16" s="167">
        <f t="shared" si="2"/>
        <v>0.23622566809633794</v>
      </c>
      <c r="R16" s="167">
        <f t="shared" si="3"/>
        <v>2.4771260841971652E-2</v>
      </c>
    </row>
    <row r="17" spans="2:22" x14ac:dyDescent="0.25">
      <c r="B17" s="165" t="s">
        <v>118</v>
      </c>
      <c r="C17" s="166">
        <v>13322</v>
      </c>
      <c r="D17" s="166">
        <v>17413</v>
      </c>
      <c r="E17" s="166">
        <v>18119</v>
      </c>
      <c r="F17" s="166">
        <v>20543</v>
      </c>
      <c r="G17" s="166">
        <v>21930</v>
      </c>
      <c r="H17" s="167">
        <f t="shared" si="0"/>
        <v>6.7516915737720895E-2</v>
      </c>
      <c r="I17" s="167">
        <f t="shared" si="1"/>
        <v>3.8821442606931565E-2</v>
      </c>
      <c r="J17" s="81"/>
      <c r="K17" s="165" t="s">
        <v>118</v>
      </c>
      <c r="L17" s="166">
        <v>2196</v>
      </c>
      <c r="M17" s="166">
        <v>2336</v>
      </c>
      <c r="N17" s="166">
        <v>2338</v>
      </c>
      <c r="O17" s="166">
        <v>2776</v>
      </c>
      <c r="P17" s="166">
        <v>3320</v>
      </c>
      <c r="Q17" s="167">
        <f t="shared" si="2"/>
        <v>0.19596541786743527</v>
      </c>
      <c r="R17" s="167">
        <f t="shared" si="3"/>
        <v>2.1948381637402158E-2</v>
      </c>
    </row>
    <row r="18" spans="2:22" x14ac:dyDescent="0.25">
      <c r="B18" s="165" t="s">
        <v>125</v>
      </c>
      <c r="C18" s="166">
        <v>9389</v>
      </c>
      <c r="D18" s="166">
        <v>17486</v>
      </c>
      <c r="E18" s="166">
        <v>17107</v>
      </c>
      <c r="F18" s="166">
        <v>18906</v>
      </c>
      <c r="G18" s="166">
        <v>18024</v>
      </c>
      <c r="H18" s="167">
        <f t="shared" si="0"/>
        <v>-4.6651856553475035E-2</v>
      </c>
      <c r="I18" s="167">
        <f t="shared" si="1"/>
        <v>3.1906871023590265E-2</v>
      </c>
      <c r="J18" s="81"/>
      <c r="K18" s="165" t="s">
        <v>125</v>
      </c>
      <c r="L18" s="166">
        <v>3501</v>
      </c>
      <c r="M18" s="166">
        <v>6530</v>
      </c>
      <c r="N18" s="166">
        <v>5758</v>
      </c>
      <c r="O18" s="166">
        <v>6584</v>
      </c>
      <c r="P18" s="166">
        <v>6332</v>
      </c>
      <c r="Q18" s="167">
        <f t="shared" si="2"/>
        <v>-3.8274605103280734E-2</v>
      </c>
      <c r="R18" s="167">
        <f t="shared" si="3"/>
        <v>4.1860588110852547E-2</v>
      </c>
    </row>
    <row r="19" spans="2:22" x14ac:dyDescent="0.25">
      <c r="B19" s="165" t="s">
        <v>121</v>
      </c>
      <c r="C19" s="166">
        <v>10451</v>
      </c>
      <c r="D19" s="166">
        <v>16173</v>
      </c>
      <c r="E19" s="166">
        <v>17642</v>
      </c>
      <c r="F19" s="166">
        <v>17970</v>
      </c>
      <c r="G19" s="166">
        <v>15861</v>
      </c>
      <c r="H19" s="167">
        <f t="shared" si="0"/>
        <v>-0.1173622704507512</v>
      </c>
      <c r="I19" s="167">
        <f t="shared" si="1"/>
        <v>2.8077834071524924E-2</v>
      </c>
      <c r="J19" s="81"/>
      <c r="K19" s="165" t="s">
        <v>121</v>
      </c>
      <c r="L19" s="166">
        <v>2476</v>
      </c>
      <c r="M19" s="166">
        <v>4173</v>
      </c>
      <c r="N19" s="166">
        <v>4704</v>
      </c>
      <c r="O19" s="166">
        <v>4974</v>
      </c>
      <c r="P19" s="166">
        <v>4454</v>
      </c>
      <c r="Q19" s="167">
        <f t="shared" si="2"/>
        <v>-0.10454362685967034</v>
      </c>
      <c r="R19" s="167">
        <f t="shared" si="3"/>
        <v>2.9445208377406388E-2</v>
      </c>
    </row>
    <row r="20" spans="2:22" x14ac:dyDescent="0.25">
      <c r="B20" s="165" t="s">
        <v>130</v>
      </c>
      <c r="C20" s="166">
        <v>1424</v>
      </c>
      <c r="D20" s="166">
        <v>2442</v>
      </c>
      <c r="E20" s="166">
        <v>1682</v>
      </c>
      <c r="F20" s="166">
        <v>2553</v>
      </c>
      <c r="G20" s="166">
        <v>2157</v>
      </c>
      <c r="H20" s="167">
        <f t="shared" si="0"/>
        <v>-0.15511163337250289</v>
      </c>
      <c r="I20" s="167">
        <f t="shared" si="1"/>
        <v>3.8184154903397804E-3</v>
      </c>
      <c r="J20" s="81"/>
      <c r="K20" s="165" t="s">
        <v>130</v>
      </c>
      <c r="L20" s="166">
        <v>965</v>
      </c>
      <c r="M20" s="166">
        <v>992</v>
      </c>
      <c r="N20" s="166">
        <v>601</v>
      </c>
      <c r="O20" s="166">
        <v>761</v>
      </c>
      <c r="P20" s="166">
        <v>636</v>
      </c>
      <c r="Q20" s="167">
        <f t="shared" si="2"/>
        <v>-0.16425755584756896</v>
      </c>
      <c r="R20" s="167">
        <f t="shared" si="3"/>
        <v>4.2045694943939078E-3</v>
      </c>
    </row>
    <row r="21" spans="2:22" x14ac:dyDescent="0.25">
      <c r="B21" s="165" t="s">
        <v>133</v>
      </c>
      <c r="C21" s="166">
        <v>254</v>
      </c>
      <c r="D21" s="166">
        <v>818</v>
      </c>
      <c r="E21" s="166">
        <v>1076</v>
      </c>
      <c r="F21" s="166">
        <v>713</v>
      </c>
      <c r="G21" s="166">
        <v>566</v>
      </c>
      <c r="H21" s="167">
        <f t="shared" si="0"/>
        <v>-0.20617110799438987</v>
      </c>
      <c r="I21" s="167">
        <f t="shared" si="1"/>
        <v>1.0019578894447454E-3</v>
      </c>
      <c r="J21" s="81"/>
      <c r="K21" s="165" t="s">
        <v>133</v>
      </c>
      <c r="L21" s="166">
        <v>71</v>
      </c>
      <c r="M21" s="166">
        <v>194</v>
      </c>
      <c r="N21" s="166">
        <v>285</v>
      </c>
      <c r="O21" s="166">
        <v>136</v>
      </c>
      <c r="P21" s="166">
        <v>144</v>
      </c>
      <c r="Q21" s="167">
        <f t="shared" si="2"/>
        <v>5.8823529411764719E-2</v>
      </c>
      <c r="R21" s="167">
        <f t="shared" si="3"/>
        <v>9.5197799873069603E-4</v>
      </c>
    </row>
    <row r="22" spans="2:22" x14ac:dyDescent="0.25">
      <c r="B22" s="170" t="s">
        <v>147</v>
      </c>
      <c r="C22" s="171">
        <f>C14-SUM(C15:C21)</f>
        <v>52958</v>
      </c>
      <c r="D22" s="171">
        <f>D14-SUM(D15:D21)</f>
        <v>94862</v>
      </c>
      <c r="E22" s="171">
        <f>E14-SUM(E15:E21)</f>
        <v>101085</v>
      </c>
      <c r="F22" s="171">
        <f>F14-SUM(F15:F21)</f>
        <v>110349</v>
      </c>
      <c r="G22" s="171">
        <f>G14-SUM(G15:G21)</f>
        <v>113112</v>
      </c>
      <c r="H22" s="172">
        <f t="shared" si="0"/>
        <v>2.503874072261647E-2</v>
      </c>
      <c r="I22" s="172">
        <f t="shared" si="1"/>
        <v>0.20023579645030748</v>
      </c>
      <c r="J22" s="81"/>
      <c r="K22" s="170" t="s">
        <v>147</v>
      </c>
      <c r="L22" s="171">
        <f>L14-SUM(L15:L21)</f>
        <v>15023</v>
      </c>
      <c r="M22" s="171">
        <f>M14-SUM(M15:M21)</f>
        <v>31769</v>
      </c>
      <c r="N22" s="171">
        <f>N14-SUM(N15:N21)</f>
        <v>29923</v>
      </c>
      <c r="O22" s="171">
        <f>O14-SUM(O15:O21)</f>
        <v>32058</v>
      </c>
      <c r="P22" s="171">
        <f>P14-SUM(P15:P21)</f>
        <v>37197</v>
      </c>
      <c r="Q22" s="172">
        <f t="shared" si="2"/>
        <v>0.16030320044918578</v>
      </c>
      <c r="R22" s="172">
        <f t="shared" si="3"/>
        <v>0.24590781679712292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104300</v>
      </c>
      <c r="D24" s="178">
        <v>193056</v>
      </c>
      <c r="E24" s="178">
        <v>195421</v>
      </c>
      <c r="F24" s="178">
        <v>198178</v>
      </c>
      <c r="G24" s="178">
        <v>184181</v>
      </c>
      <c r="H24" s="179">
        <f t="shared" ref="H24:H36" si="4">IFERROR(G24/F24-1,"-")</f>
        <v>-7.062842495130639E-2</v>
      </c>
      <c r="I24" s="179">
        <f t="shared" ref="I24:I36" si="5">G24/G$10</f>
        <v>0.32604524034597643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44439</v>
      </c>
      <c r="D25" s="162">
        <v>33408</v>
      </c>
      <c r="E25" s="162">
        <v>26219</v>
      </c>
      <c r="F25" s="162">
        <v>21651</v>
      </c>
      <c r="G25" s="162">
        <v>19540</v>
      </c>
      <c r="H25" s="163">
        <f t="shared" si="4"/>
        <v>-9.7501270149184749E-2</v>
      </c>
      <c r="I25" s="163">
        <f t="shared" si="5"/>
        <v>3.4590560352915765E-2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20331</v>
      </c>
      <c r="D26" s="166">
        <v>13052</v>
      </c>
      <c r="E26" s="166">
        <v>10656</v>
      </c>
      <c r="F26" s="166">
        <v>8502</v>
      </c>
      <c r="G26" s="166">
        <v>9123</v>
      </c>
      <c r="H26" s="167">
        <f t="shared" si="4"/>
        <v>7.304163726182078E-2</v>
      </c>
      <c r="I26" s="167">
        <f t="shared" si="5"/>
        <v>1.6149932553718042E-2</v>
      </c>
    </row>
    <row r="27" spans="2:22" x14ac:dyDescent="0.25">
      <c r="B27" s="165" t="s">
        <v>102</v>
      </c>
      <c r="C27" s="166">
        <v>24108</v>
      </c>
      <c r="D27" s="166">
        <v>20356</v>
      </c>
      <c r="E27" s="166">
        <v>15563</v>
      </c>
      <c r="F27" s="166">
        <v>13149</v>
      </c>
      <c r="G27" s="166">
        <v>10417</v>
      </c>
      <c r="H27" s="167">
        <f t="shared" si="4"/>
        <v>-0.20777245417902501</v>
      </c>
      <c r="I27" s="167">
        <f t="shared" si="5"/>
        <v>1.8440627799197726E-2</v>
      </c>
    </row>
    <row r="28" spans="2:22" x14ac:dyDescent="0.25">
      <c r="B28" s="161" t="s">
        <v>109</v>
      </c>
      <c r="C28" s="162">
        <v>59861</v>
      </c>
      <c r="D28" s="162">
        <v>159648</v>
      </c>
      <c r="E28" s="162">
        <v>169202</v>
      </c>
      <c r="F28" s="162">
        <v>176527</v>
      </c>
      <c r="G28" s="162">
        <v>164641</v>
      </c>
      <c r="H28" s="163">
        <f t="shared" si="4"/>
        <v>-6.7332476051822132E-2</v>
      </c>
      <c r="I28" s="163">
        <f t="shared" si="5"/>
        <v>0.29145467999306063</v>
      </c>
    </row>
    <row r="29" spans="2:22" x14ac:dyDescent="0.25">
      <c r="B29" s="165" t="s">
        <v>112</v>
      </c>
      <c r="C29" s="166">
        <v>10198</v>
      </c>
      <c r="D29" s="166">
        <v>86684</v>
      </c>
      <c r="E29" s="166">
        <v>91801</v>
      </c>
      <c r="F29" s="166">
        <v>96458</v>
      </c>
      <c r="G29" s="166">
        <v>90115</v>
      </c>
      <c r="H29" s="167">
        <f t="shared" si="4"/>
        <v>-6.5759190528520195E-2</v>
      </c>
      <c r="I29" s="167">
        <f t="shared" si="5"/>
        <v>0.15952550389984671</v>
      </c>
    </row>
    <row r="30" spans="2:22" x14ac:dyDescent="0.25">
      <c r="B30" s="165" t="s">
        <v>115</v>
      </c>
      <c r="C30" s="166">
        <v>12681</v>
      </c>
      <c r="D30" s="166">
        <v>16321</v>
      </c>
      <c r="E30" s="166">
        <v>16981</v>
      </c>
      <c r="F30" s="166">
        <v>16678</v>
      </c>
      <c r="G30" s="166">
        <v>14849</v>
      </c>
      <c r="H30" s="167">
        <f t="shared" si="4"/>
        <v>-0.10966542750929364</v>
      </c>
      <c r="I30" s="167">
        <f t="shared" si="5"/>
        <v>2.6286347527146686E-2</v>
      </c>
    </row>
    <row r="31" spans="2:22" x14ac:dyDescent="0.25">
      <c r="B31" s="165" t="s">
        <v>118</v>
      </c>
      <c r="C31" s="166">
        <v>5169</v>
      </c>
      <c r="D31" s="166">
        <v>5785</v>
      </c>
      <c r="E31" s="166">
        <v>5824</v>
      </c>
      <c r="F31" s="166">
        <v>4971</v>
      </c>
      <c r="G31" s="166">
        <v>4699</v>
      </c>
      <c r="H31" s="167">
        <f t="shared" si="4"/>
        <v>-5.4717360692013717E-2</v>
      </c>
      <c r="I31" s="167">
        <f t="shared" si="5"/>
        <v>8.3183747747364988E-3</v>
      </c>
    </row>
    <row r="32" spans="2:22" x14ac:dyDescent="0.25">
      <c r="B32" s="165" t="s">
        <v>125</v>
      </c>
      <c r="C32" s="166">
        <v>4408</v>
      </c>
      <c r="D32" s="166">
        <v>7612</v>
      </c>
      <c r="E32" s="166">
        <v>7630</v>
      </c>
      <c r="F32" s="166">
        <v>7871</v>
      </c>
      <c r="G32" s="166">
        <v>7330</v>
      </c>
      <c r="H32" s="167">
        <f t="shared" si="4"/>
        <v>-6.8733324863422651E-2</v>
      </c>
      <c r="I32" s="167">
        <f t="shared" si="5"/>
        <v>1.2975885741395731E-2</v>
      </c>
    </row>
    <row r="33" spans="2:9" x14ac:dyDescent="0.25">
      <c r="B33" s="165" t="s">
        <v>121</v>
      </c>
      <c r="C33" s="166">
        <v>6150</v>
      </c>
      <c r="D33" s="166">
        <v>8809</v>
      </c>
      <c r="E33" s="166">
        <v>9100</v>
      </c>
      <c r="F33" s="166">
        <v>9325</v>
      </c>
      <c r="G33" s="166">
        <v>8150</v>
      </c>
      <c r="H33" s="167">
        <f t="shared" si="4"/>
        <v>-0.12600536193029488</v>
      </c>
      <c r="I33" s="167">
        <f t="shared" si="5"/>
        <v>1.4427485510555962E-2</v>
      </c>
    </row>
    <row r="34" spans="2:9" x14ac:dyDescent="0.25">
      <c r="B34" s="165" t="s">
        <v>130</v>
      </c>
      <c r="C34" s="166">
        <v>210</v>
      </c>
      <c r="D34" s="166">
        <v>804</v>
      </c>
      <c r="E34" s="166">
        <v>650</v>
      </c>
      <c r="F34" s="166">
        <v>1422</v>
      </c>
      <c r="G34" s="166">
        <v>854</v>
      </c>
      <c r="H34" s="167">
        <f t="shared" si="4"/>
        <v>-0.39943741209563999</v>
      </c>
      <c r="I34" s="167">
        <f t="shared" si="5"/>
        <v>1.5117880522717536E-3</v>
      </c>
    </row>
    <row r="35" spans="2:9" x14ac:dyDescent="0.25">
      <c r="B35" s="165" t="s">
        <v>133</v>
      </c>
      <c r="C35" s="166">
        <v>87</v>
      </c>
      <c r="D35" s="166">
        <v>350</v>
      </c>
      <c r="E35" s="166">
        <v>498</v>
      </c>
      <c r="F35" s="166">
        <v>342</v>
      </c>
      <c r="G35" s="166">
        <v>155</v>
      </c>
      <c r="H35" s="167">
        <f t="shared" si="4"/>
        <v>-0.54678362573099415</v>
      </c>
      <c r="I35" s="167">
        <f t="shared" si="5"/>
        <v>2.7438776124370237E-4</v>
      </c>
    </row>
    <row r="36" spans="2:9" x14ac:dyDescent="0.25">
      <c r="B36" s="170" t="s">
        <v>147</v>
      </c>
      <c r="C36" s="171">
        <f>C28-SUM(C29:C35)</f>
        <v>20958</v>
      </c>
      <c r="D36" s="171">
        <f>D28-SUM(D29:D35)</f>
        <v>33283</v>
      </c>
      <c r="E36" s="171">
        <f>E28-SUM(E29:E35)</f>
        <v>36718</v>
      </c>
      <c r="F36" s="171">
        <f>F28-SUM(F29:F35)</f>
        <v>39460</v>
      </c>
      <c r="G36" s="171">
        <f>G28-SUM(G29:G35)</f>
        <v>38489</v>
      </c>
      <c r="H36" s="172">
        <f t="shared" si="4"/>
        <v>-2.4607197161682692E-2</v>
      </c>
      <c r="I36" s="172">
        <f t="shared" si="5"/>
        <v>6.8134906725863614E-2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46309</v>
      </c>
      <c r="D38" s="178">
        <v>140298</v>
      </c>
      <c r="E38" s="178">
        <v>135627</v>
      </c>
      <c r="F38" s="178">
        <v>144210</v>
      </c>
      <c r="G38" s="178">
        <v>151264</v>
      </c>
      <c r="H38" s="179">
        <f t="shared" ref="H38:H50" si="6">IFERROR(G38/F38-1,"-")</f>
        <v>4.8914777061230152E-2</v>
      </c>
      <c r="I38" s="179">
        <f t="shared" ref="I38:I50" si="7">G38/G$10</f>
        <v>0.26777413107591869</v>
      </c>
    </row>
    <row r="39" spans="2:9" x14ac:dyDescent="0.25">
      <c r="B39" s="161" t="s">
        <v>99</v>
      </c>
      <c r="C39" s="162">
        <v>15242</v>
      </c>
      <c r="D39" s="162">
        <v>19503</v>
      </c>
      <c r="E39" s="162">
        <v>15910</v>
      </c>
      <c r="F39" s="162">
        <v>15999</v>
      </c>
      <c r="G39" s="162">
        <v>15683</v>
      </c>
      <c r="H39" s="163">
        <f t="shared" si="6"/>
        <v>-1.975123445215321E-2</v>
      </c>
      <c r="I39" s="163">
        <f t="shared" si="7"/>
        <v>2.7762730706999899E-2</v>
      </c>
    </row>
    <row r="40" spans="2:9" x14ac:dyDescent="0.25">
      <c r="B40" s="165" t="s">
        <v>105</v>
      </c>
      <c r="C40" s="166">
        <v>8365</v>
      </c>
      <c r="D40" s="166">
        <v>8182</v>
      </c>
      <c r="E40" s="166">
        <v>7519</v>
      </c>
      <c r="F40" s="166">
        <v>7601</v>
      </c>
      <c r="G40" s="166">
        <v>6885</v>
      </c>
      <c r="H40" s="167">
        <f t="shared" si="6"/>
        <v>-9.419813182475989E-2</v>
      </c>
      <c r="I40" s="167">
        <f t="shared" si="7"/>
        <v>1.2188127330083166E-2</v>
      </c>
    </row>
    <row r="41" spans="2:9" x14ac:dyDescent="0.25">
      <c r="B41" s="165" t="s">
        <v>102</v>
      </c>
      <c r="C41" s="166">
        <v>6877</v>
      </c>
      <c r="D41" s="166">
        <v>11321</v>
      </c>
      <c r="E41" s="166">
        <v>8391</v>
      </c>
      <c r="F41" s="166">
        <v>8398</v>
      </c>
      <c r="G41" s="166">
        <v>8798</v>
      </c>
      <c r="H41" s="167">
        <f t="shared" si="6"/>
        <v>4.763038818766363E-2</v>
      </c>
      <c r="I41" s="167">
        <f t="shared" si="7"/>
        <v>1.5574603376916732E-2</v>
      </c>
    </row>
    <row r="42" spans="2:9" x14ac:dyDescent="0.25">
      <c r="B42" s="161" t="s">
        <v>109</v>
      </c>
      <c r="C42" s="162">
        <v>31067</v>
      </c>
      <c r="D42" s="162">
        <v>120795</v>
      </c>
      <c r="E42" s="162">
        <v>119717</v>
      </c>
      <c r="F42" s="162">
        <v>128211</v>
      </c>
      <c r="G42" s="162">
        <v>135581</v>
      </c>
      <c r="H42" s="163">
        <f t="shared" si="6"/>
        <v>5.7483367261779383E-2</v>
      </c>
      <c r="I42" s="163">
        <f t="shared" si="7"/>
        <v>0.24001140036891877</v>
      </c>
    </row>
    <row r="43" spans="2:9" x14ac:dyDescent="0.25">
      <c r="B43" s="165" t="s">
        <v>112</v>
      </c>
      <c r="C43" s="166">
        <v>5219</v>
      </c>
      <c r="D43" s="166">
        <v>71288</v>
      </c>
      <c r="E43" s="166">
        <v>73066</v>
      </c>
      <c r="F43" s="166">
        <v>77891</v>
      </c>
      <c r="G43" s="166">
        <v>79751</v>
      </c>
      <c r="H43" s="167">
        <f t="shared" si="6"/>
        <v>2.3879523950135484E-2</v>
      </c>
      <c r="I43" s="167">
        <f t="shared" si="7"/>
        <v>0.14117869901255811</v>
      </c>
    </row>
    <row r="44" spans="2:9" x14ac:dyDescent="0.25">
      <c r="B44" s="165" t="s">
        <v>115</v>
      </c>
      <c r="C44" s="166">
        <v>1616</v>
      </c>
      <c r="D44" s="166">
        <v>3513</v>
      </c>
      <c r="E44" s="166">
        <v>3042</v>
      </c>
      <c r="F44" s="166">
        <v>3031</v>
      </c>
      <c r="G44" s="166">
        <v>3747</v>
      </c>
      <c r="H44" s="167">
        <f t="shared" si="6"/>
        <v>0.23622566809633794</v>
      </c>
      <c r="I44" s="167">
        <f t="shared" si="7"/>
        <v>6.6331028476138889E-3</v>
      </c>
    </row>
    <row r="45" spans="2:9" x14ac:dyDescent="0.25">
      <c r="B45" s="165" t="s">
        <v>118</v>
      </c>
      <c r="C45" s="166">
        <v>2196</v>
      </c>
      <c r="D45" s="166">
        <v>2336</v>
      </c>
      <c r="E45" s="166">
        <v>2338</v>
      </c>
      <c r="F45" s="166">
        <v>2776</v>
      </c>
      <c r="G45" s="166">
        <v>3320</v>
      </c>
      <c r="H45" s="167">
        <f t="shared" si="6"/>
        <v>0.19596541786743527</v>
      </c>
      <c r="I45" s="167">
        <f t="shared" si="7"/>
        <v>5.8772088214780116E-3</v>
      </c>
    </row>
    <row r="46" spans="2:9" x14ac:dyDescent="0.25">
      <c r="B46" s="165" t="s">
        <v>125</v>
      </c>
      <c r="C46" s="166">
        <v>3501</v>
      </c>
      <c r="D46" s="166">
        <v>6530</v>
      </c>
      <c r="E46" s="166">
        <v>5758</v>
      </c>
      <c r="F46" s="166">
        <v>6584</v>
      </c>
      <c r="G46" s="166">
        <v>6332</v>
      </c>
      <c r="H46" s="167">
        <f t="shared" si="6"/>
        <v>-3.8274605103280734E-2</v>
      </c>
      <c r="I46" s="167">
        <f t="shared" si="7"/>
        <v>1.1209182607710474E-2</v>
      </c>
    </row>
    <row r="47" spans="2:9" x14ac:dyDescent="0.25">
      <c r="B47" s="165" t="s">
        <v>121</v>
      </c>
      <c r="C47" s="166">
        <v>2476</v>
      </c>
      <c r="D47" s="166">
        <v>4173</v>
      </c>
      <c r="E47" s="166">
        <v>4704</v>
      </c>
      <c r="F47" s="166">
        <v>4974</v>
      </c>
      <c r="G47" s="166">
        <v>4454</v>
      </c>
      <c r="H47" s="167">
        <f t="shared" si="6"/>
        <v>-0.10454362685967034</v>
      </c>
      <c r="I47" s="167">
        <f t="shared" si="7"/>
        <v>7.8846650876093563E-3</v>
      </c>
    </row>
    <row r="48" spans="2:9" x14ac:dyDescent="0.25">
      <c r="B48" s="165" t="s">
        <v>130</v>
      </c>
      <c r="C48" s="166">
        <v>965</v>
      </c>
      <c r="D48" s="166">
        <v>992</v>
      </c>
      <c r="E48" s="166">
        <v>601</v>
      </c>
      <c r="F48" s="166">
        <v>761</v>
      </c>
      <c r="G48" s="166">
        <v>636</v>
      </c>
      <c r="H48" s="167">
        <f t="shared" si="6"/>
        <v>-0.16425755584756896</v>
      </c>
      <c r="I48" s="167">
        <f t="shared" si="7"/>
        <v>1.1258749429096432E-3</v>
      </c>
    </row>
    <row r="49" spans="2:9" x14ac:dyDescent="0.25">
      <c r="B49" s="165" t="s">
        <v>133</v>
      </c>
      <c r="C49" s="166">
        <v>71</v>
      </c>
      <c r="D49" s="166">
        <v>194</v>
      </c>
      <c r="E49" s="166">
        <v>285</v>
      </c>
      <c r="F49" s="166">
        <v>136</v>
      </c>
      <c r="G49" s="166">
        <v>144</v>
      </c>
      <c r="H49" s="167">
        <f t="shared" si="6"/>
        <v>5.8823529411764719E-2</v>
      </c>
      <c r="I49" s="167">
        <f t="shared" si="7"/>
        <v>2.5491508141350412E-4</v>
      </c>
    </row>
    <row r="50" spans="2:9" x14ac:dyDescent="0.25">
      <c r="B50" s="170" t="s">
        <v>147</v>
      </c>
      <c r="C50" s="171">
        <f>C42-SUM(C43:C49)</f>
        <v>15023</v>
      </c>
      <c r="D50" s="171">
        <f>D42-SUM(D43:D49)</f>
        <v>31769</v>
      </c>
      <c r="E50" s="171">
        <f>E42-SUM(E43:E49)</f>
        <v>29923</v>
      </c>
      <c r="F50" s="171">
        <f>F42-SUM(F43:F49)</f>
        <v>32058</v>
      </c>
      <c r="G50" s="171">
        <f>G42-SUM(G43:G49)</f>
        <v>37197</v>
      </c>
      <c r="H50" s="172">
        <f t="shared" si="6"/>
        <v>0.16030320044918578</v>
      </c>
      <c r="I50" s="172">
        <f t="shared" si="7"/>
        <v>6.5847751967625781E-2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2038</v>
      </c>
      <c r="D52" s="178">
        <v>2613</v>
      </c>
      <c r="E52" s="178">
        <v>3056</v>
      </c>
      <c r="F52" s="178">
        <v>2720</v>
      </c>
      <c r="G52" s="178">
        <v>3023</v>
      </c>
      <c r="H52" s="179">
        <f t="shared" ref="H52:H64" si="8">IFERROR(G52/F52-1,"-")</f>
        <v>0.11139705882352935</v>
      </c>
      <c r="I52" s="179">
        <f t="shared" ref="I52:I64" si="9">G52/G$10</f>
        <v>5.35144646606266E-3</v>
      </c>
    </row>
    <row r="53" spans="2:9" x14ac:dyDescent="0.25">
      <c r="B53" s="161" t="s">
        <v>99</v>
      </c>
      <c r="C53" s="162">
        <v>863</v>
      </c>
      <c r="D53" s="162">
        <v>538</v>
      </c>
      <c r="E53" s="162">
        <v>1385</v>
      </c>
      <c r="F53" s="162">
        <v>937</v>
      </c>
      <c r="G53" s="162">
        <v>481</v>
      </c>
      <c r="H53" s="163">
        <f t="shared" si="8"/>
        <v>-0.48665955176093911</v>
      </c>
      <c r="I53" s="163">
        <f t="shared" si="9"/>
        <v>8.5148718166594092E-4</v>
      </c>
    </row>
    <row r="54" spans="2:9" x14ac:dyDescent="0.25">
      <c r="B54" s="165" t="s">
        <v>105</v>
      </c>
      <c r="C54" s="166">
        <v>480</v>
      </c>
      <c r="D54" s="166">
        <v>274</v>
      </c>
      <c r="E54" s="166">
        <v>1086</v>
      </c>
      <c r="F54" s="166">
        <v>651</v>
      </c>
      <c r="G54" s="166">
        <v>42</v>
      </c>
      <c r="H54" s="167">
        <f t="shared" si="8"/>
        <v>-0.93548387096774199</v>
      </c>
      <c r="I54" s="167">
        <f t="shared" si="9"/>
        <v>7.4350232078938699E-5</v>
      </c>
    </row>
    <row r="55" spans="2:9" x14ac:dyDescent="0.25">
      <c r="B55" s="165" t="s">
        <v>102</v>
      </c>
      <c r="C55" s="166">
        <v>383</v>
      </c>
      <c r="D55" s="166">
        <v>264</v>
      </c>
      <c r="E55" s="166">
        <v>299</v>
      </c>
      <c r="F55" s="166">
        <v>286</v>
      </c>
      <c r="G55" s="166">
        <v>439</v>
      </c>
      <c r="H55" s="167">
        <f t="shared" si="8"/>
        <v>0.534965034965035</v>
      </c>
      <c r="I55" s="167">
        <f t="shared" si="9"/>
        <v>7.7713694958700212E-4</v>
      </c>
    </row>
    <row r="56" spans="2:9" x14ac:dyDescent="0.25">
      <c r="B56" s="161" t="s">
        <v>109</v>
      </c>
      <c r="C56" s="162">
        <v>1175</v>
      </c>
      <c r="D56" s="162">
        <v>2075</v>
      </c>
      <c r="E56" s="162">
        <v>1671</v>
      </c>
      <c r="F56" s="162">
        <v>1783</v>
      </c>
      <c r="G56" s="162">
        <v>2542</v>
      </c>
      <c r="H56" s="163">
        <f t="shared" si="8"/>
        <v>0.42568704430734727</v>
      </c>
      <c r="I56" s="163">
        <f t="shared" si="9"/>
        <v>4.4999592843967184E-3</v>
      </c>
    </row>
    <row r="57" spans="2:9" x14ac:dyDescent="0.25">
      <c r="B57" s="165" t="s">
        <v>112</v>
      </c>
      <c r="C57" s="166">
        <v>61</v>
      </c>
      <c r="D57" s="166">
        <v>1011</v>
      </c>
      <c r="E57" s="166">
        <v>667</v>
      </c>
      <c r="F57" s="166">
        <v>807</v>
      </c>
      <c r="G57" s="166">
        <v>1050</v>
      </c>
      <c r="H57" s="167">
        <f t="shared" si="8"/>
        <v>0.3011152416356877</v>
      </c>
      <c r="I57" s="167">
        <f t="shared" si="9"/>
        <v>1.8587558019734676E-3</v>
      </c>
    </row>
    <row r="58" spans="2:9" x14ac:dyDescent="0.25">
      <c r="B58" s="165" t="s">
        <v>115</v>
      </c>
      <c r="C58" s="166">
        <v>442</v>
      </c>
      <c r="D58" s="166">
        <v>252</v>
      </c>
      <c r="E58" s="166">
        <v>215</v>
      </c>
      <c r="F58" s="166">
        <v>311</v>
      </c>
      <c r="G58" s="166">
        <v>350</v>
      </c>
      <c r="H58" s="167">
        <f t="shared" si="8"/>
        <v>0.12540192926045024</v>
      </c>
      <c r="I58" s="167">
        <f t="shared" si="9"/>
        <v>6.1958526732448923E-4</v>
      </c>
    </row>
    <row r="59" spans="2:9" x14ac:dyDescent="0.25">
      <c r="B59" s="165" t="s">
        <v>118</v>
      </c>
      <c r="C59" s="166">
        <v>108</v>
      </c>
      <c r="D59" s="166">
        <v>166</v>
      </c>
      <c r="E59" s="166">
        <v>173</v>
      </c>
      <c r="F59" s="166">
        <v>61</v>
      </c>
      <c r="G59" s="166">
        <v>285</v>
      </c>
      <c r="H59" s="167">
        <f t="shared" si="8"/>
        <v>3.6721311475409832</v>
      </c>
      <c r="I59" s="167">
        <f t="shared" si="9"/>
        <v>5.0451943196422691E-4</v>
      </c>
    </row>
    <row r="60" spans="2:9" x14ac:dyDescent="0.25">
      <c r="B60" s="165" t="s">
        <v>125</v>
      </c>
      <c r="C60" s="166">
        <v>34</v>
      </c>
      <c r="D60" s="166">
        <v>77</v>
      </c>
      <c r="E60" s="166">
        <v>39</v>
      </c>
      <c r="F60" s="166">
        <v>41</v>
      </c>
      <c r="G60" s="166">
        <v>58</v>
      </c>
      <c r="H60" s="167">
        <f t="shared" si="8"/>
        <v>0.41463414634146334</v>
      </c>
      <c r="I60" s="167">
        <f t="shared" si="9"/>
        <v>1.0267413001377249E-4</v>
      </c>
    </row>
    <row r="61" spans="2:9" x14ac:dyDescent="0.25">
      <c r="B61" s="165" t="s">
        <v>121</v>
      </c>
      <c r="C61" s="166">
        <v>61</v>
      </c>
      <c r="D61" s="166">
        <v>51</v>
      </c>
      <c r="E61" s="166">
        <v>27</v>
      </c>
      <c r="F61" s="166">
        <v>5</v>
      </c>
      <c r="G61" s="166">
        <v>64</v>
      </c>
      <c r="H61" s="167">
        <f t="shared" si="8"/>
        <v>11.8</v>
      </c>
      <c r="I61" s="167">
        <f t="shared" si="9"/>
        <v>1.1329559173933516E-4</v>
      </c>
    </row>
    <row r="62" spans="2:9" x14ac:dyDescent="0.25">
      <c r="B62" s="165" t="s">
        <v>130</v>
      </c>
      <c r="C62" s="166">
        <v>10</v>
      </c>
      <c r="D62" s="166">
        <v>13</v>
      </c>
      <c r="E62" s="166">
        <v>3</v>
      </c>
      <c r="F62" s="166">
        <v>6</v>
      </c>
      <c r="G62" s="166">
        <v>6</v>
      </c>
      <c r="H62" s="167">
        <f t="shared" si="8"/>
        <v>0</v>
      </c>
      <c r="I62" s="167">
        <f t="shared" si="9"/>
        <v>1.0621461725562671E-5</v>
      </c>
    </row>
    <row r="63" spans="2:9" x14ac:dyDescent="0.25">
      <c r="B63" s="165" t="s">
        <v>133</v>
      </c>
      <c r="C63" s="166">
        <v>3</v>
      </c>
      <c r="D63" s="166">
        <v>6</v>
      </c>
      <c r="E63" s="166">
        <v>0</v>
      </c>
      <c r="F63" s="166">
        <v>0</v>
      </c>
      <c r="G63" s="166">
        <v>12</v>
      </c>
      <c r="H63" s="167" t="str">
        <f t="shared" si="8"/>
        <v>-</v>
      </c>
      <c r="I63" s="167">
        <f t="shared" si="9"/>
        <v>2.1242923451125342E-5</v>
      </c>
    </row>
    <row r="64" spans="2:9" x14ac:dyDescent="0.25">
      <c r="B64" s="170" t="s">
        <v>147</v>
      </c>
      <c r="C64" s="171">
        <f>C56-SUM(C57:C63)</f>
        <v>456</v>
      </c>
      <c r="D64" s="171">
        <f>D56-SUM(D57:D63)</f>
        <v>499</v>
      </c>
      <c r="E64" s="171">
        <f>E56-SUM(E57:E63)</f>
        <v>547</v>
      </c>
      <c r="F64" s="171">
        <f>F56-SUM(F57:F63)</f>
        <v>552</v>
      </c>
      <c r="G64" s="171">
        <f>G56-SUM(G57:G63)</f>
        <v>717</v>
      </c>
      <c r="H64" s="172">
        <f t="shared" si="8"/>
        <v>0.29891304347826098</v>
      </c>
      <c r="I64" s="172">
        <f t="shared" si="9"/>
        <v>1.2692646762047393E-3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2426</v>
      </c>
      <c r="D66" s="178">
        <v>27893</v>
      </c>
      <c r="E66" s="178">
        <v>26664</v>
      </c>
      <c r="F66" s="178">
        <v>19100</v>
      </c>
      <c r="G66" s="178">
        <v>20231</v>
      </c>
      <c r="H66" s="179">
        <f t="shared" ref="H66:H78" si="10">IFERROR(G66/F66-1,"-")</f>
        <v>5.9214659685863813E-2</v>
      </c>
      <c r="I66" s="179">
        <f t="shared" ref="I66:I78" si="11">G66/G$10</f>
        <v>3.5813798694976404E-2</v>
      </c>
    </row>
    <row r="67" spans="2:9" x14ac:dyDescent="0.25">
      <c r="B67" s="161" t="s">
        <v>99</v>
      </c>
      <c r="C67" s="162">
        <v>2106</v>
      </c>
      <c r="D67" s="162">
        <v>12732</v>
      </c>
      <c r="E67" s="162">
        <v>13348</v>
      </c>
      <c r="F67" s="162">
        <v>4578</v>
      </c>
      <c r="G67" s="162">
        <v>7294</v>
      </c>
      <c r="H67" s="163">
        <f t="shared" si="10"/>
        <v>0.5932721712538227</v>
      </c>
      <c r="I67" s="163">
        <f t="shared" si="11"/>
        <v>1.2912156971042355E-2</v>
      </c>
    </row>
    <row r="68" spans="2:9" x14ac:dyDescent="0.25">
      <c r="B68" s="165" t="s">
        <v>105</v>
      </c>
      <c r="C68" s="166">
        <v>1992</v>
      </c>
      <c r="D68" s="166">
        <v>11475</v>
      </c>
      <c r="E68" s="166">
        <v>10243</v>
      </c>
      <c r="F68" s="166">
        <v>2063</v>
      </c>
      <c r="G68" s="166">
        <v>2741</v>
      </c>
      <c r="H68" s="167">
        <f t="shared" si="10"/>
        <v>0.32864760058167719</v>
      </c>
      <c r="I68" s="167">
        <f t="shared" si="11"/>
        <v>4.8522377649612139E-3</v>
      </c>
    </row>
    <row r="69" spans="2:9" x14ac:dyDescent="0.25">
      <c r="B69" s="165" t="s">
        <v>102</v>
      </c>
      <c r="C69" s="166">
        <v>114</v>
      </c>
      <c r="D69" s="166">
        <v>1257</v>
      </c>
      <c r="E69" s="166">
        <v>3105</v>
      </c>
      <c r="F69" s="166">
        <v>2515</v>
      </c>
      <c r="G69" s="166">
        <v>4553</v>
      </c>
      <c r="H69" s="167">
        <f t="shared" si="10"/>
        <v>0.8103379721669981</v>
      </c>
      <c r="I69" s="167">
        <f t="shared" si="11"/>
        <v>8.0599192060811405E-3</v>
      </c>
    </row>
    <row r="70" spans="2:9" x14ac:dyDescent="0.25">
      <c r="B70" s="161" t="s">
        <v>109</v>
      </c>
      <c r="C70" s="162">
        <v>320</v>
      </c>
      <c r="D70" s="162">
        <v>15161</v>
      </c>
      <c r="E70" s="162">
        <v>13316</v>
      </c>
      <c r="F70" s="162">
        <v>14522</v>
      </c>
      <c r="G70" s="162">
        <v>12937</v>
      </c>
      <c r="H70" s="163">
        <f t="shared" si="10"/>
        <v>-0.10914474590276824</v>
      </c>
      <c r="I70" s="163">
        <f t="shared" si="11"/>
        <v>2.2901641723934048E-2</v>
      </c>
    </row>
    <row r="71" spans="2:9" x14ac:dyDescent="0.25">
      <c r="B71" s="165" t="s">
        <v>112</v>
      </c>
      <c r="C71" s="166">
        <v>0</v>
      </c>
      <c r="D71" s="166">
        <v>8685</v>
      </c>
      <c r="E71" s="166">
        <v>5779</v>
      </c>
      <c r="F71" s="166">
        <v>8571</v>
      </c>
      <c r="G71" s="166">
        <v>7350</v>
      </c>
      <c r="H71" s="167">
        <f t="shared" si="10"/>
        <v>-0.14245712285614276</v>
      </c>
      <c r="I71" s="167">
        <f t="shared" si="11"/>
        <v>1.3011290613814274E-2</v>
      </c>
    </row>
    <row r="72" spans="2:9" x14ac:dyDescent="0.25">
      <c r="B72" s="165" t="s">
        <v>115</v>
      </c>
      <c r="C72" s="166">
        <v>30</v>
      </c>
      <c r="D72" s="166">
        <v>237</v>
      </c>
      <c r="E72" s="166">
        <v>540</v>
      </c>
      <c r="F72" s="166">
        <v>747</v>
      </c>
      <c r="G72" s="166">
        <v>614</v>
      </c>
      <c r="H72" s="167">
        <f t="shared" si="10"/>
        <v>-0.17804551539491298</v>
      </c>
      <c r="I72" s="167">
        <f t="shared" si="11"/>
        <v>1.0869295832492468E-3</v>
      </c>
    </row>
    <row r="73" spans="2:9" x14ac:dyDescent="0.25">
      <c r="B73" s="165" t="s">
        <v>118</v>
      </c>
      <c r="C73" s="166">
        <v>184</v>
      </c>
      <c r="D73" s="166">
        <v>1882</v>
      </c>
      <c r="E73" s="166">
        <v>1806</v>
      </c>
      <c r="F73" s="166">
        <v>1006</v>
      </c>
      <c r="G73" s="166">
        <v>925</v>
      </c>
      <c r="H73" s="167">
        <f t="shared" si="10"/>
        <v>-8.0516898608349874E-2</v>
      </c>
      <c r="I73" s="167">
        <f t="shared" si="11"/>
        <v>1.6374753493575787E-3</v>
      </c>
    </row>
    <row r="74" spans="2:9" x14ac:dyDescent="0.25">
      <c r="B74" s="165" t="s">
        <v>125</v>
      </c>
      <c r="C74" s="166">
        <v>6</v>
      </c>
      <c r="D74" s="166">
        <v>275</v>
      </c>
      <c r="E74" s="166">
        <v>481</v>
      </c>
      <c r="F74" s="166">
        <v>278</v>
      </c>
      <c r="G74" s="166">
        <v>544</v>
      </c>
      <c r="H74" s="167">
        <f t="shared" si="10"/>
        <v>0.95683453237410077</v>
      </c>
      <c r="I74" s="167">
        <f t="shared" si="11"/>
        <v>9.6301252978434895E-4</v>
      </c>
    </row>
    <row r="75" spans="2:9" x14ac:dyDescent="0.25">
      <c r="B75" s="165" t="s">
        <v>121</v>
      </c>
      <c r="C75" s="166">
        <v>33</v>
      </c>
      <c r="D75" s="166">
        <v>569</v>
      </c>
      <c r="E75" s="166">
        <v>610</v>
      </c>
      <c r="F75" s="166">
        <v>514</v>
      </c>
      <c r="G75" s="166">
        <v>231</v>
      </c>
      <c r="H75" s="167">
        <f t="shared" si="10"/>
        <v>-0.55058365758754868</v>
      </c>
      <c r="I75" s="167">
        <f t="shared" si="11"/>
        <v>4.0892627643416288E-4</v>
      </c>
    </row>
    <row r="76" spans="2:9" x14ac:dyDescent="0.25">
      <c r="B76" s="165" t="s">
        <v>130</v>
      </c>
      <c r="C76" s="166">
        <v>0</v>
      </c>
      <c r="D76" s="166">
        <v>13</v>
      </c>
      <c r="E76" s="166">
        <v>29</v>
      </c>
      <c r="F76" s="166">
        <v>4</v>
      </c>
      <c r="G76" s="166">
        <v>85</v>
      </c>
      <c r="H76" s="167">
        <f t="shared" si="10"/>
        <v>20.25</v>
      </c>
      <c r="I76" s="167">
        <f t="shared" si="11"/>
        <v>1.5047070777880452E-4</v>
      </c>
    </row>
    <row r="77" spans="2:9" x14ac:dyDescent="0.25">
      <c r="B77" s="165" t="s">
        <v>133</v>
      </c>
      <c r="C77" s="166">
        <v>0</v>
      </c>
      <c r="D77" s="166">
        <v>10</v>
      </c>
      <c r="E77" s="166">
        <v>27</v>
      </c>
      <c r="F77" s="166">
        <v>0</v>
      </c>
      <c r="G77" s="166">
        <v>71</v>
      </c>
      <c r="H77" s="167" t="str">
        <f t="shared" si="10"/>
        <v>-</v>
      </c>
      <c r="I77" s="167">
        <f t="shared" si="11"/>
        <v>1.2568729708582494E-4</v>
      </c>
    </row>
    <row r="78" spans="2:9" x14ac:dyDescent="0.25">
      <c r="B78" s="170" t="s">
        <v>147</v>
      </c>
      <c r="C78" s="171">
        <f>C70-SUM(C71:C77)</f>
        <v>67</v>
      </c>
      <c r="D78" s="171">
        <f>D70-SUM(D71:D77)</f>
        <v>3490</v>
      </c>
      <c r="E78" s="171">
        <f>E70-SUM(E71:E77)</f>
        <v>4044</v>
      </c>
      <c r="F78" s="171">
        <f>F70-SUM(F71:F77)</f>
        <v>3402</v>
      </c>
      <c r="G78" s="171">
        <f>G70-SUM(G71:G77)</f>
        <v>3117</v>
      </c>
      <c r="H78" s="172">
        <f t="shared" si="10"/>
        <v>-8.3774250440917131E-2</v>
      </c>
      <c r="I78" s="172">
        <f t="shared" si="11"/>
        <v>5.5178493664298084E-3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44986</v>
      </c>
      <c r="D80" s="178">
        <v>84199</v>
      </c>
      <c r="E80" s="178">
        <v>86585</v>
      </c>
      <c r="F80" s="178">
        <v>101084</v>
      </c>
      <c r="G80" s="178">
        <v>104813</v>
      </c>
      <c r="H80" s="179">
        <f t="shared" ref="H80:H92" si="12">IFERROR(G80/F80-1,"-")</f>
        <v>3.6890111194650022E-2</v>
      </c>
      <c r="I80" s="179">
        <f t="shared" ref="I80:I92" si="13">G80/G$10</f>
        <v>0.1855445446402334</v>
      </c>
    </row>
    <row r="81" spans="2:9" x14ac:dyDescent="0.25">
      <c r="B81" s="161" t="s">
        <v>99</v>
      </c>
      <c r="C81" s="162">
        <v>29508</v>
      </c>
      <c r="D81" s="162">
        <v>49388</v>
      </c>
      <c r="E81" s="162">
        <v>47019</v>
      </c>
      <c r="F81" s="162">
        <v>49842</v>
      </c>
      <c r="G81" s="162">
        <v>55731</v>
      </c>
      <c r="H81" s="163">
        <f t="shared" si="12"/>
        <v>0.11815336463223791</v>
      </c>
      <c r="I81" s="163">
        <f t="shared" si="13"/>
        <v>9.8657447237888884E-2</v>
      </c>
    </row>
    <row r="82" spans="2:9" x14ac:dyDescent="0.25">
      <c r="B82" s="165" t="s">
        <v>105</v>
      </c>
      <c r="C82" s="166">
        <v>10173</v>
      </c>
      <c r="D82" s="166">
        <v>16867</v>
      </c>
      <c r="E82" s="166">
        <v>14974</v>
      </c>
      <c r="F82" s="166">
        <v>15712</v>
      </c>
      <c r="G82" s="166">
        <v>14537</v>
      </c>
      <c r="H82" s="167">
        <f t="shared" si="12"/>
        <v>-7.4783604887983746E-2</v>
      </c>
      <c r="I82" s="167">
        <f t="shared" si="13"/>
        <v>2.5734031517417426E-2</v>
      </c>
    </row>
    <row r="83" spans="2:9" x14ac:dyDescent="0.25">
      <c r="B83" s="165" t="s">
        <v>102</v>
      </c>
      <c r="C83" s="166">
        <v>19335</v>
      </c>
      <c r="D83" s="166">
        <v>32521</v>
      </c>
      <c r="E83" s="166">
        <v>32045</v>
      </c>
      <c r="F83" s="166">
        <v>34130</v>
      </c>
      <c r="G83" s="166">
        <v>41194</v>
      </c>
      <c r="H83" s="167">
        <f t="shared" si="12"/>
        <v>0.20697333723996492</v>
      </c>
      <c r="I83" s="167">
        <f t="shared" si="13"/>
        <v>7.2923415720471452E-2</v>
      </c>
    </row>
    <row r="84" spans="2:9" x14ac:dyDescent="0.25">
      <c r="B84" s="161" t="s">
        <v>109</v>
      </c>
      <c r="C84" s="162">
        <v>15478</v>
      </c>
      <c r="D84" s="162">
        <v>34811</v>
      </c>
      <c r="E84" s="162">
        <v>39566</v>
      </c>
      <c r="F84" s="162">
        <v>51242</v>
      </c>
      <c r="G84" s="162">
        <v>49082</v>
      </c>
      <c r="H84" s="163">
        <f t="shared" si="12"/>
        <v>-4.2152921431638068E-2</v>
      </c>
      <c r="I84" s="163">
        <f t="shared" si="13"/>
        <v>8.6887097402344515E-2</v>
      </c>
    </row>
    <row r="85" spans="2:9" x14ac:dyDescent="0.25">
      <c r="B85" s="165" t="s">
        <v>112</v>
      </c>
      <c r="C85" s="166">
        <v>1002</v>
      </c>
      <c r="D85" s="166">
        <v>8917</v>
      </c>
      <c r="E85" s="166">
        <v>9578</v>
      </c>
      <c r="F85" s="166">
        <v>12336</v>
      </c>
      <c r="G85" s="166">
        <v>14562</v>
      </c>
      <c r="H85" s="167">
        <f t="shared" si="12"/>
        <v>0.18044747081712065</v>
      </c>
      <c r="I85" s="167">
        <f t="shared" si="13"/>
        <v>2.5778287607940605E-2</v>
      </c>
    </row>
    <row r="86" spans="2:9" x14ac:dyDescent="0.25">
      <c r="B86" s="165" t="s">
        <v>115</v>
      </c>
      <c r="C86" s="166">
        <v>4013</v>
      </c>
      <c r="D86" s="166">
        <v>9215</v>
      </c>
      <c r="E86" s="166">
        <v>8519</v>
      </c>
      <c r="F86" s="166">
        <v>9969</v>
      </c>
      <c r="G86" s="166">
        <v>8440</v>
      </c>
      <c r="H86" s="167">
        <f t="shared" si="12"/>
        <v>-0.15337546393820845</v>
      </c>
      <c r="I86" s="167">
        <f t="shared" si="13"/>
        <v>1.4940856160624825E-2</v>
      </c>
    </row>
    <row r="87" spans="2:9" x14ac:dyDescent="0.25">
      <c r="B87" s="165" t="s">
        <v>118</v>
      </c>
      <c r="C87" s="166">
        <v>2209</v>
      </c>
      <c r="D87" s="166">
        <v>2595</v>
      </c>
      <c r="E87" s="166">
        <v>3394</v>
      </c>
      <c r="F87" s="166">
        <v>6368</v>
      </c>
      <c r="G87" s="166">
        <v>5938</v>
      </c>
      <c r="H87" s="167">
        <f t="shared" si="12"/>
        <v>-6.7525125628140725E-2</v>
      </c>
      <c r="I87" s="167">
        <f t="shared" si="13"/>
        <v>1.0511706621065191E-2</v>
      </c>
    </row>
    <row r="88" spans="2:9" x14ac:dyDescent="0.25">
      <c r="B88" s="165" t="s">
        <v>125</v>
      </c>
      <c r="C88" s="166">
        <v>573</v>
      </c>
      <c r="D88" s="166">
        <v>1125</v>
      </c>
      <c r="E88" s="166">
        <v>1281</v>
      </c>
      <c r="F88" s="166">
        <v>2772</v>
      </c>
      <c r="G88" s="166">
        <v>1841</v>
      </c>
      <c r="H88" s="167">
        <f t="shared" si="12"/>
        <v>-0.33585858585858586</v>
      </c>
      <c r="I88" s="167">
        <f t="shared" si="13"/>
        <v>3.259018506126813E-3</v>
      </c>
    </row>
    <row r="89" spans="2:9" x14ac:dyDescent="0.25">
      <c r="B89" s="165" t="s">
        <v>121</v>
      </c>
      <c r="C89" s="166">
        <v>431</v>
      </c>
      <c r="D89" s="166">
        <v>588</v>
      </c>
      <c r="E89" s="166">
        <v>873</v>
      </c>
      <c r="F89" s="166">
        <v>1365</v>
      </c>
      <c r="G89" s="166">
        <v>1082</v>
      </c>
      <c r="H89" s="167">
        <f t="shared" si="12"/>
        <v>-0.20732600732600737</v>
      </c>
      <c r="I89" s="167">
        <f t="shared" si="13"/>
        <v>1.9154035978431352E-3</v>
      </c>
    </row>
    <row r="90" spans="2:9" x14ac:dyDescent="0.25">
      <c r="B90" s="165" t="s">
        <v>130</v>
      </c>
      <c r="C90" s="166">
        <v>145</v>
      </c>
      <c r="D90" s="166">
        <v>437</v>
      </c>
      <c r="E90" s="166">
        <v>185</v>
      </c>
      <c r="F90" s="166">
        <v>247</v>
      </c>
      <c r="G90" s="166">
        <v>405</v>
      </c>
      <c r="H90" s="167">
        <f t="shared" si="12"/>
        <v>0.63967611336032393</v>
      </c>
      <c r="I90" s="167">
        <f t="shared" si="13"/>
        <v>7.169486664754804E-4</v>
      </c>
    </row>
    <row r="91" spans="2:9" x14ac:dyDescent="0.25">
      <c r="B91" s="165" t="s">
        <v>133</v>
      </c>
      <c r="C91" s="166">
        <v>42</v>
      </c>
      <c r="D91" s="166">
        <v>166</v>
      </c>
      <c r="E91" s="166">
        <v>161</v>
      </c>
      <c r="F91" s="166">
        <v>98</v>
      </c>
      <c r="G91" s="166">
        <v>69</v>
      </c>
      <c r="H91" s="167">
        <f t="shared" si="12"/>
        <v>-0.29591836734693877</v>
      </c>
      <c r="I91" s="167">
        <f t="shared" si="13"/>
        <v>1.2214680984397073E-4</v>
      </c>
    </row>
    <row r="92" spans="2:9" x14ac:dyDescent="0.25">
      <c r="B92" s="170" t="s">
        <v>147</v>
      </c>
      <c r="C92" s="171">
        <f>C84-SUM(C85:C91)</f>
        <v>7063</v>
      </c>
      <c r="D92" s="171">
        <f>D84-SUM(D85:D91)</f>
        <v>11768</v>
      </c>
      <c r="E92" s="171">
        <f>E84-SUM(E85:E91)</f>
        <v>15575</v>
      </c>
      <c r="F92" s="171">
        <f>F84-SUM(F85:F91)</f>
        <v>18087</v>
      </c>
      <c r="G92" s="171">
        <f>G84-SUM(G85:G91)</f>
        <v>16745</v>
      </c>
      <c r="H92" s="172">
        <f t="shared" si="12"/>
        <v>-7.419693702659369E-2</v>
      </c>
      <c r="I92" s="172">
        <f t="shared" si="13"/>
        <v>2.9642729432424492E-2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2531</v>
      </c>
      <c r="D94" s="178">
        <v>4460</v>
      </c>
      <c r="E94" s="178">
        <v>4564</v>
      </c>
      <c r="F94" s="178">
        <v>4705</v>
      </c>
      <c r="G94" s="178">
        <v>3825</v>
      </c>
      <c r="H94" s="179">
        <f t="shared" ref="H94:H106" si="14">IFERROR(G94/F94-1,"-")</f>
        <v>-0.18703506907545164</v>
      </c>
      <c r="I94" s="179">
        <f t="shared" ref="I94:I106" si="15">G94/G$10</f>
        <v>6.7711818500462029E-3</v>
      </c>
    </row>
    <row r="95" spans="2:9" x14ac:dyDescent="0.25">
      <c r="B95" s="161" t="s">
        <v>99</v>
      </c>
      <c r="C95" s="162">
        <v>1673</v>
      </c>
      <c r="D95" s="162">
        <v>3404</v>
      </c>
      <c r="E95" s="162">
        <v>3332</v>
      </c>
      <c r="F95" s="162">
        <v>3522</v>
      </c>
      <c r="G95" s="162">
        <v>2586</v>
      </c>
      <c r="H95" s="163">
        <f t="shared" si="14"/>
        <v>-0.26575809199318567</v>
      </c>
      <c r="I95" s="163">
        <f t="shared" si="15"/>
        <v>4.577850003717512E-3</v>
      </c>
    </row>
    <row r="96" spans="2:9" x14ac:dyDescent="0.25">
      <c r="B96" s="165" t="s">
        <v>105</v>
      </c>
      <c r="C96" s="166">
        <v>647</v>
      </c>
      <c r="D96" s="166">
        <v>1737</v>
      </c>
      <c r="E96" s="166">
        <v>1249</v>
      </c>
      <c r="F96" s="166">
        <v>1629</v>
      </c>
      <c r="G96" s="166">
        <v>869</v>
      </c>
      <c r="H96" s="167">
        <f t="shared" si="14"/>
        <v>-0.46654389195825663</v>
      </c>
      <c r="I96" s="167">
        <f t="shared" si="15"/>
        <v>1.5383417065856604E-3</v>
      </c>
    </row>
    <row r="97" spans="2:9" x14ac:dyDescent="0.25">
      <c r="B97" s="165" t="s">
        <v>102</v>
      </c>
      <c r="C97" s="166">
        <v>1026</v>
      </c>
      <c r="D97" s="166">
        <v>1667</v>
      </c>
      <c r="E97" s="166">
        <v>2083</v>
      </c>
      <c r="F97" s="166">
        <v>1893</v>
      </c>
      <c r="G97" s="166">
        <v>1717</v>
      </c>
      <c r="H97" s="167">
        <f t="shared" si="14"/>
        <v>-9.2974115161119864E-2</v>
      </c>
      <c r="I97" s="167">
        <f t="shared" si="15"/>
        <v>3.0395082971318515E-3</v>
      </c>
    </row>
    <row r="98" spans="2:9" x14ac:dyDescent="0.25">
      <c r="B98" s="161" t="s">
        <v>109</v>
      </c>
      <c r="C98" s="162">
        <v>858</v>
      </c>
      <c r="D98" s="162">
        <v>1056</v>
      </c>
      <c r="E98" s="162">
        <v>1232</v>
      </c>
      <c r="F98" s="162">
        <v>1183</v>
      </c>
      <c r="G98" s="162">
        <v>1239</v>
      </c>
      <c r="H98" s="163">
        <f t="shared" si="14"/>
        <v>4.7337278106508895E-2</v>
      </c>
      <c r="I98" s="163">
        <f t="shared" si="15"/>
        <v>2.1933318463286918E-3</v>
      </c>
    </row>
    <row r="99" spans="2:9" x14ac:dyDescent="0.25">
      <c r="B99" s="165" t="s">
        <v>112</v>
      </c>
      <c r="C99" s="166">
        <v>58</v>
      </c>
      <c r="D99" s="166">
        <v>101</v>
      </c>
      <c r="E99" s="166">
        <v>174</v>
      </c>
      <c r="F99" s="166">
        <v>160</v>
      </c>
      <c r="G99" s="166">
        <v>140</v>
      </c>
      <c r="H99" s="167">
        <f t="shared" si="14"/>
        <v>-0.125</v>
      </c>
      <c r="I99" s="167">
        <f t="shared" si="15"/>
        <v>2.4783410692979569E-4</v>
      </c>
    </row>
    <row r="100" spans="2:9" x14ac:dyDescent="0.25">
      <c r="B100" s="165" t="s">
        <v>115</v>
      </c>
      <c r="C100" s="166">
        <v>149</v>
      </c>
      <c r="D100" s="166">
        <v>159</v>
      </c>
      <c r="E100" s="166">
        <v>128</v>
      </c>
      <c r="F100" s="166">
        <v>126</v>
      </c>
      <c r="G100" s="166">
        <v>130</v>
      </c>
      <c r="H100" s="167">
        <f t="shared" si="14"/>
        <v>3.1746031746031855E-2</v>
      </c>
      <c r="I100" s="167">
        <f t="shared" si="15"/>
        <v>2.3013167072052457E-4</v>
      </c>
    </row>
    <row r="101" spans="2:9" x14ac:dyDescent="0.25">
      <c r="B101" s="165" t="s">
        <v>118</v>
      </c>
      <c r="C101" s="166">
        <v>219</v>
      </c>
      <c r="D101" s="166">
        <v>201</v>
      </c>
      <c r="E101" s="166">
        <v>190</v>
      </c>
      <c r="F101" s="166">
        <v>188</v>
      </c>
      <c r="G101" s="166">
        <v>146</v>
      </c>
      <c r="H101" s="167">
        <f t="shared" si="14"/>
        <v>-0.22340425531914898</v>
      </c>
      <c r="I101" s="167">
        <f t="shared" si="15"/>
        <v>2.5845556865535836E-4</v>
      </c>
    </row>
    <row r="102" spans="2:9" x14ac:dyDescent="0.25">
      <c r="B102" s="165" t="s">
        <v>125</v>
      </c>
      <c r="C102" s="166">
        <v>15</v>
      </c>
      <c r="D102" s="166">
        <v>55</v>
      </c>
      <c r="E102" s="166">
        <v>44</v>
      </c>
      <c r="F102" s="166">
        <v>35</v>
      </c>
      <c r="G102" s="166">
        <v>46</v>
      </c>
      <c r="H102" s="167">
        <f t="shared" si="14"/>
        <v>0.31428571428571428</v>
      </c>
      <c r="I102" s="167">
        <f t="shared" si="15"/>
        <v>8.1431206562647155E-5</v>
      </c>
    </row>
    <row r="103" spans="2:9" x14ac:dyDescent="0.25">
      <c r="B103" s="165" t="s">
        <v>121</v>
      </c>
      <c r="C103" s="166">
        <v>47</v>
      </c>
      <c r="D103" s="166">
        <v>62</v>
      </c>
      <c r="E103" s="166">
        <v>43</v>
      </c>
      <c r="F103" s="166">
        <v>25</v>
      </c>
      <c r="G103" s="166">
        <v>41</v>
      </c>
      <c r="H103" s="167">
        <f t="shared" si="14"/>
        <v>0.6399999999999999</v>
      </c>
      <c r="I103" s="167">
        <f t="shared" si="15"/>
        <v>7.2579988458011592E-5</v>
      </c>
    </row>
    <row r="104" spans="2:9" x14ac:dyDescent="0.25">
      <c r="B104" s="165" t="s">
        <v>130</v>
      </c>
      <c r="C104" s="166">
        <v>2</v>
      </c>
      <c r="D104" s="166">
        <v>8</v>
      </c>
      <c r="E104" s="166">
        <v>9</v>
      </c>
      <c r="F104" s="166">
        <v>12</v>
      </c>
      <c r="G104" s="166">
        <v>27</v>
      </c>
      <c r="H104" s="167">
        <f t="shared" si="14"/>
        <v>1.25</v>
      </c>
      <c r="I104" s="167">
        <f t="shared" si="15"/>
        <v>4.7796577765032026E-5</v>
      </c>
    </row>
    <row r="105" spans="2:9" x14ac:dyDescent="0.25">
      <c r="B105" s="165" t="s">
        <v>133</v>
      </c>
      <c r="C105" s="166">
        <v>2</v>
      </c>
      <c r="D105" s="166">
        <v>5</v>
      </c>
      <c r="E105" s="166">
        <v>9</v>
      </c>
      <c r="F105" s="166">
        <v>2</v>
      </c>
      <c r="G105" s="166">
        <v>6</v>
      </c>
      <c r="H105" s="167">
        <f t="shared" si="14"/>
        <v>2</v>
      </c>
      <c r="I105" s="167">
        <f t="shared" si="15"/>
        <v>1.0621461725562671E-5</v>
      </c>
    </row>
    <row r="106" spans="2:9" x14ac:dyDescent="0.25">
      <c r="B106" s="170" t="s">
        <v>147</v>
      </c>
      <c r="C106" s="171">
        <f>C98-SUM(C99:C105)</f>
        <v>366</v>
      </c>
      <c r="D106" s="171">
        <f>D98-SUM(D99:D105)</f>
        <v>465</v>
      </c>
      <c r="E106" s="171">
        <f>E98-SUM(E99:E105)</f>
        <v>635</v>
      </c>
      <c r="F106" s="171">
        <f>F98-SUM(F99:F105)</f>
        <v>635</v>
      </c>
      <c r="G106" s="171">
        <f>G98-SUM(G99:G105)</f>
        <v>703</v>
      </c>
      <c r="H106" s="172">
        <f t="shared" si="14"/>
        <v>0.10708661417322829</v>
      </c>
      <c r="I106" s="172">
        <f t="shared" si="15"/>
        <v>1.2444812655117597E-3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12400</v>
      </c>
      <c r="D108" s="178">
        <v>17775</v>
      </c>
      <c r="E108" s="178">
        <v>24316</v>
      </c>
      <c r="F108" s="178">
        <v>23859</v>
      </c>
      <c r="G108" s="178">
        <v>29368</v>
      </c>
      <c r="H108" s="179">
        <f t="shared" ref="H108:H120" si="16">IFERROR(G108/F108-1,"-")</f>
        <v>0.23089819355379526</v>
      </c>
      <c r="I108" s="179">
        <f t="shared" ref="I108:I120" si="17">G108/G$10</f>
        <v>5.1988514659387426E-2</v>
      </c>
    </row>
    <row r="109" spans="2:9" x14ac:dyDescent="0.25">
      <c r="B109" s="161" t="s">
        <v>99</v>
      </c>
      <c r="C109" s="162">
        <v>6642</v>
      </c>
      <c r="D109" s="162">
        <v>5780</v>
      </c>
      <c r="E109" s="162">
        <v>7532</v>
      </c>
      <c r="F109" s="162">
        <v>6028</v>
      </c>
      <c r="G109" s="162">
        <v>9343</v>
      </c>
      <c r="H109" s="163">
        <f t="shared" si="16"/>
        <v>0.54993364299933645</v>
      </c>
      <c r="I109" s="163">
        <f t="shared" si="17"/>
        <v>1.6539386150322008E-2</v>
      </c>
    </row>
    <row r="110" spans="2:9" x14ac:dyDescent="0.25">
      <c r="B110" s="165" t="s">
        <v>105</v>
      </c>
      <c r="C110" s="166">
        <v>2137</v>
      </c>
      <c r="D110" s="166">
        <v>1312</v>
      </c>
      <c r="E110" s="166">
        <v>3177</v>
      </c>
      <c r="F110" s="166">
        <v>2143</v>
      </c>
      <c r="G110" s="166">
        <v>4774</v>
      </c>
      <c r="H110" s="167">
        <f t="shared" si="16"/>
        <v>1.2277181521231917</v>
      </c>
      <c r="I110" s="167">
        <f t="shared" si="17"/>
        <v>8.4511430463060332E-3</v>
      </c>
    </row>
    <row r="111" spans="2:9" x14ac:dyDescent="0.25">
      <c r="B111" s="165" t="s">
        <v>102</v>
      </c>
      <c r="C111" s="166">
        <v>4505</v>
      </c>
      <c r="D111" s="166">
        <v>4468</v>
      </c>
      <c r="E111" s="166">
        <v>4355</v>
      </c>
      <c r="F111" s="166">
        <v>3885</v>
      </c>
      <c r="G111" s="166">
        <v>4569</v>
      </c>
      <c r="H111" s="167">
        <f t="shared" si="16"/>
        <v>0.17606177606177598</v>
      </c>
      <c r="I111" s="167">
        <f t="shared" si="17"/>
        <v>8.0882431040159748E-3</v>
      </c>
    </row>
    <row r="112" spans="2:9" x14ac:dyDescent="0.25">
      <c r="B112" s="161" t="s">
        <v>109</v>
      </c>
      <c r="C112" s="162">
        <v>5758</v>
      </c>
      <c r="D112" s="162">
        <v>11995</v>
      </c>
      <c r="E112" s="162">
        <v>16784</v>
      </c>
      <c r="F112" s="162">
        <v>17831</v>
      </c>
      <c r="G112" s="162">
        <v>20025</v>
      </c>
      <c r="H112" s="163">
        <f t="shared" si="16"/>
        <v>0.12304413661600577</v>
      </c>
      <c r="I112" s="163">
        <f t="shared" si="17"/>
        <v>3.5449128509065418E-2</v>
      </c>
    </row>
    <row r="113" spans="2:9" x14ac:dyDescent="0.25">
      <c r="B113" s="165" t="s">
        <v>112</v>
      </c>
      <c r="C113" s="166">
        <v>1423</v>
      </c>
      <c r="D113" s="166">
        <v>7409</v>
      </c>
      <c r="E113" s="166">
        <v>11006</v>
      </c>
      <c r="F113" s="166">
        <v>11723</v>
      </c>
      <c r="G113" s="166">
        <v>13574</v>
      </c>
      <c r="H113" s="167">
        <f t="shared" si="16"/>
        <v>0.15789473684210531</v>
      </c>
      <c r="I113" s="167">
        <f t="shared" si="17"/>
        <v>2.4029286910464617E-2</v>
      </c>
    </row>
    <row r="114" spans="2:9" x14ac:dyDescent="0.25">
      <c r="B114" s="165" t="s">
        <v>115</v>
      </c>
      <c r="C114" s="166">
        <v>516</v>
      </c>
      <c r="D114" s="166">
        <v>315</v>
      </c>
      <c r="E114" s="166">
        <v>405</v>
      </c>
      <c r="F114" s="166">
        <v>602</v>
      </c>
      <c r="G114" s="166">
        <v>478</v>
      </c>
      <c r="H114" s="167">
        <f t="shared" si="16"/>
        <v>-0.20598006644518274</v>
      </c>
      <c r="I114" s="167">
        <f t="shared" si="17"/>
        <v>8.4617645080315958E-4</v>
      </c>
    </row>
    <row r="115" spans="2:9" x14ac:dyDescent="0.25">
      <c r="B115" s="165" t="s">
        <v>118</v>
      </c>
      <c r="C115" s="166">
        <v>902</v>
      </c>
      <c r="D115" s="166">
        <v>554</v>
      </c>
      <c r="E115" s="166">
        <v>840</v>
      </c>
      <c r="F115" s="166">
        <v>1350</v>
      </c>
      <c r="G115" s="166">
        <v>1407</v>
      </c>
      <c r="H115" s="167">
        <f t="shared" si="16"/>
        <v>4.2222222222222161E-2</v>
      </c>
      <c r="I115" s="167">
        <f t="shared" si="17"/>
        <v>2.4907327746444465E-3</v>
      </c>
    </row>
    <row r="116" spans="2:9" x14ac:dyDescent="0.25">
      <c r="B116" s="165" t="s">
        <v>125</v>
      </c>
      <c r="C116" s="166">
        <v>496</v>
      </c>
      <c r="D116" s="166">
        <v>283</v>
      </c>
      <c r="E116" s="166">
        <v>444</v>
      </c>
      <c r="F116" s="166">
        <v>333</v>
      </c>
      <c r="G116" s="166">
        <v>832</v>
      </c>
      <c r="H116" s="167">
        <f t="shared" si="16"/>
        <v>1.4984984984984986</v>
      </c>
      <c r="I116" s="167">
        <f t="shared" si="17"/>
        <v>1.4728426926113572E-3</v>
      </c>
    </row>
    <row r="117" spans="2:9" x14ac:dyDescent="0.25">
      <c r="B117" s="165" t="s">
        <v>121</v>
      </c>
      <c r="C117" s="166">
        <v>713</v>
      </c>
      <c r="D117" s="166">
        <v>646</v>
      </c>
      <c r="E117" s="166">
        <v>1087</v>
      </c>
      <c r="F117" s="166">
        <v>382</v>
      </c>
      <c r="G117" s="166">
        <v>598</v>
      </c>
      <c r="H117" s="167">
        <f t="shared" si="16"/>
        <v>0.5654450261780104</v>
      </c>
      <c r="I117" s="167">
        <f t="shared" si="17"/>
        <v>1.0586056853144129E-3</v>
      </c>
    </row>
    <row r="118" spans="2:9" x14ac:dyDescent="0.25">
      <c r="B118" s="165" t="s">
        <v>130</v>
      </c>
      <c r="C118" s="166">
        <v>30</v>
      </c>
      <c r="D118" s="166">
        <v>29</v>
      </c>
      <c r="E118" s="166">
        <v>153</v>
      </c>
      <c r="F118" s="166">
        <v>23</v>
      </c>
      <c r="G118" s="166">
        <v>44</v>
      </c>
      <c r="H118" s="167">
        <f t="shared" si="16"/>
        <v>0.91304347826086962</v>
      </c>
      <c r="I118" s="167">
        <f t="shared" si="17"/>
        <v>7.7890719320792927E-5</v>
      </c>
    </row>
    <row r="119" spans="2:9" x14ac:dyDescent="0.25">
      <c r="B119" s="165" t="s">
        <v>133</v>
      </c>
      <c r="C119" s="166">
        <v>1</v>
      </c>
      <c r="D119" s="166">
        <v>7</v>
      </c>
      <c r="E119" s="166">
        <v>18</v>
      </c>
      <c r="F119" s="166">
        <v>55</v>
      </c>
      <c r="G119" s="166">
        <v>21</v>
      </c>
      <c r="H119" s="167">
        <f t="shared" si="16"/>
        <v>-0.61818181818181817</v>
      </c>
      <c r="I119" s="167">
        <f t="shared" si="17"/>
        <v>3.717511603946935E-5</v>
      </c>
    </row>
    <row r="120" spans="2:9" x14ac:dyDescent="0.25">
      <c r="B120" s="170" t="s">
        <v>147</v>
      </c>
      <c r="C120" s="171">
        <f>C112-SUM(C113:C119)</f>
        <v>1677</v>
      </c>
      <c r="D120" s="171">
        <f>D112-SUM(D113:D119)</f>
        <v>2752</v>
      </c>
      <c r="E120" s="171">
        <f>E112-SUM(E113:E119)</f>
        <v>2831</v>
      </c>
      <c r="F120" s="171">
        <f>F112-SUM(F113:F119)</f>
        <v>3363</v>
      </c>
      <c r="G120" s="171">
        <f>G112-SUM(G113:G119)</f>
        <v>3071</v>
      </c>
      <c r="H120" s="172">
        <f t="shared" si="16"/>
        <v>-8.6827237585489159E-2</v>
      </c>
      <c r="I120" s="172">
        <f t="shared" si="17"/>
        <v>5.4364181598671613E-3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14859</v>
      </c>
      <c r="D122" s="178">
        <v>18761</v>
      </c>
      <c r="E122" s="178">
        <v>17627</v>
      </c>
      <c r="F122" s="178">
        <v>22231</v>
      </c>
      <c r="G122" s="178">
        <v>24531</v>
      </c>
      <c r="H122" s="179">
        <f t="shared" ref="H122:H134" si="18">IFERROR(G122/F122-1,"-")</f>
        <v>0.10345913364221127</v>
      </c>
      <c r="I122" s="179">
        <f t="shared" ref="I122:I134" si="19">G122/G$10</f>
        <v>4.3425846264962986E-2</v>
      </c>
    </row>
    <row r="123" spans="2:9" x14ac:dyDescent="0.25">
      <c r="B123" s="161" t="s">
        <v>99</v>
      </c>
      <c r="C123" s="162">
        <v>10238</v>
      </c>
      <c r="D123" s="162">
        <v>12867</v>
      </c>
      <c r="E123" s="162">
        <v>12297</v>
      </c>
      <c r="F123" s="162">
        <v>16725</v>
      </c>
      <c r="G123" s="162">
        <v>18311</v>
      </c>
      <c r="H123" s="163">
        <f t="shared" si="18"/>
        <v>9.4828101644245155E-2</v>
      </c>
      <c r="I123" s="163">
        <f t="shared" si="19"/>
        <v>3.2414930942796349E-2</v>
      </c>
    </row>
    <row r="124" spans="2:9" x14ac:dyDescent="0.25">
      <c r="B124" s="165" t="s">
        <v>105</v>
      </c>
      <c r="C124" s="166">
        <v>4713</v>
      </c>
      <c r="D124" s="166">
        <v>7496</v>
      </c>
      <c r="E124" s="166">
        <v>4739</v>
      </c>
      <c r="F124" s="166">
        <v>10068</v>
      </c>
      <c r="G124" s="166">
        <v>11323</v>
      </c>
      <c r="H124" s="167">
        <f t="shared" si="18"/>
        <v>0.12465236392530787</v>
      </c>
      <c r="I124" s="167">
        <f t="shared" si="19"/>
        <v>2.0044468519757688E-2</v>
      </c>
    </row>
    <row r="125" spans="2:9" x14ac:dyDescent="0.25">
      <c r="B125" s="165" t="s">
        <v>102</v>
      </c>
      <c r="C125" s="166">
        <v>5525</v>
      </c>
      <c r="D125" s="166">
        <v>5371</v>
      </c>
      <c r="E125" s="166">
        <v>7558</v>
      </c>
      <c r="F125" s="166">
        <v>6657</v>
      </c>
      <c r="G125" s="166">
        <v>6988</v>
      </c>
      <c r="H125" s="167">
        <f t="shared" si="18"/>
        <v>4.9722097040709068E-2</v>
      </c>
      <c r="I125" s="167">
        <f t="shared" si="19"/>
        <v>1.2370462423038658E-2</v>
      </c>
    </row>
    <row r="126" spans="2:9" x14ac:dyDescent="0.25">
      <c r="B126" s="161" t="s">
        <v>109</v>
      </c>
      <c r="C126" s="162">
        <v>4621</v>
      </c>
      <c r="D126" s="162">
        <v>5894</v>
      </c>
      <c r="E126" s="162">
        <v>5330</v>
      </c>
      <c r="F126" s="162">
        <v>5506</v>
      </c>
      <c r="G126" s="162">
        <v>6220</v>
      </c>
      <c r="H126" s="163">
        <f t="shared" si="18"/>
        <v>0.12967671630948052</v>
      </c>
      <c r="I126" s="163">
        <f t="shared" si="19"/>
        <v>1.1010915322166637E-2</v>
      </c>
    </row>
    <row r="127" spans="2:9" x14ac:dyDescent="0.25">
      <c r="B127" s="165" t="s">
        <v>112</v>
      </c>
      <c r="C127" s="166">
        <v>177</v>
      </c>
      <c r="D127" s="166">
        <v>781</v>
      </c>
      <c r="E127" s="166">
        <v>690</v>
      </c>
      <c r="F127" s="166">
        <v>648</v>
      </c>
      <c r="G127" s="166">
        <v>640</v>
      </c>
      <c r="H127" s="167">
        <f t="shared" si="18"/>
        <v>-1.2345679012345734E-2</v>
      </c>
      <c r="I127" s="167">
        <f t="shared" si="19"/>
        <v>1.1329559173933518E-3</v>
      </c>
    </row>
    <row r="128" spans="2:9" x14ac:dyDescent="0.25">
      <c r="B128" s="165" t="s">
        <v>115</v>
      </c>
      <c r="C128" s="166">
        <v>478</v>
      </c>
      <c r="D128" s="166">
        <v>489</v>
      </c>
      <c r="E128" s="166">
        <v>540</v>
      </c>
      <c r="F128" s="166">
        <v>506</v>
      </c>
      <c r="G128" s="166">
        <v>538</v>
      </c>
      <c r="H128" s="167">
        <f t="shared" si="18"/>
        <v>6.3241106719367668E-2</v>
      </c>
      <c r="I128" s="167">
        <f t="shared" si="19"/>
        <v>9.5239106805878628E-4</v>
      </c>
    </row>
    <row r="129" spans="2:9" x14ac:dyDescent="0.25">
      <c r="B129" s="165" t="s">
        <v>118</v>
      </c>
      <c r="C129" s="166">
        <v>592</v>
      </c>
      <c r="D129" s="166">
        <v>421</v>
      </c>
      <c r="E129" s="166">
        <v>499</v>
      </c>
      <c r="F129" s="166">
        <v>455</v>
      </c>
      <c r="G129" s="166">
        <v>765</v>
      </c>
      <c r="H129" s="167">
        <f t="shared" si="18"/>
        <v>0.68131868131868134</v>
      </c>
      <c r="I129" s="167">
        <f t="shared" si="19"/>
        <v>1.3542363700092407E-3</v>
      </c>
    </row>
    <row r="130" spans="2:9" x14ac:dyDescent="0.25">
      <c r="B130" s="165" t="s">
        <v>125</v>
      </c>
      <c r="C130" s="166">
        <v>138</v>
      </c>
      <c r="D130" s="166">
        <v>101</v>
      </c>
      <c r="E130" s="166">
        <v>306</v>
      </c>
      <c r="F130" s="166">
        <v>151</v>
      </c>
      <c r="G130" s="166">
        <v>214</v>
      </c>
      <c r="H130" s="167">
        <f t="shared" si="18"/>
        <v>0.41721854304635753</v>
      </c>
      <c r="I130" s="167">
        <f t="shared" si="19"/>
        <v>3.7883213487840197E-4</v>
      </c>
    </row>
    <row r="131" spans="2:9" x14ac:dyDescent="0.25">
      <c r="B131" s="165" t="s">
        <v>121</v>
      </c>
      <c r="C131" s="166">
        <v>87</v>
      </c>
      <c r="D131" s="166">
        <v>117</v>
      </c>
      <c r="E131" s="166">
        <v>139</v>
      </c>
      <c r="F131" s="166">
        <v>123</v>
      </c>
      <c r="G131" s="166">
        <v>190</v>
      </c>
      <c r="H131" s="167">
        <f t="shared" si="18"/>
        <v>0.54471544715447151</v>
      </c>
      <c r="I131" s="167">
        <f t="shared" si="19"/>
        <v>3.3634628797615129E-4</v>
      </c>
    </row>
    <row r="132" spans="2:9" x14ac:dyDescent="0.25">
      <c r="B132" s="165" t="s">
        <v>130</v>
      </c>
      <c r="C132" s="166">
        <v>29</v>
      </c>
      <c r="D132" s="166">
        <v>33</v>
      </c>
      <c r="E132" s="166">
        <v>33</v>
      </c>
      <c r="F132" s="166">
        <v>53</v>
      </c>
      <c r="G132" s="166">
        <v>38</v>
      </c>
      <c r="H132" s="167">
        <f t="shared" si="18"/>
        <v>-0.28301886792452835</v>
      </c>
      <c r="I132" s="167">
        <f t="shared" si="19"/>
        <v>6.7269257595230258E-5</v>
      </c>
    </row>
    <row r="133" spans="2:9" x14ac:dyDescent="0.25">
      <c r="B133" s="165" t="s">
        <v>133</v>
      </c>
      <c r="C133" s="166">
        <v>30</v>
      </c>
      <c r="D133" s="166">
        <v>30</v>
      </c>
      <c r="E133" s="166">
        <v>42</v>
      </c>
      <c r="F133" s="166">
        <v>49</v>
      </c>
      <c r="G133" s="166">
        <v>54</v>
      </c>
      <c r="H133" s="167">
        <f t="shared" si="18"/>
        <v>0.1020408163265305</v>
      </c>
      <c r="I133" s="167">
        <f t="shared" si="19"/>
        <v>9.5593155530064052E-5</v>
      </c>
    </row>
    <row r="134" spans="2:9" x14ac:dyDescent="0.25">
      <c r="B134" s="170" t="s">
        <v>147</v>
      </c>
      <c r="C134" s="171">
        <f>C126-SUM(C127:C133)</f>
        <v>3090</v>
      </c>
      <c r="D134" s="171">
        <f>D126-SUM(D127:D133)</f>
        <v>3922</v>
      </c>
      <c r="E134" s="171">
        <f>E126-SUM(E127:E133)</f>
        <v>3081</v>
      </c>
      <c r="F134" s="171">
        <f>F126-SUM(F127:F133)</f>
        <v>3521</v>
      </c>
      <c r="G134" s="171">
        <f>G126-SUM(G127:G133)</f>
        <v>3781</v>
      </c>
      <c r="H134" s="172">
        <f t="shared" si="18"/>
        <v>7.384265833570014E-2</v>
      </c>
      <c r="I134" s="172">
        <f t="shared" si="19"/>
        <v>6.6932911307254102E-3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10937</v>
      </c>
      <c r="D136" s="178">
        <v>26589</v>
      </c>
      <c r="E136" s="178">
        <v>28421</v>
      </c>
      <c r="F136" s="178">
        <v>29387</v>
      </c>
      <c r="G136" s="178">
        <v>31278</v>
      </c>
      <c r="H136" s="179">
        <f t="shared" ref="H136:H148" si="20">IFERROR(G136/F136-1,"-")</f>
        <v>6.4348181168544016E-2</v>
      </c>
      <c r="I136" s="179">
        <f t="shared" ref="I136:I148" si="21">G136/G$10</f>
        <v>5.5369679975358209E-2</v>
      </c>
    </row>
    <row r="137" spans="2:9" x14ac:dyDescent="0.25">
      <c r="B137" s="161" t="s">
        <v>99</v>
      </c>
      <c r="C137" s="162">
        <v>4324</v>
      </c>
      <c r="D137" s="162">
        <v>4253</v>
      </c>
      <c r="E137" s="162">
        <v>4890</v>
      </c>
      <c r="F137" s="162">
        <v>4326</v>
      </c>
      <c r="G137" s="162">
        <v>5513</v>
      </c>
      <c r="H137" s="163">
        <f t="shared" si="20"/>
        <v>0.27438742487286172</v>
      </c>
      <c r="I137" s="163">
        <f t="shared" si="21"/>
        <v>9.7593530821711676E-3</v>
      </c>
    </row>
    <row r="138" spans="2:9" x14ac:dyDescent="0.25">
      <c r="B138" s="165" t="s">
        <v>105</v>
      </c>
      <c r="C138" s="166">
        <v>2204</v>
      </c>
      <c r="D138" s="166">
        <v>2736</v>
      </c>
      <c r="E138" s="166">
        <v>3180</v>
      </c>
      <c r="F138" s="166">
        <v>2940</v>
      </c>
      <c r="G138" s="166">
        <v>4030</v>
      </c>
      <c r="H138" s="167">
        <f t="shared" si="20"/>
        <v>0.37074829931972797</v>
      </c>
      <c r="I138" s="167">
        <f t="shared" si="21"/>
        <v>7.1340817923362613E-3</v>
      </c>
    </row>
    <row r="139" spans="2:9" x14ac:dyDescent="0.25">
      <c r="B139" s="165" t="s">
        <v>102</v>
      </c>
      <c r="C139" s="166">
        <v>2120</v>
      </c>
      <c r="D139" s="166">
        <v>1517</v>
      </c>
      <c r="E139" s="166">
        <v>1710</v>
      </c>
      <c r="F139" s="166">
        <v>1386</v>
      </c>
      <c r="G139" s="166">
        <v>1483</v>
      </c>
      <c r="H139" s="167">
        <f t="shared" si="20"/>
        <v>6.998556998557004E-2</v>
      </c>
      <c r="I139" s="167">
        <f t="shared" si="21"/>
        <v>2.6252712898349071E-3</v>
      </c>
    </row>
    <row r="140" spans="2:9" x14ac:dyDescent="0.25">
      <c r="B140" s="161" t="s">
        <v>109</v>
      </c>
      <c r="C140" s="162">
        <v>6613</v>
      </c>
      <c r="D140" s="162">
        <v>22336</v>
      </c>
      <c r="E140" s="162">
        <v>23531</v>
      </c>
      <c r="F140" s="162">
        <v>25061</v>
      </c>
      <c r="G140" s="162">
        <v>25765</v>
      </c>
      <c r="H140" s="163">
        <f t="shared" si="20"/>
        <v>2.8091456845297458E-2</v>
      </c>
      <c r="I140" s="163">
        <f t="shared" si="21"/>
        <v>4.5610326893187038E-2</v>
      </c>
    </row>
    <row r="141" spans="2:9" x14ac:dyDescent="0.25">
      <c r="B141" s="165" t="s">
        <v>112</v>
      </c>
      <c r="C141" s="166">
        <v>693</v>
      </c>
      <c r="D141" s="166">
        <v>9847</v>
      </c>
      <c r="E141" s="166">
        <v>11091</v>
      </c>
      <c r="F141" s="166">
        <v>12176</v>
      </c>
      <c r="G141" s="166">
        <v>11425</v>
      </c>
      <c r="H141" s="167">
        <f t="shared" si="20"/>
        <v>-6.1678712220762155E-2</v>
      </c>
      <c r="I141" s="167">
        <f t="shared" si="21"/>
        <v>2.0225033369092253E-2</v>
      </c>
    </row>
    <row r="142" spans="2:9" x14ac:dyDescent="0.25">
      <c r="B142" s="165" t="s">
        <v>115</v>
      </c>
      <c r="C142" s="166">
        <v>767</v>
      </c>
      <c r="D142" s="166">
        <v>1340</v>
      </c>
      <c r="E142" s="166">
        <v>1783</v>
      </c>
      <c r="F142" s="166">
        <v>1475</v>
      </c>
      <c r="G142" s="166">
        <v>2462</v>
      </c>
      <c r="H142" s="167">
        <f t="shared" si="20"/>
        <v>0.66915254237288146</v>
      </c>
      <c r="I142" s="167">
        <f t="shared" si="21"/>
        <v>4.3583397947225501E-3</v>
      </c>
    </row>
    <row r="143" spans="2:9" x14ac:dyDescent="0.25">
      <c r="B143" s="165" t="s">
        <v>118</v>
      </c>
      <c r="C143" s="166">
        <v>1251</v>
      </c>
      <c r="D143" s="166">
        <v>2917</v>
      </c>
      <c r="E143" s="166">
        <v>2194</v>
      </c>
      <c r="F143" s="166">
        <v>2222</v>
      </c>
      <c r="G143" s="166">
        <v>2463</v>
      </c>
      <c r="H143" s="167">
        <f t="shared" si="20"/>
        <v>0.10846084608460838</v>
      </c>
      <c r="I143" s="167">
        <f t="shared" si="21"/>
        <v>4.3601100383434772E-3</v>
      </c>
    </row>
    <row r="144" spans="2:9" x14ac:dyDescent="0.25">
      <c r="B144" s="165" t="s">
        <v>125</v>
      </c>
      <c r="C144" s="166">
        <v>172</v>
      </c>
      <c r="D144" s="166">
        <v>1276</v>
      </c>
      <c r="E144" s="166">
        <v>989</v>
      </c>
      <c r="F144" s="166">
        <v>653</v>
      </c>
      <c r="G144" s="166">
        <v>711</v>
      </c>
      <c r="H144" s="167">
        <f t="shared" si="20"/>
        <v>8.8820826952526799E-2</v>
      </c>
      <c r="I144" s="167">
        <f t="shared" si="21"/>
        <v>1.2586432144791767E-3</v>
      </c>
    </row>
    <row r="145" spans="2:9" x14ac:dyDescent="0.25">
      <c r="B145" s="165" t="s">
        <v>121</v>
      </c>
      <c r="C145" s="166">
        <v>221</v>
      </c>
      <c r="D145" s="166">
        <v>607</v>
      </c>
      <c r="E145" s="166">
        <v>770</v>
      </c>
      <c r="F145" s="166">
        <v>753</v>
      </c>
      <c r="G145" s="166">
        <v>738</v>
      </c>
      <c r="H145" s="167">
        <f t="shared" si="20"/>
        <v>-1.9920318725099584E-2</v>
      </c>
      <c r="I145" s="167">
        <f t="shared" si="21"/>
        <v>1.3064397922442086E-3</v>
      </c>
    </row>
    <row r="146" spans="2:9" x14ac:dyDescent="0.25">
      <c r="B146" s="165" t="s">
        <v>130</v>
      </c>
      <c r="C146" s="166">
        <v>28</v>
      </c>
      <c r="D146" s="166">
        <v>94</v>
      </c>
      <c r="E146" s="166">
        <v>7</v>
      </c>
      <c r="F146" s="166">
        <v>19</v>
      </c>
      <c r="G146" s="166">
        <v>46</v>
      </c>
      <c r="H146" s="167">
        <f t="shared" si="20"/>
        <v>1.4210526315789473</v>
      </c>
      <c r="I146" s="167">
        <f t="shared" si="21"/>
        <v>8.1431206562647155E-5</v>
      </c>
    </row>
    <row r="147" spans="2:9" x14ac:dyDescent="0.25">
      <c r="B147" s="165" t="s">
        <v>133</v>
      </c>
      <c r="C147" s="166">
        <v>12</v>
      </c>
      <c r="D147" s="166">
        <v>37</v>
      </c>
      <c r="E147" s="166">
        <v>21</v>
      </c>
      <c r="F147" s="166">
        <v>25</v>
      </c>
      <c r="G147" s="166">
        <v>19</v>
      </c>
      <c r="H147" s="167">
        <f t="shared" si="20"/>
        <v>-0.24</v>
      </c>
      <c r="I147" s="167">
        <f t="shared" si="21"/>
        <v>3.3634628797615129E-5</v>
      </c>
    </row>
    <row r="148" spans="2:9" x14ac:dyDescent="0.25">
      <c r="B148" s="170" t="s">
        <v>147</v>
      </c>
      <c r="C148" s="171">
        <f>C140-SUM(C141:C147)</f>
        <v>3469</v>
      </c>
      <c r="D148" s="171">
        <f>D140-SUM(D141:D147)</f>
        <v>6218</v>
      </c>
      <c r="E148" s="171">
        <f>E140-SUM(E141:E147)</f>
        <v>6676</v>
      </c>
      <c r="F148" s="171">
        <f>F140-SUM(F141:F147)</f>
        <v>7738</v>
      </c>
      <c r="G148" s="171">
        <f>G140-SUM(G141:G147)</f>
        <v>7901</v>
      </c>
      <c r="H148" s="172">
        <f t="shared" si="20"/>
        <v>2.1064874644610931E-2</v>
      </c>
      <c r="I148" s="172">
        <f t="shared" si="21"/>
        <v>1.3986694848945111E-2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5539</v>
      </c>
      <c r="D150" s="178">
        <v>10249</v>
      </c>
      <c r="E150" s="178">
        <v>11208</v>
      </c>
      <c r="F150" s="178">
        <v>13055</v>
      </c>
      <c r="G150" s="178">
        <v>12380</v>
      </c>
      <c r="H150" s="179">
        <f t="shared" ref="H150:H162" si="22">IFERROR(G150/F150-1,"-")</f>
        <v>-5.1704327843738018E-2</v>
      </c>
      <c r="I150" s="179">
        <f t="shared" ref="I150:I162" si="23">G150/G$10</f>
        <v>2.1915616027077648E-2</v>
      </c>
    </row>
    <row r="151" spans="2:9" x14ac:dyDescent="0.25">
      <c r="B151" s="161" t="s">
        <v>99</v>
      </c>
      <c r="C151" s="162">
        <v>3340</v>
      </c>
      <c r="D151" s="162">
        <v>5747</v>
      </c>
      <c r="E151" s="162">
        <v>6603</v>
      </c>
      <c r="F151" s="162">
        <v>7242</v>
      </c>
      <c r="G151" s="162">
        <v>6160</v>
      </c>
      <c r="H151" s="163">
        <f t="shared" si="22"/>
        <v>-0.14940624136978731</v>
      </c>
      <c r="I151" s="163">
        <f t="shared" si="23"/>
        <v>1.090470070491101E-2</v>
      </c>
    </row>
    <row r="152" spans="2:9" x14ac:dyDescent="0.25">
      <c r="B152" s="165" t="s">
        <v>105</v>
      </c>
      <c r="C152" s="166">
        <v>2340</v>
      </c>
      <c r="D152" s="166">
        <v>4364</v>
      </c>
      <c r="E152" s="166">
        <v>5247</v>
      </c>
      <c r="F152" s="166">
        <v>5289</v>
      </c>
      <c r="G152" s="166">
        <v>3800</v>
      </c>
      <c r="H152" s="167">
        <f t="shared" si="22"/>
        <v>-0.28152769899792018</v>
      </c>
      <c r="I152" s="167">
        <f t="shared" si="23"/>
        <v>6.726925759523026E-3</v>
      </c>
    </row>
    <row r="153" spans="2:9" x14ac:dyDescent="0.25">
      <c r="B153" s="165" t="s">
        <v>102</v>
      </c>
      <c r="C153" s="166">
        <v>1000</v>
      </c>
      <c r="D153" s="166">
        <v>1383</v>
      </c>
      <c r="E153" s="166">
        <v>1356</v>
      </c>
      <c r="F153" s="166">
        <v>1953</v>
      </c>
      <c r="G153" s="166">
        <v>2360</v>
      </c>
      <c r="H153" s="167">
        <f t="shared" si="22"/>
        <v>0.20839733742959554</v>
      </c>
      <c r="I153" s="167">
        <f t="shared" si="23"/>
        <v>4.1777749453879845E-3</v>
      </c>
    </row>
    <row r="154" spans="2:9" x14ac:dyDescent="0.25">
      <c r="B154" s="161" t="s">
        <v>109</v>
      </c>
      <c r="C154" s="162">
        <v>2199</v>
      </c>
      <c r="D154" s="162">
        <v>4502</v>
      </c>
      <c r="E154" s="162">
        <v>4605</v>
      </c>
      <c r="F154" s="162">
        <v>5813</v>
      </c>
      <c r="G154" s="162">
        <v>6220</v>
      </c>
      <c r="H154" s="163">
        <f t="shared" si="22"/>
        <v>7.0015482539136364E-2</v>
      </c>
      <c r="I154" s="163">
        <f t="shared" si="23"/>
        <v>1.1010915322166637E-2</v>
      </c>
    </row>
    <row r="155" spans="2:9" x14ac:dyDescent="0.25">
      <c r="B155" s="165" t="s">
        <v>112</v>
      </c>
      <c r="C155" s="166">
        <v>137</v>
      </c>
      <c r="D155" s="166">
        <v>1991</v>
      </c>
      <c r="E155" s="166">
        <v>1582</v>
      </c>
      <c r="F155" s="166">
        <v>1869</v>
      </c>
      <c r="G155" s="166">
        <v>1786</v>
      </c>
      <c r="H155" s="167">
        <f t="shared" si="22"/>
        <v>-4.4408774745853363E-2</v>
      </c>
      <c r="I155" s="167">
        <f t="shared" si="23"/>
        <v>3.1616551069758221E-3</v>
      </c>
    </row>
    <row r="156" spans="2:9" x14ac:dyDescent="0.25">
      <c r="B156" s="165" t="s">
        <v>115</v>
      </c>
      <c r="C156" s="166">
        <v>492</v>
      </c>
      <c r="D156" s="166">
        <v>524</v>
      </c>
      <c r="E156" s="166">
        <v>656</v>
      </c>
      <c r="F156" s="166">
        <v>561</v>
      </c>
      <c r="G156" s="166">
        <v>601</v>
      </c>
      <c r="H156" s="167">
        <f t="shared" si="22"/>
        <v>7.1301247771835996E-2</v>
      </c>
      <c r="I156" s="167">
        <f t="shared" si="23"/>
        <v>1.0639164161771943E-3</v>
      </c>
    </row>
    <row r="157" spans="2:9" x14ac:dyDescent="0.25">
      <c r="B157" s="165" t="s">
        <v>118</v>
      </c>
      <c r="C157" s="166">
        <v>492</v>
      </c>
      <c r="D157" s="166">
        <v>556</v>
      </c>
      <c r="E157" s="166">
        <v>861</v>
      </c>
      <c r="F157" s="166">
        <v>1146</v>
      </c>
      <c r="G157" s="166">
        <v>1982</v>
      </c>
      <c r="H157" s="167">
        <f t="shared" si="22"/>
        <v>0.72949389179755664</v>
      </c>
      <c r="I157" s="167">
        <f t="shared" si="23"/>
        <v>3.5086228566775361E-3</v>
      </c>
    </row>
    <row r="158" spans="2:9" x14ac:dyDescent="0.25">
      <c r="B158" s="165" t="s">
        <v>125</v>
      </c>
      <c r="C158" s="166">
        <v>46</v>
      </c>
      <c r="D158" s="166">
        <v>152</v>
      </c>
      <c r="E158" s="166">
        <v>135</v>
      </c>
      <c r="F158" s="166">
        <v>188</v>
      </c>
      <c r="G158" s="166">
        <v>116</v>
      </c>
      <c r="H158" s="167">
        <f t="shared" si="22"/>
        <v>-0.38297872340425532</v>
      </c>
      <c r="I158" s="167">
        <f t="shared" si="23"/>
        <v>2.0534826002754499E-4</v>
      </c>
    </row>
    <row r="159" spans="2:9" x14ac:dyDescent="0.25">
      <c r="B159" s="165" t="s">
        <v>121</v>
      </c>
      <c r="C159" s="166">
        <v>232</v>
      </c>
      <c r="D159" s="166">
        <v>551</v>
      </c>
      <c r="E159" s="166">
        <v>289</v>
      </c>
      <c r="F159" s="166">
        <v>504</v>
      </c>
      <c r="G159" s="166">
        <v>313</v>
      </c>
      <c r="H159" s="167">
        <f t="shared" si="22"/>
        <v>-0.37896825396825395</v>
      </c>
      <c r="I159" s="167">
        <f t="shared" si="23"/>
        <v>5.5408625335018607E-4</v>
      </c>
    </row>
    <row r="160" spans="2:9" x14ac:dyDescent="0.25">
      <c r="B160" s="165" t="s">
        <v>130</v>
      </c>
      <c r="C160" s="166">
        <v>5</v>
      </c>
      <c r="D160" s="166">
        <v>19</v>
      </c>
      <c r="E160" s="166">
        <v>12</v>
      </c>
      <c r="F160" s="166">
        <v>6</v>
      </c>
      <c r="G160" s="166">
        <v>16</v>
      </c>
      <c r="H160" s="167">
        <f t="shared" si="22"/>
        <v>1.6666666666666665</v>
      </c>
      <c r="I160" s="167">
        <f t="shared" si="23"/>
        <v>2.8323897934833791E-5</v>
      </c>
    </row>
    <row r="161" spans="2:9" x14ac:dyDescent="0.25">
      <c r="B161" s="165" t="s">
        <v>133</v>
      </c>
      <c r="C161" s="166">
        <v>6</v>
      </c>
      <c r="D161" s="166">
        <v>13</v>
      </c>
      <c r="E161" s="166">
        <v>15</v>
      </c>
      <c r="F161" s="166">
        <v>6</v>
      </c>
      <c r="G161" s="166">
        <v>15</v>
      </c>
      <c r="H161" s="167">
        <f t="shared" si="22"/>
        <v>1.5</v>
      </c>
      <c r="I161" s="167">
        <f t="shared" si="23"/>
        <v>2.655365431390668E-5</v>
      </c>
    </row>
    <row r="162" spans="2:9" x14ac:dyDescent="0.25">
      <c r="B162" s="170" t="s">
        <v>147</v>
      </c>
      <c r="C162" s="171">
        <f>C154-SUM(C155:C161)</f>
        <v>789</v>
      </c>
      <c r="D162" s="171">
        <f>D154-SUM(D155:D161)</f>
        <v>696</v>
      </c>
      <c r="E162" s="171">
        <f>E154-SUM(E155:E161)</f>
        <v>1055</v>
      </c>
      <c r="F162" s="171">
        <f>F154-SUM(F155:F161)</f>
        <v>1533</v>
      </c>
      <c r="G162" s="171">
        <f>G154-SUM(G155:G161)</f>
        <v>1391</v>
      </c>
      <c r="H162" s="172">
        <f t="shared" si="22"/>
        <v>-9.2628832354859747E-2</v>
      </c>
      <c r="I162" s="172">
        <f t="shared" si="23"/>
        <v>2.4624088767096126E-3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265BF-CF89-4B5B-90AA-2A6BD31A4CA2}">
  <sheetPr>
    <tabColor rgb="FFFFC000"/>
    <pageSetUpPr fitToPage="1"/>
  </sheetPr>
  <dimension ref="A1:X163"/>
  <sheetViews>
    <sheetView showGridLines="0" topLeftCell="A2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3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O4" s="283" t="s">
        <v>273</v>
      </c>
      <c r="P4" s="283"/>
      <c r="Q4" s="283"/>
      <c r="R4" s="283"/>
      <c r="S4" s="283"/>
      <c r="T4" s="283"/>
      <c r="U4" s="283"/>
      <c r="V4" s="283"/>
      <c r="W4" s="283"/>
      <c r="X4" s="283"/>
    </row>
    <row r="5" spans="1:24" ht="6" customHeight="1" x14ac:dyDescent="0.25"/>
    <row r="6" spans="1:24" ht="15.75" x14ac:dyDescent="0.25">
      <c r="B6" s="147"/>
      <c r="C6" s="313" t="s">
        <v>45</v>
      </c>
      <c r="D6" s="314"/>
      <c r="E6" s="314"/>
      <c r="F6" s="314"/>
      <c r="G6" s="314"/>
      <c r="H6" s="314"/>
      <c r="I6" s="314"/>
      <c r="J6" s="314"/>
      <c r="K6" s="314"/>
      <c r="L6" s="314"/>
    </row>
    <row r="7" spans="1:24" s="148" customFormat="1" ht="72" customHeight="1" x14ac:dyDescent="0.25">
      <c r="B7" s="149"/>
      <c r="C7" s="174" t="s">
        <v>274</v>
      </c>
      <c r="D7" s="174" t="s">
        <v>265</v>
      </c>
      <c r="E7" s="174" t="s">
        <v>266</v>
      </c>
      <c r="F7" s="174" t="s">
        <v>267</v>
      </c>
      <c r="G7" s="174" t="s">
        <v>268</v>
      </c>
      <c r="H7" s="174" t="s">
        <v>269</v>
      </c>
      <c r="I7" s="174" t="s">
        <v>270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265</v>
      </c>
      <c r="Q7" s="174" t="s">
        <v>266</v>
      </c>
      <c r="R7" s="174" t="s">
        <v>267</v>
      </c>
      <c r="S7" s="174" t="s">
        <v>268</v>
      </c>
      <c r="T7" s="174" t="s">
        <v>269</v>
      </c>
      <c r="U7" s="174" t="s">
        <v>270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47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3334544</v>
      </c>
      <c r="D9" s="178">
        <v>1300354</v>
      </c>
      <c r="E9" s="178">
        <v>828020</v>
      </c>
      <c r="F9" s="178">
        <v>3127308</v>
      </c>
      <c r="G9" s="178">
        <v>3519163</v>
      </c>
      <c r="H9" s="178">
        <v>3743983</v>
      </c>
      <c r="I9" s="178">
        <v>3701970</v>
      </c>
      <c r="J9" s="179">
        <f>IFERROR(I9/H9-1,"-")</f>
        <v>-1.1221471892366996E-2</v>
      </c>
      <c r="K9" s="178">
        <f t="shared" ref="K9:K21" si="0">I9-H9</f>
        <v>-42013</v>
      </c>
      <c r="L9" s="179">
        <f t="shared" ref="L9:L21" si="1">I9/I$9</f>
        <v>1</v>
      </c>
      <c r="O9" s="158" t="s">
        <v>70</v>
      </c>
      <c r="P9" s="178">
        <v>324285</v>
      </c>
      <c r="Q9" s="178">
        <v>139606</v>
      </c>
      <c r="R9" s="178">
        <v>824563</v>
      </c>
      <c r="S9" s="178">
        <v>905307</v>
      </c>
      <c r="T9" s="178">
        <v>958144</v>
      </c>
      <c r="U9" s="178">
        <v>983095</v>
      </c>
      <c r="V9" s="179">
        <f>IFERROR(U9/T9-1,"-")</f>
        <v>2.6040970877028835E-2</v>
      </c>
      <c r="W9" s="178">
        <f>U9-T9</f>
        <v>24951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649823</v>
      </c>
      <c r="D10" s="162">
        <v>213839</v>
      </c>
      <c r="E10" s="162">
        <v>408070</v>
      </c>
      <c r="F10" s="162">
        <v>632958</v>
      </c>
      <c r="G10" s="162">
        <v>670074</v>
      </c>
      <c r="H10" s="162">
        <v>659003</v>
      </c>
      <c r="I10" s="162">
        <v>662879</v>
      </c>
      <c r="J10" s="180">
        <f>IFERROR(I10/H10-1,"-")</f>
        <v>5.881612071568787E-3</v>
      </c>
      <c r="K10" s="161">
        <f t="shared" si="0"/>
        <v>3876</v>
      </c>
      <c r="L10" s="163">
        <f t="shared" si="1"/>
        <v>0.1790611485236239</v>
      </c>
      <c r="O10" s="161" t="s">
        <v>99</v>
      </c>
      <c r="P10" s="162">
        <v>17239</v>
      </c>
      <c r="Q10" s="162">
        <v>43913</v>
      </c>
      <c r="R10" s="162">
        <v>75385</v>
      </c>
      <c r="S10" s="162">
        <v>69669</v>
      </c>
      <c r="T10" s="162">
        <v>69133</v>
      </c>
      <c r="U10" s="162">
        <v>71105</v>
      </c>
      <c r="V10" s="180">
        <f>IFERROR(U10/T10-1,"-")</f>
        <v>2.8524727698783447E-2</v>
      </c>
      <c r="W10" s="161">
        <f t="shared" ref="W10:W20" si="3">U10-T10</f>
        <v>1972</v>
      </c>
      <c r="X10" s="163">
        <f t="shared" si="2"/>
        <v>7.2327699764519193E-2</v>
      </c>
    </row>
    <row r="11" spans="1:24" x14ac:dyDescent="0.25">
      <c r="A11" s="164" t="s">
        <v>105</v>
      </c>
      <c r="B11" s="165" t="s">
        <v>105</v>
      </c>
      <c r="C11" s="166">
        <v>243859</v>
      </c>
      <c r="D11" s="166">
        <v>82759</v>
      </c>
      <c r="E11" s="166">
        <v>241929</v>
      </c>
      <c r="F11" s="166">
        <v>264724</v>
      </c>
      <c r="G11" s="166">
        <v>272122</v>
      </c>
      <c r="H11" s="166">
        <v>259877</v>
      </c>
      <c r="I11" s="166">
        <v>244081</v>
      </c>
      <c r="J11" s="181">
        <f>IFERROR(I11/H11-1,"-")</f>
        <v>-6.0782600999703673E-2</v>
      </c>
      <c r="K11" s="165">
        <f t="shared" si="0"/>
        <v>-15796</v>
      </c>
      <c r="L11" s="167">
        <f t="shared" si="1"/>
        <v>6.5932733112369898E-2</v>
      </c>
      <c r="O11" s="165" t="s">
        <v>105</v>
      </c>
      <c r="P11" s="166">
        <v>6178</v>
      </c>
      <c r="Q11" s="166">
        <v>30519</v>
      </c>
      <c r="R11" s="166">
        <v>30455</v>
      </c>
      <c r="S11" s="166">
        <v>28706</v>
      </c>
      <c r="T11" s="166">
        <v>30716</v>
      </c>
      <c r="U11" s="166">
        <v>28893</v>
      </c>
      <c r="V11" s="181">
        <f>IFERROR(U11/T11-1,"-")</f>
        <v>-5.9350175804141148E-2</v>
      </c>
      <c r="W11" s="165">
        <f t="shared" si="3"/>
        <v>-1823</v>
      </c>
      <c r="X11" s="167">
        <f t="shared" si="2"/>
        <v>2.9389835163437919E-2</v>
      </c>
    </row>
    <row r="12" spans="1:24" x14ac:dyDescent="0.25">
      <c r="A12" s="164" t="s">
        <v>102</v>
      </c>
      <c r="B12" s="165" t="s">
        <v>102</v>
      </c>
      <c r="C12" s="166">
        <v>405964</v>
      </c>
      <c r="D12" s="166">
        <v>131080</v>
      </c>
      <c r="E12" s="166">
        <v>166141</v>
      </c>
      <c r="F12" s="166">
        <v>368234</v>
      </c>
      <c r="G12" s="166">
        <v>397952</v>
      </c>
      <c r="H12" s="166">
        <v>399126</v>
      </c>
      <c r="I12" s="166">
        <v>418798</v>
      </c>
      <c r="J12" s="181">
        <f>IFERROR(I12/H12-1,"-")</f>
        <v>4.9287693610539085E-2</v>
      </c>
      <c r="K12" s="165">
        <f t="shared" si="0"/>
        <v>19672</v>
      </c>
      <c r="L12" s="167">
        <f t="shared" si="1"/>
        <v>0.11312841541125401</v>
      </c>
      <c r="O12" s="165" t="s">
        <v>102</v>
      </c>
      <c r="P12" s="166">
        <v>11061</v>
      </c>
      <c r="Q12" s="166">
        <v>13394</v>
      </c>
      <c r="R12" s="166">
        <v>44930</v>
      </c>
      <c r="S12" s="166">
        <v>40963</v>
      </c>
      <c r="T12" s="166">
        <v>38417</v>
      </c>
      <c r="U12" s="166">
        <v>42212</v>
      </c>
      <c r="V12" s="181">
        <f>IFERROR(U12/T12-1,"-")</f>
        <v>9.8784392326313863E-2</v>
      </c>
      <c r="W12" s="165">
        <f t="shared" si="3"/>
        <v>3795</v>
      </c>
      <c r="X12" s="167">
        <f t="shared" si="2"/>
        <v>4.2937864601081281E-2</v>
      </c>
    </row>
    <row r="13" spans="1:24" x14ac:dyDescent="0.25">
      <c r="A13" s="1"/>
      <c r="B13" s="161" t="s">
        <v>109</v>
      </c>
      <c r="C13" s="162">
        <v>2684721</v>
      </c>
      <c r="D13" s="162">
        <v>1086515</v>
      </c>
      <c r="E13" s="162">
        <v>419950</v>
      </c>
      <c r="F13" s="162">
        <v>2494350</v>
      </c>
      <c r="G13" s="162">
        <v>2849089</v>
      </c>
      <c r="H13" s="162">
        <v>3084980</v>
      </c>
      <c r="I13" s="162">
        <v>3039091</v>
      </c>
      <c r="J13" s="180">
        <f>IFERROR(I13/H13-1,"-")</f>
        <v>-1.4874974878281266E-2</v>
      </c>
      <c r="K13" s="161">
        <f t="shared" si="0"/>
        <v>-45889</v>
      </c>
      <c r="L13" s="163">
        <f t="shared" si="1"/>
        <v>0.82093885147637613</v>
      </c>
      <c r="O13" s="161" t="s">
        <v>109</v>
      </c>
      <c r="P13" s="162">
        <v>307046</v>
      </c>
      <c r="Q13" s="162">
        <v>95693</v>
      </c>
      <c r="R13" s="162">
        <v>749178</v>
      </c>
      <c r="S13" s="162">
        <v>835638</v>
      </c>
      <c r="T13" s="162">
        <v>889011</v>
      </c>
      <c r="U13" s="162">
        <v>911990</v>
      </c>
      <c r="V13" s="180">
        <f>IFERROR(U13/T13-1,"-")</f>
        <v>2.584782415515674E-2</v>
      </c>
      <c r="W13" s="161">
        <f t="shared" si="3"/>
        <v>22979</v>
      </c>
      <c r="X13" s="163">
        <f t="shared" si="2"/>
        <v>0.92767230023548075</v>
      </c>
    </row>
    <row r="14" spans="1:24" s="57" customFormat="1" x14ac:dyDescent="0.25">
      <c r="B14" s="165" t="s">
        <v>112</v>
      </c>
      <c r="C14" s="166">
        <v>1223321</v>
      </c>
      <c r="D14" s="166">
        <v>442786</v>
      </c>
      <c r="E14" s="166">
        <v>37593</v>
      </c>
      <c r="F14" s="166">
        <v>1127278</v>
      </c>
      <c r="G14" s="166">
        <v>1313537</v>
      </c>
      <c r="H14" s="166">
        <v>1429862</v>
      </c>
      <c r="I14" s="166">
        <v>1421616</v>
      </c>
      <c r="J14" s="181">
        <f t="shared" ref="J14:J21" si="4">IFERROR(I14/H14-1,"-")</f>
        <v>-5.7669901011426772E-3</v>
      </c>
      <c r="K14" s="165">
        <f t="shared" si="0"/>
        <v>-8246</v>
      </c>
      <c r="L14" s="167">
        <f t="shared" si="1"/>
        <v>0.38401607792607717</v>
      </c>
      <c r="O14" s="165" t="s">
        <v>112</v>
      </c>
      <c r="P14" s="166">
        <v>140970</v>
      </c>
      <c r="Q14" s="166">
        <v>8636</v>
      </c>
      <c r="R14" s="166">
        <v>377874</v>
      </c>
      <c r="S14" s="166">
        <v>433276</v>
      </c>
      <c r="T14" s="166">
        <v>469809</v>
      </c>
      <c r="U14" s="166">
        <v>478988</v>
      </c>
      <c r="V14" s="181">
        <f t="shared" ref="V14:V21" si="5">IFERROR(U14/T14-1,"-")</f>
        <v>1.9537727033752006E-2</v>
      </c>
      <c r="W14" s="165">
        <f t="shared" si="3"/>
        <v>9179</v>
      </c>
      <c r="X14" s="167">
        <f t="shared" si="2"/>
        <v>0.48722453069133703</v>
      </c>
    </row>
    <row r="15" spans="1:24" s="57" customFormat="1" x14ac:dyDescent="0.25">
      <c r="B15" s="165" t="s">
        <v>115</v>
      </c>
      <c r="C15" s="166">
        <v>360700</v>
      </c>
      <c r="D15" s="166">
        <v>142831</v>
      </c>
      <c r="E15" s="166">
        <v>67082</v>
      </c>
      <c r="F15" s="166">
        <v>260715</v>
      </c>
      <c r="G15" s="166">
        <v>300167</v>
      </c>
      <c r="H15" s="166">
        <v>318449</v>
      </c>
      <c r="I15" s="166">
        <v>307857</v>
      </c>
      <c r="J15" s="181">
        <f t="shared" si="4"/>
        <v>-3.326121294147566E-2</v>
      </c>
      <c r="K15" s="165">
        <f t="shared" si="0"/>
        <v>-10592</v>
      </c>
      <c r="L15" s="167">
        <f t="shared" si="1"/>
        <v>8.3160317344548984E-2</v>
      </c>
      <c r="O15" s="165" t="s">
        <v>115</v>
      </c>
      <c r="P15" s="166">
        <v>14886</v>
      </c>
      <c r="Q15" s="166">
        <v>6506</v>
      </c>
      <c r="R15" s="166">
        <v>25918</v>
      </c>
      <c r="S15" s="166">
        <v>30910</v>
      </c>
      <c r="T15" s="166">
        <v>30281</v>
      </c>
      <c r="U15" s="166">
        <v>32609</v>
      </c>
      <c r="V15" s="181">
        <f t="shared" si="5"/>
        <v>7.687989168125231E-2</v>
      </c>
      <c r="W15" s="165">
        <f t="shared" si="3"/>
        <v>2328</v>
      </c>
      <c r="X15" s="167">
        <f t="shared" si="2"/>
        <v>3.316973435934472E-2</v>
      </c>
    </row>
    <row r="16" spans="1:24" x14ac:dyDescent="0.25">
      <c r="A16" s="1"/>
      <c r="B16" s="165" t="s">
        <v>118</v>
      </c>
      <c r="C16" s="166">
        <v>116741</v>
      </c>
      <c r="D16" s="166">
        <v>46477</v>
      </c>
      <c r="E16" s="166">
        <v>63559</v>
      </c>
      <c r="F16" s="166">
        <v>128327</v>
      </c>
      <c r="G16" s="166">
        <v>147093</v>
      </c>
      <c r="H16" s="166">
        <v>162475</v>
      </c>
      <c r="I16" s="166">
        <v>152266</v>
      </c>
      <c r="J16" s="181">
        <f t="shared" si="4"/>
        <v>-6.2834282197261171E-2</v>
      </c>
      <c r="K16" s="165">
        <f t="shared" si="0"/>
        <v>-10209</v>
      </c>
      <c r="L16" s="167">
        <f t="shared" si="1"/>
        <v>4.1131073455484515E-2</v>
      </c>
      <c r="O16" s="165" t="s">
        <v>118</v>
      </c>
      <c r="P16" s="166">
        <v>7059</v>
      </c>
      <c r="Q16" s="166">
        <v>10045</v>
      </c>
      <c r="R16" s="166">
        <v>17777</v>
      </c>
      <c r="S16" s="166">
        <v>20198</v>
      </c>
      <c r="T16" s="166">
        <v>20812</v>
      </c>
      <c r="U16" s="166">
        <v>21822</v>
      </c>
      <c r="V16" s="181">
        <f t="shared" si="5"/>
        <v>4.8529694407072776E-2</v>
      </c>
      <c r="W16" s="165">
        <f t="shared" si="3"/>
        <v>1010</v>
      </c>
      <c r="X16" s="167">
        <f t="shared" si="2"/>
        <v>2.2197244416867139E-2</v>
      </c>
    </row>
    <row r="17" spans="1:24" x14ac:dyDescent="0.25">
      <c r="A17" s="1"/>
      <c r="B17" s="165" t="s">
        <v>125</v>
      </c>
      <c r="C17" s="166">
        <v>98754</v>
      </c>
      <c r="D17" s="166">
        <v>37288</v>
      </c>
      <c r="E17" s="166">
        <v>20102</v>
      </c>
      <c r="F17" s="166">
        <v>126535</v>
      </c>
      <c r="G17" s="166">
        <v>113375</v>
      </c>
      <c r="H17" s="166">
        <v>121200</v>
      </c>
      <c r="I17" s="166">
        <v>112601</v>
      </c>
      <c r="J17" s="181">
        <f t="shared" si="4"/>
        <v>-7.0948844884488493E-2</v>
      </c>
      <c r="K17" s="165">
        <f t="shared" si="0"/>
        <v>-8599</v>
      </c>
      <c r="L17" s="167">
        <f t="shared" si="1"/>
        <v>3.041650796737953E-2</v>
      </c>
      <c r="O17" s="165" t="s">
        <v>125</v>
      </c>
      <c r="P17" s="166">
        <v>13054</v>
      </c>
      <c r="Q17" s="166">
        <v>6920</v>
      </c>
      <c r="R17" s="166">
        <v>42948</v>
      </c>
      <c r="S17" s="166">
        <v>38443</v>
      </c>
      <c r="T17" s="166">
        <v>40791</v>
      </c>
      <c r="U17" s="166">
        <v>37148</v>
      </c>
      <c r="V17" s="181">
        <f t="shared" si="5"/>
        <v>-8.930891618249126E-2</v>
      </c>
      <c r="W17" s="165">
        <f t="shared" si="3"/>
        <v>-3643</v>
      </c>
      <c r="X17" s="167">
        <f t="shared" si="2"/>
        <v>3.7786785610749725E-2</v>
      </c>
    </row>
    <row r="18" spans="1:24" x14ac:dyDescent="0.25">
      <c r="A18" s="1"/>
      <c r="B18" s="165" t="s">
        <v>121</v>
      </c>
      <c r="C18" s="166">
        <v>95404</v>
      </c>
      <c r="D18" s="166">
        <v>42225</v>
      </c>
      <c r="E18" s="166">
        <v>26596</v>
      </c>
      <c r="F18" s="166">
        <v>105149</v>
      </c>
      <c r="G18" s="166">
        <v>103289</v>
      </c>
      <c r="H18" s="166">
        <v>111827</v>
      </c>
      <c r="I18" s="166">
        <v>101632</v>
      </c>
      <c r="J18" s="181">
        <f t="shared" si="4"/>
        <v>-9.1167607107407012E-2</v>
      </c>
      <c r="K18" s="165">
        <f t="shared" si="0"/>
        <v>-10195</v>
      </c>
      <c r="L18" s="167">
        <f t="shared" si="1"/>
        <v>2.7453490979127328E-2</v>
      </c>
      <c r="O18" s="165" t="s">
        <v>121</v>
      </c>
      <c r="P18" s="166">
        <v>11786</v>
      </c>
      <c r="Q18" s="166">
        <v>5229</v>
      </c>
      <c r="R18" s="166">
        <v>26262</v>
      </c>
      <c r="S18" s="166">
        <v>29696</v>
      </c>
      <c r="T18" s="166">
        <v>32519</v>
      </c>
      <c r="U18" s="166">
        <v>27695</v>
      </c>
      <c r="V18" s="181">
        <f t="shared" si="5"/>
        <v>-0.14834404501983456</v>
      </c>
      <c r="W18" s="165">
        <f t="shared" si="3"/>
        <v>-4824</v>
      </c>
      <c r="X18" s="167">
        <f t="shared" si="2"/>
        <v>2.8171234722992183E-2</v>
      </c>
    </row>
    <row r="19" spans="1:24" x14ac:dyDescent="0.25">
      <c r="A19" s="1"/>
      <c r="B19" s="165" t="s">
        <v>130</v>
      </c>
      <c r="C19" s="166">
        <v>59836</v>
      </c>
      <c r="D19" s="166">
        <v>35555</v>
      </c>
      <c r="E19" s="166">
        <v>2339</v>
      </c>
      <c r="F19" s="166">
        <v>43306</v>
      </c>
      <c r="G19" s="166">
        <v>53709</v>
      </c>
      <c r="H19" s="166">
        <v>50551</v>
      </c>
      <c r="I19" s="166">
        <v>47629</v>
      </c>
      <c r="J19" s="181">
        <f t="shared" si="4"/>
        <v>-5.780301082075523E-2</v>
      </c>
      <c r="K19" s="165">
        <f t="shared" si="0"/>
        <v>-2922</v>
      </c>
      <c r="L19" s="167">
        <f t="shared" si="1"/>
        <v>1.2865852505557851E-2</v>
      </c>
      <c r="O19" s="165" t="s">
        <v>130</v>
      </c>
      <c r="P19" s="166">
        <v>12179</v>
      </c>
      <c r="Q19" s="166">
        <v>1385</v>
      </c>
      <c r="R19" s="166">
        <v>16381</v>
      </c>
      <c r="S19" s="166">
        <v>18548</v>
      </c>
      <c r="T19" s="166">
        <v>17489</v>
      </c>
      <c r="U19" s="166">
        <v>17681</v>
      </c>
      <c r="V19" s="181">
        <f t="shared" si="5"/>
        <v>1.0978329235519446E-2</v>
      </c>
      <c r="W19" s="165">
        <f t="shared" si="3"/>
        <v>192</v>
      </c>
      <c r="X19" s="167">
        <f t="shared" si="2"/>
        <v>1.7985037051353125E-2</v>
      </c>
    </row>
    <row r="20" spans="1:24" x14ac:dyDescent="0.25">
      <c r="A20" s="164" t="s">
        <v>146</v>
      </c>
      <c r="B20" s="165" t="s">
        <v>133</v>
      </c>
      <c r="C20" s="166">
        <v>76827</v>
      </c>
      <c r="D20" s="166">
        <v>51599</v>
      </c>
      <c r="E20" s="166">
        <v>3671</v>
      </c>
      <c r="F20" s="166">
        <v>33918</v>
      </c>
      <c r="G20" s="166">
        <v>49205</v>
      </c>
      <c r="H20" s="166">
        <v>53158</v>
      </c>
      <c r="I20" s="166">
        <v>41976</v>
      </c>
      <c r="J20" s="181">
        <f t="shared" si="4"/>
        <v>-0.21035403890289328</v>
      </c>
      <c r="K20" s="165">
        <f t="shared" si="0"/>
        <v>-11182</v>
      </c>
      <c r="L20" s="167">
        <f t="shared" si="1"/>
        <v>1.1338827705248827E-2</v>
      </c>
      <c r="O20" s="165" t="s">
        <v>133</v>
      </c>
      <c r="P20" s="166">
        <v>20180</v>
      </c>
      <c r="Q20" s="166">
        <v>2187</v>
      </c>
      <c r="R20" s="166">
        <v>14923</v>
      </c>
      <c r="S20" s="166">
        <v>18408</v>
      </c>
      <c r="T20" s="166">
        <v>19925</v>
      </c>
      <c r="U20" s="166">
        <v>15744</v>
      </c>
      <c r="V20" s="181">
        <f t="shared" si="5"/>
        <v>-0.20983688833124214</v>
      </c>
      <c r="W20" s="165">
        <f t="shared" si="3"/>
        <v>-4181</v>
      </c>
      <c r="X20" s="167">
        <f t="shared" si="2"/>
        <v>1.6014728993637442E-2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653138</v>
      </c>
      <c r="D21" s="171">
        <f t="shared" ref="D21:I21" si="7">D13-SUM(D14:D20)</f>
        <v>287754</v>
      </c>
      <c r="E21" s="171">
        <f t="shared" si="7"/>
        <v>199008</v>
      </c>
      <c r="F21" s="171">
        <f t="shared" si="7"/>
        <v>669122</v>
      </c>
      <c r="G21" s="171">
        <f t="shared" si="7"/>
        <v>768714</v>
      </c>
      <c r="H21" s="171">
        <f t="shared" si="7"/>
        <v>837458</v>
      </c>
      <c r="I21" s="171">
        <f t="shared" si="7"/>
        <v>853514</v>
      </c>
      <c r="J21" s="182">
        <f t="shared" si="4"/>
        <v>1.9172304760358028E-2</v>
      </c>
      <c r="K21" s="170">
        <f t="shared" si="0"/>
        <v>16056</v>
      </c>
      <c r="L21" s="172">
        <f t="shared" si="1"/>
        <v>0.23055670359295186</v>
      </c>
      <c r="O21" s="170" t="s">
        <v>147</v>
      </c>
      <c r="P21" s="171">
        <f t="shared" ref="P21:U21" si="8">P13-SUM(P14:P20)</f>
        <v>86932</v>
      </c>
      <c r="Q21" s="171">
        <f t="shared" si="8"/>
        <v>54785</v>
      </c>
      <c r="R21" s="171">
        <f t="shared" si="8"/>
        <v>227095</v>
      </c>
      <c r="S21" s="171">
        <f t="shared" si="8"/>
        <v>246159</v>
      </c>
      <c r="T21" s="171">
        <f t="shared" si="8"/>
        <v>257385</v>
      </c>
      <c r="U21" s="171">
        <f t="shared" si="8"/>
        <v>280303</v>
      </c>
      <c r="V21" s="182">
        <f t="shared" si="5"/>
        <v>8.9041707947238535E-2</v>
      </c>
      <c r="W21" s="170">
        <f>U21-T21</f>
        <v>22918</v>
      </c>
      <c r="X21" s="172">
        <f t="shared" si="2"/>
        <v>0.28512300438919941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1236275</v>
      </c>
      <c r="D23" s="178">
        <v>439711</v>
      </c>
      <c r="E23" s="178">
        <v>317821</v>
      </c>
      <c r="F23" s="178">
        <v>1189041</v>
      </c>
      <c r="G23" s="178">
        <v>1299694</v>
      </c>
      <c r="H23" s="178">
        <v>1355014</v>
      </c>
      <c r="I23" s="178">
        <v>1282726</v>
      </c>
      <c r="J23" s="179">
        <f>IFERROR(I23/H23-1,"-")</f>
        <v>-5.3348526288289233E-2</v>
      </c>
      <c r="K23" s="178">
        <f>I23-H23</f>
        <v>-72288</v>
      </c>
      <c r="L23" s="179">
        <f t="shared" ref="L23:L35" si="9">I23/I$9</f>
        <v>0.34649821581482293</v>
      </c>
    </row>
    <row r="24" spans="1:24" x14ac:dyDescent="0.25">
      <c r="A24" s="1" t="s">
        <v>98</v>
      </c>
      <c r="B24" s="161" t="s">
        <v>99</v>
      </c>
      <c r="C24" s="162">
        <v>131964</v>
      </c>
      <c r="D24" s="162">
        <v>24401</v>
      </c>
      <c r="E24" s="162">
        <v>147436</v>
      </c>
      <c r="F24" s="162">
        <v>129908</v>
      </c>
      <c r="G24" s="162">
        <v>115754</v>
      </c>
      <c r="H24" s="162">
        <v>100261</v>
      </c>
      <c r="I24" s="162">
        <v>89072</v>
      </c>
      <c r="J24" s="180">
        <f>IFERROR(I24/H24-1,"-")</f>
        <v>-0.11159872732169041</v>
      </c>
      <c r="K24" s="161">
        <f t="shared" ref="K24:K34" si="10">I24-H24</f>
        <v>-11189</v>
      </c>
      <c r="L24" s="163">
        <f t="shared" si="9"/>
        <v>2.4060702814987695E-2</v>
      </c>
    </row>
    <row r="25" spans="1:24" x14ac:dyDescent="0.25">
      <c r="A25" s="164" t="s">
        <v>105</v>
      </c>
      <c r="B25" s="165" t="s">
        <v>105</v>
      </c>
      <c r="C25" s="166">
        <v>64627</v>
      </c>
      <c r="D25" s="166">
        <v>10723</v>
      </c>
      <c r="E25" s="166">
        <v>84540</v>
      </c>
      <c r="F25" s="166">
        <v>55274</v>
      </c>
      <c r="G25" s="166">
        <v>47717</v>
      </c>
      <c r="H25" s="166">
        <v>37846</v>
      </c>
      <c r="I25" s="166">
        <v>37813</v>
      </c>
      <c r="J25" s="181">
        <f>IFERROR(I25/H25-1,"-")</f>
        <v>-8.7195476404378081E-4</v>
      </c>
      <c r="K25" s="165">
        <f t="shared" si="10"/>
        <v>-33</v>
      </c>
      <c r="L25" s="167">
        <f t="shared" si="9"/>
        <v>1.02142913097621E-2</v>
      </c>
    </row>
    <row r="26" spans="1:24" x14ac:dyDescent="0.25">
      <c r="A26" s="164" t="s">
        <v>102</v>
      </c>
      <c r="B26" s="165" t="s">
        <v>102</v>
      </c>
      <c r="C26" s="166">
        <v>67337</v>
      </c>
      <c r="D26" s="166">
        <v>13678</v>
      </c>
      <c r="E26" s="166">
        <v>62896</v>
      </c>
      <c r="F26" s="166">
        <v>74634</v>
      </c>
      <c r="G26" s="166">
        <v>68037</v>
      </c>
      <c r="H26" s="166">
        <v>62415</v>
      </c>
      <c r="I26" s="166">
        <v>51259</v>
      </c>
      <c r="J26" s="181">
        <f>IFERROR(I26/H26-1,"-")</f>
        <v>-0.17873908515581194</v>
      </c>
      <c r="K26" s="165">
        <f t="shared" si="10"/>
        <v>-11156</v>
      </c>
      <c r="L26" s="167">
        <f t="shared" si="9"/>
        <v>1.3846411505225597E-2</v>
      </c>
    </row>
    <row r="27" spans="1:24" x14ac:dyDescent="0.25">
      <c r="A27" s="1"/>
      <c r="B27" s="161" t="s">
        <v>109</v>
      </c>
      <c r="C27" s="162">
        <v>1104311</v>
      </c>
      <c r="D27" s="162">
        <v>415310</v>
      </c>
      <c r="E27" s="162">
        <v>170385</v>
      </c>
      <c r="F27" s="162">
        <v>1059133</v>
      </c>
      <c r="G27" s="162">
        <v>1183940</v>
      </c>
      <c r="H27" s="162">
        <v>1254753</v>
      </c>
      <c r="I27" s="162">
        <v>1193654</v>
      </c>
      <c r="J27" s="180">
        <f>IFERROR(I27/H27-1,"-")</f>
        <v>-4.8694045760400706E-2</v>
      </c>
      <c r="K27" s="161">
        <f t="shared" si="10"/>
        <v>-61099</v>
      </c>
      <c r="L27" s="163">
        <f t="shared" si="9"/>
        <v>0.3224375129998352</v>
      </c>
    </row>
    <row r="28" spans="1:24" s="57" customFormat="1" x14ac:dyDescent="0.25">
      <c r="B28" s="165" t="s">
        <v>112</v>
      </c>
      <c r="C28" s="166">
        <v>545138</v>
      </c>
      <c r="D28" s="166">
        <v>190725</v>
      </c>
      <c r="E28" s="166">
        <v>17132</v>
      </c>
      <c r="F28" s="166">
        <v>521684</v>
      </c>
      <c r="G28" s="166">
        <v>604021</v>
      </c>
      <c r="H28" s="166">
        <v>646021</v>
      </c>
      <c r="I28" s="166">
        <v>624730</v>
      </c>
      <c r="J28" s="181">
        <f t="shared" ref="J28:J35" si="11">IFERROR(I28/H28-1,"-")</f>
        <v>-3.2957132972457504E-2</v>
      </c>
      <c r="K28" s="165">
        <f t="shared" si="10"/>
        <v>-21291</v>
      </c>
      <c r="L28" s="167">
        <f t="shared" si="9"/>
        <v>0.16875609472794215</v>
      </c>
    </row>
    <row r="29" spans="1:24" s="57" customFormat="1" x14ac:dyDescent="0.25">
      <c r="B29" s="165" t="s">
        <v>115</v>
      </c>
      <c r="C29" s="166">
        <v>146095</v>
      </c>
      <c r="D29" s="166">
        <v>50910</v>
      </c>
      <c r="E29" s="166">
        <v>31251</v>
      </c>
      <c r="F29" s="166">
        <v>115599</v>
      </c>
      <c r="G29" s="166">
        <v>127151</v>
      </c>
      <c r="H29" s="166">
        <v>128479</v>
      </c>
      <c r="I29" s="166">
        <v>118711</v>
      </c>
      <c r="J29" s="181">
        <f t="shared" si="11"/>
        <v>-7.6027989009877062E-2</v>
      </c>
      <c r="K29" s="165">
        <f t="shared" si="10"/>
        <v>-9768</v>
      </c>
      <c r="L29" s="167">
        <f t="shared" si="9"/>
        <v>3.2066980553597142E-2</v>
      </c>
    </row>
    <row r="30" spans="1:24" x14ac:dyDescent="0.25">
      <c r="A30" s="1"/>
      <c r="B30" s="165" t="s">
        <v>118</v>
      </c>
      <c r="C30" s="166">
        <v>38118</v>
      </c>
      <c r="D30" s="166">
        <v>16130</v>
      </c>
      <c r="E30" s="166">
        <v>23420</v>
      </c>
      <c r="F30" s="166">
        <v>43397</v>
      </c>
      <c r="G30" s="166">
        <v>45290</v>
      </c>
      <c r="H30" s="166">
        <v>45062</v>
      </c>
      <c r="I30" s="166">
        <v>36324</v>
      </c>
      <c r="J30" s="181">
        <f t="shared" si="11"/>
        <v>-0.19391061204562599</v>
      </c>
      <c r="K30" s="165">
        <f t="shared" si="10"/>
        <v>-8738</v>
      </c>
      <c r="L30" s="167">
        <f t="shared" si="9"/>
        <v>9.812073031385992E-3</v>
      </c>
    </row>
    <row r="31" spans="1:24" x14ac:dyDescent="0.25">
      <c r="A31" s="1"/>
      <c r="B31" s="165" t="s">
        <v>125</v>
      </c>
      <c r="C31" s="166">
        <v>44324</v>
      </c>
      <c r="D31" s="166">
        <v>15632</v>
      </c>
      <c r="E31" s="166">
        <v>8777</v>
      </c>
      <c r="F31" s="166">
        <v>58721</v>
      </c>
      <c r="G31" s="166">
        <v>50568</v>
      </c>
      <c r="H31" s="166">
        <v>50573</v>
      </c>
      <c r="I31" s="166">
        <v>47288</v>
      </c>
      <c r="J31" s="181">
        <f t="shared" si="11"/>
        <v>-6.4955608724022729E-2</v>
      </c>
      <c r="K31" s="165">
        <f t="shared" si="10"/>
        <v>-3285</v>
      </c>
      <c r="L31" s="167">
        <f t="shared" si="9"/>
        <v>1.2773739387407246E-2</v>
      </c>
    </row>
    <row r="32" spans="1:24" x14ac:dyDescent="0.25">
      <c r="A32" s="1"/>
      <c r="B32" s="165" t="s">
        <v>121</v>
      </c>
      <c r="C32" s="166">
        <v>51433</v>
      </c>
      <c r="D32" s="166">
        <v>20897</v>
      </c>
      <c r="E32" s="166">
        <v>15208</v>
      </c>
      <c r="F32" s="166">
        <v>61289</v>
      </c>
      <c r="G32" s="166">
        <v>55451</v>
      </c>
      <c r="H32" s="166">
        <v>58385</v>
      </c>
      <c r="I32" s="166">
        <v>54622</v>
      </c>
      <c r="J32" s="181">
        <f t="shared" si="11"/>
        <v>-6.4451485826839128E-2</v>
      </c>
      <c r="K32" s="165">
        <f t="shared" si="10"/>
        <v>-3763</v>
      </c>
      <c r="L32" s="167">
        <f t="shared" si="9"/>
        <v>1.4754846743760755E-2</v>
      </c>
    </row>
    <row r="33" spans="1:12" x14ac:dyDescent="0.25">
      <c r="A33" s="1"/>
      <c r="B33" s="165" t="s">
        <v>130</v>
      </c>
      <c r="C33" s="166">
        <v>25417</v>
      </c>
      <c r="D33" s="166">
        <v>14159</v>
      </c>
      <c r="E33" s="166">
        <v>410</v>
      </c>
      <c r="F33" s="166">
        <v>16676</v>
      </c>
      <c r="G33" s="166">
        <v>18996</v>
      </c>
      <c r="H33" s="166">
        <v>18776</v>
      </c>
      <c r="I33" s="166">
        <v>16666</v>
      </c>
      <c r="J33" s="181">
        <f t="shared" si="11"/>
        <v>-0.11237750319556883</v>
      </c>
      <c r="K33" s="165">
        <f t="shared" si="10"/>
        <v>-2110</v>
      </c>
      <c r="L33" s="167">
        <f t="shared" si="9"/>
        <v>4.5019273521935618E-3</v>
      </c>
    </row>
    <row r="34" spans="1:12" x14ac:dyDescent="0.25">
      <c r="A34" s="164" t="s">
        <v>146</v>
      </c>
      <c r="B34" s="165" t="s">
        <v>133</v>
      </c>
      <c r="C34" s="166">
        <v>24370</v>
      </c>
      <c r="D34" s="166">
        <v>16043</v>
      </c>
      <c r="E34" s="166">
        <v>517</v>
      </c>
      <c r="F34" s="166">
        <v>10519</v>
      </c>
      <c r="G34" s="166">
        <v>17297</v>
      </c>
      <c r="H34" s="166">
        <v>17552</v>
      </c>
      <c r="I34" s="166">
        <v>13790</v>
      </c>
      <c r="J34" s="181">
        <f t="shared" si="11"/>
        <v>-0.21433454876937097</v>
      </c>
      <c r="K34" s="165">
        <f t="shared" si="10"/>
        <v>-3762</v>
      </c>
      <c r="L34" s="167">
        <f t="shared" si="9"/>
        <v>3.7250436929526713E-3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229416</v>
      </c>
      <c r="D35" s="171">
        <f t="shared" ref="D35:I35" si="13">D27-SUM(D28:D34)</f>
        <v>90814</v>
      </c>
      <c r="E35" s="171">
        <f t="shared" si="13"/>
        <v>73670</v>
      </c>
      <c r="F35" s="171">
        <f t="shared" si="13"/>
        <v>231248</v>
      </c>
      <c r="G35" s="171">
        <f t="shared" si="13"/>
        <v>265166</v>
      </c>
      <c r="H35" s="171">
        <f t="shared" si="13"/>
        <v>289905</v>
      </c>
      <c r="I35" s="171">
        <f t="shared" si="13"/>
        <v>281523</v>
      </c>
      <c r="J35" s="182">
        <f t="shared" si="11"/>
        <v>-2.8912919749573107E-2</v>
      </c>
      <c r="K35" s="170">
        <f>I35-H35</f>
        <v>-8382</v>
      </c>
      <c r="L35" s="172">
        <f t="shared" si="9"/>
        <v>7.6046807510595713E-2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918946</v>
      </c>
      <c r="D37" s="178">
        <v>324285</v>
      </c>
      <c r="E37" s="178">
        <v>139606</v>
      </c>
      <c r="F37" s="178">
        <v>824563</v>
      </c>
      <c r="G37" s="178">
        <v>905307</v>
      </c>
      <c r="H37" s="178">
        <v>958144</v>
      </c>
      <c r="I37" s="178">
        <v>983095</v>
      </c>
      <c r="J37" s="179">
        <f>IFERROR(I37/H37-1,"-")</f>
        <v>2.6040970877028835E-2</v>
      </c>
      <c r="K37" s="178">
        <f>I37-H37</f>
        <v>24951</v>
      </c>
      <c r="L37" s="179">
        <f t="shared" ref="L37:L49" si="14">I37/I$9</f>
        <v>0.26555995861662846</v>
      </c>
    </row>
    <row r="38" spans="1:12" x14ac:dyDescent="0.25">
      <c r="A38" s="1" t="s">
        <v>98</v>
      </c>
      <c r="B38" s="161" t="s">
        <v>99</v>
      </c>
      <c r="C38" s="162">
        <v>78092</v>
      </c>
      <c r="D38" s="162">
        <v>17239</v>
      </c>
      <c r="E38" s="162">
        <v>43913</v>
      </c>
      <c r="F38" s="162">
        <v>75385</v>
      </c>
      <c r="G38" s="162">
        <v>69669</v>
      </c>
      <c r="H38" s="162">
        <v>69133</v>
      </c>
      <c r="I38" s="162">
        <v>71105</v>
      </c>
      <c r="J38" s="180">
        <f>IFERROR(I38/H38-1,"-")</f>
        <v>2.8524727698783447E-2</v>
      </c>
      <c r="K38" s="161">
        <f t="shared" ref="K38:K48" si="15">I38-H38</f>
        <v>1972</v>
      </c>
      <c r="L38" s="163">
        <f t="shared" si="14"/>
        <v>1.9207340956301645E-2</v>
      </c>
    </row>
    <row r="39" spans="1:12" x14ac:dyDescent="0.25">
      <c r="A39" s="164" t="s">
        <v>105</v>
      </c>
      <c r="B39" s="165" t="s">
        <v>105</v>
      </c>
      <c r="C39" s="166">
        <v>30969</v>
      </c>
      <c r="D39" s="166">
        <v>6178</v>
      </c>
      <c r="E39" s="166">
        <v>30519</v>
      </c>
      <c r="F39" s="166">
        <v>30455</v>
      </c>
      <c r="G39" s="166">
        <v>28706</v>
      </c>
      <c r="H39" s="166">
        <v>30716</v>
      </c>
      <c r="I39" s="166">
        <v>28893</v>
      </c>
      <c r="J39" s="181">
        <f>IFERROR(I39/H39-1,"-")</f>
        <v>-5.9350175804141148E-2</v>
      </c>
      <c r="K39" s="165">
        <f t="shared" si="15"/>
        <v>-1823</v>
      </c>
      <c r="L39" s="167">
        <f t="shared" si="14"/>
        <v>7.8047634097521048E-3</v>
      </c>
    </row>
    <row r="40" spans="1:12" x14ac:dyDescent="0.25">
      <c r="A40" s="164" t="s">
        <v>102</v>
      </c>
      <c r="B40" s="165" t="s">
        <v>102</v>
      </c>
      <c r="C40" s="166">
        <v>47123</v>
      </c>
      <c r="D40" s="166">
        <v>11061</v>
      </c>
      <c r="E40" s="166">
        <v>13394</v>
      </c>
      <c r="F40" s="166">
        <v>44930</v>
      </c>
      <c r="G40" s="166">
        <v>40963</v>
      </c>
      <c r="H40" s="166">
        <v>38417</v>
      </c>
      <c r="I40" s="166">
        <v>42212</v>
      </c>
      <c r="J40" s="181">
        <f>IFERROR(I40/H40-1,"-")</f>
        <v>9.8784392326313863E-2</v>
      </c>
      <c r="K40" s="165">
        <f t="shared" si="15"/>
        <v>3795</v>
      </c>
      <c r="L40" s="167">
        <f t="shared" si="14"/>
        <v>1.1402577546549541E-2</v>
      </c>
    </row>
    <row r="41" spans="1:12" x14ac:dyDescent="0.25">
      <c r="A41" s="1"/>
      <c r="B41" s="161" t="s">
        <v>109</v>
      </c>
      <c r="C41" s="162">
        <v>840854</v>
      </c>
      <c r="D41" s="162">
        <v>307046</v>
      </c>
      <c r="E41" s="162">
        <v>95693</v>
      </c>
      <c r="F41" s="162">
        <v>749178</v>
      </c>
      <c r="G41" s="162">
        <v>835638</v>
      </c>
      <c r="H41" s="162">
        <v>889011</v>
      </c>
      <c r="I41" s="162">
        <v>911990</v>
      </c>
      <c r="J41" s="180">
        <f>IFERROR(I41/H41-1,"-")</f>
        <v>2.584782415515674E-2</v>
      </c>
      <c r="K41" s="161">
        <f t="shared" si="15"/>
        <v>22979</v>
      </c>
      <c r="L41" s="163">
        <f t="shared" si="14"/>
        <v>0.24635261766032679</v>
      </c>
    </row>
    <row r="42" spans="1:12" s="57" customFormat="1" x14ac:dyDescent="0.25">
      <c r="B42" s="165" t="s">
        <v>112</v>
      </c>
      <c r="C42" s="166">
        <v>456808</v>
      </c>
      <c r="D42" s="166">
        <v>140970</v>
      </c>
      <c r="E42" s="166">
        <v>8636</v>
      </c>
      <c r="F42" s="166">
        <v>377874</v>
      </c>
      <c r="G42" s="166">
        <v>433276</v>
      </c>
      <c r="H42" s="166">
        <v>469809</v>
      </c>
      <c r="I42" s="166">
        <v>478988</v>
      </c>
      <c r="J42" s="181">
        <f t="shared" ref="J42:J49" si="16">IFERROR(I42/H42-1,"-")</f>
        <v>1.9537727033752006E-2</v>
      </c>
      <c r="K42" s="165">
        <f t="shared" si="15"/>
        <v>9179</v>
      </c>
      <c r="L42" s="167">
        <f t="shared" si="14"/>
        <v>0.12938732620739768</v>
      </c>
    </row>
    <row r="43" spans="1:12" s="57" customFormat="1" x14ac:dyDescent="0.25">
      <c r="B43" s="165" t="s">
        <v>115</v>
      </c>
      <c r="C43" s="166">
        <v>39935</v>
      </c>
      <c r="D43" s="166">
        <v>14886</v>
      </c>
      <c r="E43" s="166">
        <v>6506</v>
      </c>
      <c r="F43" s="166">
        <v>25918</v>
      </c>
      <c r="G43" s="166">
        <v>30910</v>
      </c>
      <c r="H43" s="166">
        <v>30281</v>
      </c>
      <c r="I43" s="166">
        <v>32609</v>
      </c>
      <c r="J43" s="181">
        <f t="shared" si="16"/>
        <v>7.687989168125231E-2</v>
      </c>
      <c r="K43" s="165">
        <f t="shared" si="15"/>
        <v>2328</v>
      </c>
      <c r="L43" s="167">
        <f t="shared" si="14"/>
        <v>8.8085532837921428E-3</v>
      </c>
    </row>
    <row r="44" spans="1:12" x14ac:dyDescent="0.25">
      <c r="A44" s="1"/>
      <c r="B44" s="165" t="s">
        <v>118</v>
      </c>
      <c r="C44" s="166">
        <v>17509</v>
      </c>
      <c r="D44" s="166">
        <v>7059</v>
      </c>
      <c r="E44" s="166">
        <v>10045</v>
      </c>
      <c r="F44" s="166">
        <v>17777</v>
      </c>
      <c r="G44" s="166">
        <v>20198</v>
      </c>
      <c r="H44" s="166">
        <v>20812</v>
      </c>
      <c r="I44" s="166">
        <v>21822</v>
      </c>
      <c r="J44" s="181">
        <f t="shared" si="16"/>
        <v>4.8529694407072776E-2</v>
      </c>
      <c r="K44" s="165">
        <f t="shared" si="15"/>
        <v>1010</v>
      </c>
      <c r="L44" s="167">
        <f t="shared" si="14"/>
        <v>5.894699308746424E-3</v>
      </c>
    </row>
    <row r="45" spans="1:12" x14ac:dyDescent="0.25">
      <c r="A45" s="1"/>
      <c r="B45" s="165" t="s">
        <v>125</v>
      </c>
      <c r="C45" s="166">
        <v>38899</v>
      </c>
      <c r="D45" s="166">
        <v>13054</v>
      </c>
      <c r="E45" s="166">
        <v>6920</v>
      </c>
      <c r="F45" s="166">
        <v>42948</v>
      </c>
      <c r="G45" s="166">
        <v>38443</v>
      </c>
      <c r="H45" s="166">
        <v>40791</v>
      </c>
      <c r="I45" s="166">
        <v>37148</v>
      </c>
      <c r="J45" s="181">
        <f t="shared" si="16"/>
        <v>-8.930891618249126E-2</v>
      </c>
      <c r="K45" s="165">
        <f t="shared" si="15"/>
        <v>-3643</v>
      </c>
      <c r="L45" s="167">
        <f t="shared" si="14"/>
        <v>1.0034657223046108E-2</v>
      </c>
    </row>
    <row r="46" spans="1:12" x14ac:dyDescent="0.25">
      <c r="A46" s="1"/>
      <c r="B46" s="165" t="s">
        <v>121</v>
      </c>
      <c r="C46" s="166">
        <v>28374</v>
      </c>
      <c r="D46" s="166">
        <v>11786</v>
      </c>
      <c r="E46" s="166">
        <v>5229</v>
      </c>
      <c r="F46" s="166">
        <v>26262</v>
      </c>
      <c r="G46" s="166">
        <v>29696</v>
      </c>
      <c r="H46" s="166">
        <v>32519</v>
      </c>
      <c r="I46" s="166">
        <v>27695</v>
      </c>
      <c r="J46" s="181">
        <f t="shared" si="16"/>
        <v>-0.14834404501983456</v>
      </c>
      <c r="K46" s="165">
        <f t="shared" si="15"/>
        <v>-4824</v>
      </c>
      <c r="L46" s="167">
        <f t="shared" si="14"/>
        <v>7.4811519272171305E-3</v>
      </c>
    </row>
    <row r="47" spans="1:12" x14ac:dyDescent="0.25">
      <c r="A47" s="1"/>
      <c r="B47" s="165" t="s">
        <v>130</v>
      </c>
      <c r="C47" s="166">
        <v>22094</v>
      </c>
      <c r="D47" s="166">
        <v>12179</v>
      </c>
      <c r="E47" s="166">
        <v>1385</v>
      </c>
      <c r="F47" s="166">
        <v>16381</v>
      </c>
      <c r="G47" s="166">
        <v>18548</v>
      </c>
      <c r="H47" s="166">
        <v>17489</v>
      </c>
      <c r="I47" s="166">
        <v>17681</v>
      </c>
      <c r="J47" s="181">
        <f t="shared" si="16"/>
        <v>1.0978329235519446E-2</v>
      </c>
      <c r="K47" s="165">
        <f t="shared" si="15"/>
        <v>192</v>
      </c>
      <c r="L47" s="167">
        <f t="shared" si="14"/>
        <v>4.776105695075865E-3</v>
      </c>
    </row>
    <row r="48" spans="1:12" x14ac:dyDescent="0.25">
      <c r="A48" s="164" t="s">
        <v>146</v>
      </c>
      <c r="B48" s="165" t="s">
        <v>133</v>
      </c>
      <c r="C48" s="166">
        <v>32257</v>
      </c>
      <c r="D48" s="166">
        <v>20180</v>
      </c>
      <c r="E48" s="166">
        <v>2187</v>
      </c>
      <c r="F48" s="166">
        <v>14923</v>
      </c>
      <c r="G48" s="166">
        <v>18408</v>
      </c>
      <c r="H48" s="166">
        <v>19925</v>
      </c>
      <c r="I48" s="166">
        <v>15744</v>
      </c>
      <c r="J48" s="181">
        <f t="shared" si="16"/>
        <v>-0.20983688833124214</v>
      </c>
      <c r="K48" s="165">
        <f t="shared" si="15"/>
        <v>-4181</v>
      </c>
      <c r="L48" s="167">
        <f t="shared" si="14"/>
        <v>4.2528707688068781E-3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204978</v>
      </c>
      <c r="D49" s="171">
        <f t="shared" ref="D49:I49" si="18">D41-SUM(D42:D48)</f>
        <v>86932</v>
      </c>
      <c r="E49" s="171">
        <f t="shared" si="18"/>
        <v>54785</v>
      </c>
      <c r="F49" s="171">
        <f t="shared" si="18"/>
        <v>227095</v>
      </c>
      <c r="G49" s="171">
        <f t="shared" si="18"/>
        <v>246159</v>
      </c>
      <c r="H49" s="171">
        <f t="shared" si="18"/>
        <v>257385</v>
      </c>
      <c r="I49" s="171">
        <f t="shared" si="18"/>
        <v>280303</v>
      </c>
      <c r="J49" s="182">
        <f t="shared" si="16"/>
        <v>8.9041707947238535E-2</v>
      </c>
      <c r="K49" s="170">
        <f>I49-H49</f>
        <v>22918</v>
      </c>
      <c r="L49" s="172">
        <f t="shared" si="14"/>
        <v>7.5717253246244565E-2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30021</v>
      </c>
      <c r="D51" s="178">
        <v>11900</v>
      </c>
      <c r="E51" s="178">
        <v>7616</v>
      </c>
      <c r="F51" s="178">
        <v>21504</v>
      </c>
      <c r="G51" s="178">
        <v>32605</v>
      </c>
      <c r="H51" s="178">
        <v>28406</v>
      </c>
      <c r="I51" s="178">
        <v>27330</v>
      </c>
      <c r="J51" s="179">
        <f>IFERROR(I51/H51-1,"-")</f>
        <v>-3.7879321270154143E-2</v>
      </c>
      <c r="K51" s="178">
        <f>I51-H51</f>
        <v>-1076</v>
      </c>
      <c r="L51" s="179">
        <f t="shared" ref="L51:L63" si="19">I51/I$9</f>
        <v>7.3825557743579769E-3</v>
      </c>
    </row>
    <row r="52" spans="1:12" x14ac:dyDescent="0.25">
      <c r="A52" s="1" t="s">
        <v>98</v>
      </c>
      <c r="B52" s="161" t="s">
        <v>99</v>
      </c>
      <c r="C52" s="162">
        <v>6424</v>
      </c>
      <c r="D52" s="162">
        <v>1180</v>
      </c>
      <c r="E52" s="162">
        <v>2479</v>
      </c>
      <c r="F52" s="162">
        <v>2754</v>
      </c>
      <c r="G52" s="162">
        <v>13771</v>
      </c>
      <c r="H52" s="162">
        <v>7447</v>
      </c>
      <c r="I52" s="162">
        <v>5089</v>
      </c>
      <c r="J52" s="180">
        <f>IFERROR(I52/H52-1,"-")</f>
        <v>-0.31663757217671551</v>
      </c>
      <c r="K52" s="161">
        <f t="shared" ref="K52:K62" si="20">I52-H52</f>
        <v>-2358</v>
      </c>
      <c r="L52" s="163">
        <f t="shared" si="19"/>
        <v>1.3746734846581685E-3</v>
      </c>
    </row>
    <row r="53" spans="1:12" x14ac:dyDescent="0.25">
      <c r="A53" s="164" t="s">
        <v>105</v>
      </c>
      <c r="B53" s="165" t="s">
        <v>105</v>
      </c>
      <c r="C53" s="166">
        <v>3432</v>
      </c>
      <c r="D53" s="166">
        <v>576</v>
      </c>
      <c r="E53" s="166">
        <v>1236</v>
      </c>
      <c r="F53" s="166">
        <v>1068</v>
      </c>
      <c r="G53" s="166">
        <v>10205</v>
      </c>
      <c r="H53" s="166">
        <v>4969</v>
      </c>
      <c r="I53" s="166">
        <v>2977</v>
      </c>
      <c r="J53" s="181">
        <f>IFERROR(I53/H53-1,"-")</f>
        <v>-0.40088549003823704</v>
      </c>
      <c r="K53" s="165">
        <f t="shared" si="20"/>
        <v>-1992</v>
      </c>
      <c r="L53" s="167">
        <f t="shared" si="19"/>
        <v>8.041664303060262E-4</v>
      </c>
    </row>
    <row r="54" spans="1:12" x14ac:dyDescent="0.25">
      <c r="A54" s="164" t="s">
        <v>102</v>
      </c>
      <c r="B54" s="165" t="s">
        <v>102</v>
      </c>
      <c r="C54" s="166">
        <v>2992</v>
      </c>
      <c r="D54" s="166">
        <v>604</v>
      </c>
      <c r="E54" s="166">
        <v>1243</v>
      </c>
      <c r="F54" s="166">
        <v>1686</v>
      </c>
      <c r="G54" s="166">
        <v>3566</v>
      </c>
      <c r="H54" s="166">
        <v>2478</v>
      </c>
      <c r="I54" s="166">
        <v>2112</v>
      </c>
      <c r="J54" s="181">
        <f>IFERROR(I54/H54-1,"-")</f>
        <v>-0.14769975786924938</v>
      </c>
      <c r="K54" s="165">
        <f t="shared" si="20"/>
        <v>-366</v>
      </c>
      <c r="L54" s="167">
        <f t="shared" si="19"/>
        <v>5.7050705435214219E-4</v>
      </c>
    </row>
    <row r="55" spans="1:12" x14ac:dyDescent="0.25">
      <c r="A55" s="1"/>
      <c r="B55" s="161" t="s">
        <v>109</v>
      </c>
      <c r="C55" s="162">
        <v>23597</v>
      </c>
      <c r="D55" s="162">
        <v>10720</v>
      </c>
      <c r="E55" s="162">
        <v>5137</v>
      </c>
      <c r="F55" s="162">
        <v>18750</v>
      </c>
      <c r="G55" s="162">
        <v>18834</v>
      </c>
      <c r="H55" s="162">
        <v>20959</v>
      </c>
      <c r="I55" s="162">
        <v>22241</v>
      </c>
      <c r="J55" s="180">
        <f>IFERROR(I55/H55-1,"-")</f>
        <v>6.1167040412233309E-2</v>
      </c>
      <c r="K55" s="161">
        <f t="shared" si="20"/>
        <v>1282</v>
      </c>
      <c r="L55" s="163">
        <f t="shared" si="19"/>
        <v>6.0078822896998084E-3</v>
      </c>
    </row>
    <row r="56" spans="1:12" s="57" customFormat="1" x14ac:dyDescent="0.25">
      <c r="B56" s="165" t="s">
        <v>112</v>
      </c>
      <c r="C56" s="166">
        <v>7193</v>
      </c>
      <c r="D56" s="166">
        <v>3648</v>
      </c>
      <c r="E56" s="166">
        <v>175</v>
      </c>
      <c r="F56" s="166">
        <v>7073</v>
      </c>
      <c r="G56" s="166">
        <v>6156</v>
      </c>
      <c r="H56" s="166">
        <v>7484</v>
      </c>
      <c r="I56" s="166">
        <v>8173</v>
      </c>
      <c r="J56" s="181">
        <f t="shared" ref="J56:J63" si="21">IFERROR(I56/H56-1,"-")</f>
        <v>9.2063067878140004E-2</v>
      </c>
      <c r="K56" s="165">
        <f t="shared" si="20"/>
        <v>689</v>
      </c>
      <c r="L56" s="167">
        <f t="shared" si="19"/>
        <v>2.2077434447064673E-3</v>
      </c>
    </row>
    <row r="57" spans="1:12" s="57" customFormat="1" x14ac:dyDescent="0.25">
      <c r="B57" s="165" t="s">
        <v>115</v>
      </c>
      <c r="C57" s="166">
        <v>6473</v>
      </c>
      <c r="D57" s="166">
        <v>2760</v>
      </c>
      <c r="E57" s="166">
        <v>1937</v>
      </c>
      <c r="F57" s="166">
        <v>4389</v>
      </c>
      <c r="G57" s="166">
        <v>3385</v>
      </c>
      <c r="H57" s="166">
        <v>4335</v>
      </c>
      <c r="I57" s="166">
        <v>4512</v>
      </c>
      <c r="J57" s="181">
        <f t="shared" si="21"/>
        <v>4.0830449826989579E-2</v>
      </c>
      <c r="K57" s="165">
        <f t="shared" si="20"/>
        <v>177</v>
      </c>
      <c r="L57" s="167">
        <f t="shared" si="19"/>
        <v>1.2188105252068492E-3</v>
      </c>
    </row>
    <row r="58" spans="1:12" x14ac:dyDescent="0.25">
      <c r="A58" s="1"/>
      <c r="B58" s="165" t="s">
        <v>118</v>
      </c>
      <c r="C58" s="166">
        <v>1617</v>
      </c>
      <c r="D58" s="166">
        <v>468</v>
      </c>
      <c r="E58" s="166">
        <v>747</v>
      </c>
      <c r="F58" s="166">
        <v>1341</v>
      </c>
      <c r="G58" s="166">
        <v>1819</v>
      </c>
      <c r="H58" s="166">
        <v>1343</v>
      </c>
      <c r="I58" s="166">
        <v>1424</v>
      </c>
      <c r="J58" s="181">
        <f t="shared" si="21"/>
        <v>6.0312732688011961E-2</v>
      </c>
      <c r="K58" s="165">
        <f t="shared" si="20"/>
        <v>81</v>
      </c>
      <c r="L58" s="167">
        <f t="shared" si="19"/>
        <v>3.8466005937379288E-4</v>
      </c>
    </row>
    <row r="59" spans="1:12" x14ac:dyDescent="0.25">
      <c r="A59" s="1"/>
      <c r="B59" s="165" t="s">
        <v>125</v>
      </c>
      <c r="C59" s="166">
        <v>572</v>
      </c>
      <c r="D59" s="166">
        <v>223</v>
      </c>
      <c r="E59" s="166">
        <v>128</v>
      </c>
      <c r="F59" s="166">
        <v>521</v>
      </c>
      <c r="G59" s="166">
        <v>424</v>
      </c>
      <c r="H59" s="166">
        <v>679</v>
      </c>
      <c r="I59" s="166">
        <v>651</v>
      </c>
      <c r="J59" s="181">
        <f t="shared" si="21"/>
        <v>-4.123711340206182E-2</v>
      </c>
      <c r="K59" s="165">
        <f t="shared" si="20"/>
        <v>-28</v>
      </c>
      <c r="L59" s="167">
        <f t="shared" si="19"/>
        <v>1.7585231646933931E-4</v>
      </c>
    </row>
    <row r="60" spans="1:12" x14ac:dyDescent="0.25">
      <c r="A60" s="1"/>
      <c r="B60" s="165" t="s">
        <v>121</v>
      </c>
      <c r="C60" s="166">
        <v>594</v>
      </c>
      <c r="D60" s="166">
        <v>213</v>
      </c>
      <c r="E60" s="166">
        <v>173</v>
      </c>
      <c r="F60" s="166">
        <v>470</v>
      </c>
      <c r="G60" s="166">
        <v>433</v>
      </c>
      <c r="H60" s="166">
        <v>459</v>
      </c>
      <c r="I60" s="166">
        <v>585</v>
      </c>
      <c r="J60" s="181">
        <f t="shared" si="21"/>
        <v>0.27450980392156854</v>
      </c>
      <c r="K60" s="165">
        <f t="shared" si="20"/>
        <v>126</v>
      </c>
      <c r="L60" s="167">
        <f t="shared" si="19"/>
        <v>1.5802397102083484E-4</v>
      </c>
    </row>
    <row r="61" spans="1:12" x14ac:dyDescent="0.25">
      <c r="A61" s="1"/>
      <c r="B61" s="165" t="s">
        <v>130</v>
      </c>
      <c r="C61" s="166">
        <v>189</v>
      </c>
      <c r="D61" s="166">
        <v>147</v>
      </c>
      <c r="E61" s="166">
        <v>39</v>
      </c>
      <c r="F61" s="166">
        <v>68</v>
      </c>
      <c r="G61" s="166">
        <v>170</v>
      </c>
      <c r="H61" s="166">
        <v>99</v>
      </c>
      <c r="I61" s="166">
        <v>180</v>
      </c>
      <c r="J61" s="181">
        <f t="shared" si="21"/>
        <v>0.81818181818181812</v>
      </c>
      <c r="K61" s="165">
        <f t="shared" si="20"/>
        <v>81</v>
      </c>
      <c r="L61" s="167">
        <f t="shared" si="19"/>
        <v>4.8622760314103034E-5</v>
      </c>
    </row>
    <row r="62" spans="1:12" x14ac:dyDescent="0.25">
      <c r="A62" s="164" t="s">
        <v>146</v>
      </c>
      <c r="B62" s="165" t="s">
        <v>133</v>
      </c>
      <c r="C62" s="166">
        <v>325</v>
      </c>
      <c r="D62" s="166">
        <v>253</v>
      </c>
      <c r="E62" s="166">
        <v>19</v>
      </c>
      <c r="F62" s="166">
        <v>101</v>
      </c>
      <c r="G62" s="166">
        <v>159</v>
      </c>
      <c r="H62" s="166">
        <v>97</v>
      </c>
      <c r="I62" s="166">
        <v>437</v>
      </c>
      <c r="J62" s="181">
        <f t="shared" si="21"/>
        <v>3.5051546391752577</v>
      </c>
      <c r="K62" s="165">
        <f t="shared" si="20"/>
        <v>340</v>
      </c>
      <c r="L62" s="167">
        <f t="shared" si="19"/>
        <v>1.1804525698479458E-4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6634</v>
      </c>
      <c r="D63" s="171">
        <f t="shared" ref="D63:I63" si="23">D55-SUM(D56:D62)</f>
        <v>3008</v>
      </c>
      <c r="E63" s="171">
        <f t="shared" si="23"/>
        <v>1919</v>
      </c>
      <c r="F63" s="171">
        <f t="shared" si="23"/>
        <v>4787</v>
      </c>
      <c r="G63" s="171">
        <f t="shared" si="23"/>
        <v>6288</v>
      </c>
      <c r="H63" s="171">
        <f t="shared" si="23"/>
        <v>6463</v>
      </c>
      <c r="I63" s="171">
        <f t="shared" si="23"/>
        <v>6279</v>
      </c>
      <c r="J63" s="182">
        <f t="shared" si="21"/>
        <v>-2.8469750889679735E-2</v>
      </c>
      <c r="K63" s="170">
        <f>I63-H63</f>
        <v>-184</v>
      </c>
      <c r="L63" s="172">
        <f t="shared" si="19"/>
        <v>1.6961239556236274E-3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90031</v>
      </c>
      <c r="D65" s="178">
        <v>29538</v>
      </c>
      <c r="E65" s="178">
        <v>23661</v>
      </c>
      <c r="F65" s="178">
        <v>106766</v>
      </c>
      <c r="G65" s="178">
        <v>127703</v>
      </c>
      <c r="H65" s="178">
        <v>155107</v>
      </c>
      <c r="I65" s="178">
        <v>129030</v>
      </c>
      <c r="J65" s="179">
        <f>IFERROR(I65/H65-1,"-")</f>
        <v>-0.16812265081524369</v>
      </c>
      <c r="K65" s="178">
        <f>I65-H65</f>
        <v>-26077</v>
      </c>
      <c r="L65" s="179">
        <f t="shared" ref="L65:L77" si="24">I65/I$9</f>
        <v>3.4854415351826193E-2</v>
      </c>
    </row>
    <row r="66" spans="1:12" x14ac:dyDescent="0.25">
      <c r="A66" s="1" t="s">
        <v>98</v>
      </c>
      <c r="B66" s="161" t="s">
        <v>99</v>
      </c>
      <c r="C66" s="162">
        <v>23540</v>
      </c>
      <c r="D66" s="162">
        <v>6589</v>
      </c>
      <c r="E66" s="162">
        <v>11879</v>
      </c>
      <c r="F66" s="162">
        <v>29253</v>
      </c>
      <c r="G66" s="162">
        <v>30243</v>
      </c>
      <c r="H66" s="162">
        <v>36940</v>
      </c>
      <c r="I66" s="162">
        <v>28608</v>
      </c>
      <c r="J66" s="180">
        <f>IFERROR(I66/H66-1,"-")</f>
        <v>-0.22555495397942604</v>
      </c>
      <c r="K66" s="161">
        <f t="shared" ref="K66:K76" si="25">I66-H66</f>
        <v>-8332</v>
      </c>
      <c r="L66" s="163">
        <f t="shared" si="24"/>
        <v>7.7277773725881087E-3</v>
      </c>
    </row>
    <row r="67" spans="1:12" x14ac:dyDescent="0.25">
      <c r="A67" s="164" t="s">
        <v>105</v>
      </c>
      <c r="B67" s="165" t="s">
        <v>105</v>
      </c>
      <c r="C67" s="166">
        <v>12422</v>
      </c>
      <c r="D67" s="166">
        <v>2565</v>
      </c>
      <c r="E67" s="166">
        <v>11342</v>
      </c>
      <c r="F67" s="166">
        <v>23432</v>
      </c>
      <c r="G67" s="166">
        <v>22337</v>
      </c>
      <c r="H67" s="166">
        <v>21299</v>
      </c>
      <c r="I67" s="166">
        <v>10557</v>
      </c>
      <c r="J67" s="181">
        <f>IFERROR(I67/H67-1,"-")</f>
        <v>-0.50434292689797644</v>
      </c>
      <c r="K67" s="165">
        <f t="shared" si="25"/>
        <v>-10742</v>
      </c>
      <c r="L67" s="167">
        <f t="shared" si="24"/>
        <v>2.8517248924221426E-3</v>
      </c>
    </row>
    <row r="68" spans="1:12" x14ac:dyDescent="0.25">
      <c r="A68" s="164" t="s">
        <v>102</v>
      </c>
      <c r="B68" s="165" t="s">
        <v>102</v>
      </c>
      <c r="C68" s="166">
        <v>11118</v>
      </c>
      <c r="D68" s="166">
        <v>4024</v>
      </c>
      <c r="E68" s="166">
        <v>537</v>
      </c>
      <c r="F68" s="166">
        <v>5821</v>
      </c>
      <c r="G68" s="166">
        <v>7906</v>
      </c>
      <c r="H68" s="166">
        <v>15641</v>
      </c>
      <c r="I68" s="166">
        <v>18051</v>
      </c>
      <c r="J68" s="181">
        <f>IFERROR(I68/H68-1,"-")</f>
        <v>0.15408221980691761</v>
      </c>
      <c r="K68" s="165">
        <f t="shared" si="25"/>
        <v>2410</v>
      </c>
      <c r="L68" s="167">
        <f t="shared" si="24"/>
        <v>4.8760524801659657E-3</v>
      </c>
    </row>
    <row r="69" spans="1:12" x14ac:dyDescent="0.25">
      <c r="A69" s="1"/>
      <c r="B69" s="161" t="s">
        <v>109</v>
      </c>
      <c r="C69" s="162">
        <v>66491</v>
      </c>
      <c r="D69" s="162">
        <v>22949</v>
      </c>
      <c r="E69" s="162">
        <v>11782</v>
      </c>
      <c r="F69" s="162">
        <v>77513</v>
      </c>
      <c r="G69" s="162">
        <v>97460</v>
      </c>
      <c r="H69" s="162">
        <v>118167</v>
      </c>
      <c r="I69" s="162">
        <v>100422</v>
      </c>
      <c r="J69" s="180">
        <f>IFERROR(I69/H69-1,"-")</f>
        <v>-0.15016882886084948</v>
      </c>
      <c r="K69" s="161">
        <f t="shared" si="25"/>
        <v>-17745</v>
      </c>
      <c r="L69" s="163">
        <f t="shared" si="24"/>
        <v>2.7126637979238082E-2</v>
      </c>
    </row>
    <row r="70" spans="1:12" s="57" customFormat="1" x14ac:dyDescent="0.25">
      <c r="B70" s="165" t="s">
        <v>112</v>
      </c>
      <c r="C70" s="166">
        <v>29255</v>
      </c>
      <c r="D70" s="166">
        <v>9198</v>
      </c>
      <c r="E70" s="166">
        <v>1409</v>
      </c>
      <c r="F70" s="166">
        <v>33813</v>
      </c>
      <c r="G70" s="166">
        <v>34901</v>
      </c>
      <c r="H70" s="166">
        <v>48623</v>
      </c>
      <c r="I70" s="166">
        <v>50789</v>
      </c>
      <c r="J70" s="181">
        <f t="shared" ref="J70:J77" si="26">IFERROR(I70/H70-1,"-")</f>
        <v>4.4546819406453775E-2</v>
      </c>
      <c r="K70" s="165">
        <f t="shared" si="25"/>
        <v>2166</v>
      </c>
      <c r="L70" s="167">
        <f t="shared" si="24"/>
        <v>1.371945207551655E-2</v>
      </c>
    </row>
    <row r="71" spans="1:12" s="57" customFormat="1" x14ac:dyDescent="0.25">
      <c r="B71" s="165" t="s">
        <v>115</v>
      </c>
      <c r="C71" s="166">
        <v>8049</v>
      </c>
      <c r="D71" s="166">
        <v>2626</v>
      </c>
      <c r="E71" s="166">
        <v>2113</v>
      </c>
      <c r="F71" s="166">
        <v>6702</v>
      </c>
      <c r="G71" s="166">
        <v>6992</v>
      </c>
      <c r="H71" s="166">
        <v>7510</v>
      </c>
      <c r="I71" s="166">
        <v>7274</v>
      </c>
      <c r="J71" s="181">
        <f t="shared" si="26"/>
        <v>-3.1424766977363516E-2</v>
      </c>
      <c r="K71" s="165">
        <f t="shared" si="25"/>
        <v>-236</v>
      </c>
      <c r="L71" s="167">
        <f t="shared" si="24"/>
        <v>1.9648997695821415E-3</v>
      </c>
    </row>
    <row r="72" spans="1:12" x14ac:dyDescent="0.25">
      <c r="A72" s="1"/>
      <c r="B72" s="165" t="s">
        <v>118</v>
      </c>
      <c r="C72" s="166">
        <v>7284</v>
      </c>
      <c r="D72" s="166">
        <v>2915</v>
      </c>
      <c r="E72" s="166">
        <v>1634</v>
      </c>
      <c r="F72" s="166">
        <v>9988</v>
      </c>
      <c r="G72" s="166">
        <v>12374</v>
      </c>
      <c r="H72" s="166">
        <v>13532</v>
      </c>
      <c r="I72" s="166">
        <v>6760</v>
      </c>
      <c r="J72" s="181">
        <f t="shared" si="26"/>
        <v>-0.50044339343777711</v>
      </c>
      <c r="K72" s="165">
        <f t="shared" si="25"/>
        <v>-6772</v>
      </c>
      <c r="L72" s="167">
        <f t="shared" si="24"/>
        <v>1.8260547762407582E-3</v>
      </c>
    </row>
    <row r="73" spans="1:12" x14ac:dyDescent="0.25">
      <c r="A73" s="1"/>
      <c r="B73" s="165" t="s">
        <v>125</v>
      </c>
      <c r="C73" s="166">
        <v>1421</v>
      </c>
      <c r="D73" s="166">
        <v>233</v>
      </c>
      <c r="E73" s="166">
        <v>502</v>
      </c>
      <c r="F73" s="166">
        <v>2462</v>
      </c>
      <c r="G73" s="166">
        <v>2846</v>
      </c>
      <c r="H73" s="166">
        <v>4373</v>
      </c>
      <c r="I73" s="166">
        <v>3692</v>
      </c>
      <c r="J73" s="181">
        <f t="shared" si="26"/>
        <v>-0.15572833295220667</v>
      </c>
      <c r="K73" s="165">
        <f t="shared" si="25"/>
        <v>-681</v>
      </c>
      <c r="L73" s="167">
        <f t="shared" si="24"/>
        <v>9.9730683933149113E-4</v>
      </c>
    </row>
    <row r="74" spans="1:12" x14ac:dyDescent="0.25">
      <c r="A74" s="1"/>
      <c r="B74" s="165" t="s">
        <v>121</v>
      </c>
      <c r="C74" s="166">
        <v>1552</v>
      </c>
      <c r="D74" s="166">
        <v>590</v>
      </c>
      <c r="E74" s="166">
        <v>933</v>
      </c>
      <c r="F74" s="166">
        <v>2363</v>
      </c>
      <c r="G74" s="166">
        <v>2338</v>
      </c>
      <c r="H74" s="166">
        <v>2820</v>
      </c>
      <c r="I74" s="166">
        <v>2135</v>
      </c>
      <c r="J74" s="181">
        <f t="shared" si="26"/>
        <v>-0.24290780141843971</v>
      </c>
      <c r="K74" s="165">
        <f t="shared" si="25"/>
        <v>-685</v>
      </c>
      <c r="L74" s="167">
        <f t="shared" si="24"/>
        <v>5.7671996261449989E-4</v>
      </c>
    </row>
    <row r="75" spans="1:12" x14ac:dyDescent="0.25">
      <c r="A75" s="1"/>
      <c r="B75" s="165" t="s">
        <v>130</v>
      </c>
      <c r="C75" s="166">
        <v>1400</v>
      </c>
      <c r="D75" s="166">
        <v>833</v>
      </c>
      <c r="E75" s="166">
        <v>2</v>
      </c>
      <c r="F75" s="166">
        <v>1447</v>
      </c>
      <c r="G75" s="166">
        <v>3939</v>
      </c>
      <c r="H75" s="166">
        <v>2835</v>
      </c>
      <c r="I75" s="166">
        <v>1799</v>
      </c>
      <c r="J75" s="181">
        <f t="shared" si="26"/>
        <v>-0.36543209876543215</v>
      </c>
      <c r="K75" s="165">
        <f t="shared" si="25"/>
        <v>-1036</v>
      </c>
      <c r="L75" s="167">
        <f t="shared" si="24"/>
        <v>4.8595747669484085E-4</v>
      </c>
    </row>
    <row r="76" spans="1:12" x14ac:dyDescent="0.25">
      <c r="A76" s="164" t="s">
        <v>146</v>
      </c>
      <c r="B76" s="165" t="s">
        <v>133</v>
      </c>
      <c r="C76" s="166">
        <v>1511</v>
      </c>
      <c r="D76" s="166">
        <v>961</v>
      </c>
      <c r="E76" s="166">
        <v>0</v>
      </c>
      <c r="F76" s="166">
        <v>479</v>
      </c>
      <c r="G76" s="166">
        <v>1088</v>
      </c>
      <c r="H76" s="166">
        <v>2071</v>
      </c>
      <c r="I76" s="166">
        <v>2307</v>
      </c>
      <c r="J76" s="181">
        <f t="shared" si="26"/>
        <v>0.1139546112988894</v>
      </c>
      <c r="K76" s="165">
        <f t="shared" si="25"/>
        <v>236</v>
      </c>
      <c r="L76" s="167">
        <f t="shared" si="24"/>
        <v>6.2318171135908719E-4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16019</v>
      </c>
      <c r="D77" s="171">
        <f t="shared" ref="D77:I77" si="28">D69-SUM(D70:D76)</f>
        <v>5593</v>
      </c>
      <c r="E77" s="171">
        <f t="shared" si="28"/>
        <v>5189</v>
      </c>
      <c r="F77" s="171">
        <f t="shared" si="28"/>
        <v>20259</v>
      </c>
      <c r="G77" s="171">
        <f t="shared" si="28"/>
        <v>32982</v>
      </c>
      <c r="H77" s="171">
        <f t="shared" si="28"/>
        <v>36403</v>
      </c>
      <c r="I77" s="171">
        <f t="shared" si="28"/>
        <v>25666</v>
      </c>
      <c r="J77" s="182">
        <f t="shared" si="26"/>
        <v>-0.29494821855341591</v>
      </c>
      <c r="K77" s="170">
        <f>I77-H77</f>
        <v>-10737</v>
      </c>
      <c r="L77" s="172">
        <f t="shared" si="24"/>
        <v>6.9330653678987136E-3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537772</v>
      </c>
      <c r="D79" s="178">
        <v>183101</v>
      </c>
      <c r="E79" s="178">
        <v>121455</v>
      </c>
      <c r="F79" s="178">
        <v>456752</v>
      </c>
      <c r="G79" s="178">
        <v>530374</v>
      </c>
      <c r="H79" s="178">
        <v>611065</v>
      </c>
      <c r="I79" s="178">
        <v>622231</v>
      </c>
      <c r="J79" s="179">
        <f>IFERROR(I79/H79-1,"-")</f>
        <v>1.8273015145688243E-2</v>
      </c>
      <c r="K79" s="178">
        <f>I79-H79</f>
        <v>11166</v>
      </c>
      <c r="L79" s="179">
        <f t="shared" ref="L79:L91" si="29">I79/I$9</f>
        <v>0.16808104873891469</v>
      </c>
    </row>
    <row r="80" spans="1:12" x14ac:dyDescent="0.25">
      <c r="A80" s="1" t="s">
        <v>98</v>
      </c>
      <c r="B80" s="161" t="s">
        <v>99</v>
      </c>
      <c r="C80" s="162">
        <v>234355</v>
      </c>
      <c r="D80" s="162">
        <v>56011</v>
      </c>
      <c r="E80" s="162">
        <v>70671</v>
      </c>
      <c r="F80" s="162">
        <v>219164</v>
      </c>
      <c r="G80" s="162">
        <v>231110</v>
      </c>
      <c r="H80" s="162">
        <v>244578</v>
      </c>
      <c r="I80" s="162">
        <v>254069</v>
      </c>
      <c r="J80" s="180">
        <f>IFERROR(I80/H80-1,"-")</f>
        <v>3.8805616204237392E-2</v>
      </c>
      <c r="K80" s="161">
        <f t="shared" ref="K80:K90" si="30">I80-H80</f>
        <v>9491</v>
      </c>
      <c r="L80" s="163">
        <f t="shared" si="29"/>
        <v>6.8630756056910242E-2</v>
      </c>
    </row>
    <row r="81" spans="1:12" x14ac:dyDescent="0.25">
      <c r="A81" s="164" t="s">
        <v>105</v>
      </c>
      <c r="B81" s="165" t="s">
        <v>105</v>
      </c>
      <c r="C81" s="166">
        <v>42706</v>
      </c>
      <c r="D81" s="166">
        <v>9469</v>
      </c>
      <c r="E81" s="166">
        <v>28815</v>
      </c>
      <c r="F81" s="166">
        <v>59972</v>
      </c>
      <c r="G81" s="166">
        <v>59964</v>
      </c>
      <c r="H81" s="166">
        <v>68617</v>
      </c>
      <c r="I81" s="166">
        <v>56880</v>
      </c>
      <c r="J81" s="181">
        <f>IFERROR(I81/H81-1,"-")</f>
        <v>-0.17105090575221882</v>
      </c>
      <c r="K81" s="165">
        <f t="shared" si="30"/>
        <v>-11737</v>
      </c>
      <c r="L81" s="167">
        <f t="shared" si="29"/>
        <v>1.5364792259256558E-2</v>
      </c>
    </row>
    <row r="82" spans="1:12" x14ac:dyDescent="0.25">
      <c r="A82" s="164" t="s">
        <v>102</v>
      </c>
      <c r="B82" s="165" t="s">
        <v>102</v>
      </c>
      <c r="C82" s="166">
        <v>191649</v>
      </c>
      <c r="D82" s="166">
        <v>46542</v>
      </c>
      <c r="E82" s="166">
        <v>41856</v>
      </c>
      <c r="F82" s="166">
        <v>159192</v>
      </c>
      <c r="G82" s="166">
        <v>171146</v>
      </c>
      <c r="H82" s="166">
        <v>175961</v>
      </c>
      <c r="I82" s="166">
        <v>197189</v>
      </c>
      <c r="J82" s="181">
        <f>IFERROR(I82/H82-1,"-")</f>
        <v>0.12064036917271448</v>
      </c>
      <c r="K82" s="165">
        <f t="shared" si="30"/>
        <v>21228</v>
      </c>
      <c r="L82" s="167">
        <f t="shared" si="29"/>
        <v>5.3265963797653679E-2</v>
      </c>
    </row>
    <row r="83" spans="1:12" x14ac:dyDescent="0.25">
      <c r="A83" s="1"/>
      <c r="B83" s="161" t="s">
        <v>109</v>
      </c>
      <c r="C83" s="162">
        <v>303417</v>
      </c>
      <c r="D83" s="162">
        <v>127090</v>
      </c>
      <c r="E83" s="162">
        <v>50784</v>
      </c>
      <c r="F83" s="162">
        <v>237588</v>
      </c>
      <c r="G83" s="162">
        <v>299264</v>
      </c>
      <c r="H83" s="162">
        <v>366487</v>
      </c>
      <c r="I83" s="162">
        <v>368162</v>
      </c>
      <c r="J83" s="180">
        <f>IFERROR(I83/H83-1,"-")</f>
        <v>4.5704213246309244E-3</v>
      </c>
      <c r="K83" s="161">
        <f t="shared" si="30"/>
        <v>1675</v>
      </c>
      <c r="L83" s="163">
        <f t="shared" si="29"/>
        <v>9.9450292682004449E-2</v>
      </c>
    </row>
    <row r="84" spans="1:12" s="57" customFormat="1" x14ac:dyDescent="0.25">
      <c r="B84" s="165" t="s">
        <v>112</v>
      </c>
      <c r="C84" s="166">
        <v>49625</v>
      </c>
      <c r="D84" s="166">
        <v>21229</v>
      </c>
      <c r="E84" s="166">
        <v>3468</v>
      </c>
      <c r="F84" s="166">
        <v>44105</v>
      </c>
      <c r="G84" s="166">
        <v>58158</v>
      </c>
      <c r="H84" s="166">
        <v>73097</v>
      </c>
      <c r="I84" s="166">
        <v>74779</v>
      </c>
      <c r="J84" s="181">
        <f t="shared" ref="J84:J91" si="31">IFERROR(I84/H84-1,"-")</f>
        <v>2.3010520267589651E-2</v>
      </c>
      <c r="K84" s="165">
        <f t="shared" si="30"/>
        <v>1682</v>
      </c>
      <c r="L84" s="167">
        <f t="shared" si="29"/>
        <v>2.0199785519601724E-2</v>
      </c>
    </row>
    <row r="85" spans="1:12" s="57" customFormat="1" x14ac:dyDescent="0.25">
      <c r="B85" s="165" t="s">
        <v>115</v>
      </c>
      <c r="C85" s="166">
        <v>120405</v>
      </c>
      <c r="D85" s="166">
        <v>46896</v>
      </c>
      <c r="E85" s="166">
        <v>12048</v>
      </c>
      <c r="F85" s="166">
        <v>76797</v>
      </c>
      <c r="G85" s="166">
        <v>91120</v>
      </c>
      <c r="H85" s="166">
        <v>105428</v>
      </c>
      <c r="I85" s="166">
        <v>102033</v>
      </c>
      <c r="J85" s="181">
        <f t="shared" si="31"/>
        <v>-3.2202071555943346E-2</v>
      </c>
      <c r="K85" s="165">
        <f t="shared" si="30"/>
        <v>-3395</v>
      </c>
      <c r="L85" s="167">
        <f t="shared" si="29"/>
        <v>2.7561811684049302E-2</v>
      </c>
    </row>
    <row r="86" spans="1:12" x14ac:dyDescent="0.25">
      <c r="A86" s="1"/>
      <c r="B86" s="165" t="s">
        <v>118</v>
      </c>
      <c r="C86" s="166">
        <v>16612</v>
      </c>
      <c r="D86" s="166">
        <v>6810</v>
      </c>
      <c r="E86" s="166">
        <v>8680</v>
      </c>
      <c r="F86" s="166">
        <v>20265</v>
      </c>
      <c r="G86" s="166">
        <v>26214</v>
      </c>
      <c r="H86" s="166">
        <v>40162</v>
      </c>
      <c r="I86" s="166">
        <v>40046</v>
      </c>
      <c r="J86" s="181">
        <f t="shared" si="31"/>
        <v>-2.8883023753797366E-3</v>
      </c>
      <c r="K86" s="165">
        <f t="shared" si="30"/>
        <v>-116</v>
      </c>
      <c r="L86" s="167">
        <f t="shared" si="29"/>
        <v>1.0817483664103168E-2</v>
      </c>
    </row>
    <row r="87" spans="1:12" x14ac:dyDescent="0.25">
      <c r="A87" s="1"/>
      <c r="B87" s="165" t="s">
        <v>125</v>
      </c>
      <c r="C87" s="166">
        <v>6075</v>
      </c>
      <c r="D87" s="166">
        <v>1878</v>
      </c>
      <c r="E87" s="166">
        <v>1202</v>
      </c>
      <c r="F87" s="166">
        <v>6888</v>
      </c>
      <c r="G87" s="166">
        <v>6905</v>
      </c>
      <c r="H87" s="166">
        <v>11347</v>
      </c>
      <c r="I87" s="166">
        <v>10425</v>
      </c>
      <c r="J87" s="181">
        <f t="shared" si="31"/>
        <v>-8.125495725742482E-2</v>
      </c>
      <c r="K87" s="165">
        <f t="shared" si="30"/>
        <v>-922</v>
      </c>
      <c r="L87" s="167">
        <f t="shared" si="29"/>
        <v>2.816068201525134E-3</v>
      </c>
    </row>
    <row r="88" spans="1:12" x14ac:dyDescent="0.25">
      <c r="A88" s="1"/>
      <c r="B88" s="165" t="s">
        <v>121</v>
      </c>
      <c r="C88" s="166">
        <v>4528</v>
      </c>
      <c r="D88" s="166">
        <v>1330</v>
      </c>
      <c r="E88" s="166">
        <v>1237</v>
      </c>
      <c r="F88" s="166">
        <v>3919</v>
      </c>
      <c r="G88" s="166">
        <v>4093</v>
      </c>
      <c r="H88" s="166">
        <v>5733</v>
      </c>
      <c r="I88" s="166">
        <v>5762</v>
      </c>
      <c r="J88" s="181">
        <f t="shared" si="31"/>
        <v>5.0584336298622468E-3</v>
      </c>
      <c r="K88" s="165">
        <f t="shared" si="30"/>
        <v>29</v>
      </c>
      <c r="L88" s="167">
        <f t="shared" si="29"/>
        <v>1.5564685829436758E-3</v>
      </c>
    </row>
    <row r="89" spans="1:12" x14ac:dyDescent="0.25">
      <c r="A89" s="1"/>
      <c r="B89" s="165" t="s">
        <v>130</v>
      </c>
      <c r="C89" s="166">
        <v>6628</v>
      </c>
      <c r="D89" s="166">
        <v>4100</v>
      </c>
      <c r="E89" s="166">
        <v>281</v>
      </c>
      <c r="F89" s="166">
        <v>4599</v>
      </c>
      <c r="G89" s="166">
        <v>6864</v>
      </c>
      <c r="H89" s="166">
        <v>6089</v>
      </c>
      <c r="I89" s="166">
        <v>6274</v>
      </c>
      <c r="J89" s="181">
        <f t="shared" si="31"/>
        <v>3.0382657250780154E-2</v>
      </c>
      <c r="K89" s="165">
        <f t="shared" si="30"/>
        <v>185</v>
      </c>
      <c r="L89" s="167">
        <f t="shared" si="29"/>
        <v>1.6947733233926802E-3</v>
      </c>
    </row>
    <row r="90" spans="1:12" x14ac:dyDescent="0.25">
      <c r="A90" s="164" t="s">
        <v>146</v>
      </c>
      <c r="B90" s="165" t="s">
        <v>133</v>
      </c>
      <c r="C90" s="166">
        <v>9115</v>
      </c>
      <c r="D90" s="166">
        <v>6540</v>
      </c>
      <c r="E90" s="166">
        <v>565</v>
      </c>
      <c r="F90" s="166">
        <v>4180</v>
      </c>
      <c r="G90" s="166">
        <v>7198</v>
      </c>
      <c r="H90" s="166">
        <v>7814</v>
      </c>
      <c r="I90" s="166">
        <v>5360</v>
      </c>
      <c r="J90" s="181">
        <f t="shared" si="31"/>
        <v>-0.31405170207320199</v>
      </c>
      <c r="K90" s="165">
        <f t="shared" si="30"/>
        <v>-2454</v>
      </c>
      <c r="L90" s="167">
        <f t="shared" si="29"/>
        <v>1.4478777515755125E-3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90429</v>
      </c>
      <c r="D91" s="171">
        <f t="shared" ref="D91:I91" si="33">D83-SUM(D84:D90)</f>
        <v>38307</v>
      </c>
      <c r="E91" s="171">
        <f t="shared" si="33"/>
        <v>23303</v>
      </c>
      <c r="F91" s="171">
        <f t="shared" si="33"/>
        <v>76835</v>
      </c>
      <c r="G91" s="171">
        <f t="shared" si="33"/>
        <v>98712</v>
      </c>
      <c r="H91" s="171">
        <f t="shared" si="33"/>
        <v>116817</v>
      </c>
      <c r="I91" s="171">
        <f t="shared" si="33"/>
        <v>123483</v>
      </c>
      <c r="J91" s="182">
        <f t="shared" si="31"/>
        <v>5.706361231670054E-2</v>
      </c>
      <c r="K91" s="170">
        <f>I91-H91</f>
        <v>6666</v>
      </c>
      <c r="L91" s="172">
        <f t="shared" si="29"/>
        <v>3.3356023954813248E-2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33053</v>
      </c>
      <c r="D93" s="178">
        <v>13511</v>
      </c>
      <c r="E93" s="178">
        <v>14777</v>
      </c>
      <c r="F93" s="178">
        <v>30304</v>
      </c>
      <c r="G93" s="178">
        <v>36788</v>
      </c>
      <c r="H93" s="178">
        <v>35530</v>
      </c>
      <c r="I93" s="178">
        <v>33664</v>
      </c>
      <c r="J93" s="179">
        <f>IFERROR(I93/H93-1,"-")</f>
        <v>-5.2518998029833952E-2</v>
      </c>
      <c r="K93" s="178">
        <f>I93-H93</f>
        <v>-1866</v>
      </c>
      <c r="L93" s="179">
        <f t="shared" ref="L93:L105" si="34">I93/I$9</f>
        <v>9.0935366845220252E-3</v>
      </c>
    </row>
    <row r="94" spans="1:12" x14ac:dyDescent="0.25">
      <c r="A94" s="1" t="s">
        <v>98</v>
      </c>
      <c r="B94" s="161" t="s">
        <v>99</v>
      </c>
      <c r="C94" s="162">
        <v>20995</v>
      </c>
      <c r="D94" s="162">
        <v>7669</v>
      </c>
      <c r="E94" s="162">
        <v>9230</v>
      </c>
      <c r="F94" s="162">
        <v>19005</v>
      </c>
      <c r="G94" s="162">
        <v>23768</v>
      </c>
      <c r="H94" s="162">
        <v>20858</v>
      </c>
      <c r="I94" s="162">
        <v>19727</v>
      </c>
      <c r="J94" s="180">
        <f>IFERROR(I94/H94-1,"-")</f>
        <v>-5.4223799021957952E-2</v>
      </c>
      <c r="K94" s="161">
        <f t="shared" ref="K94:K104" si="35">I94-H94</f>
        <v>-1131</v>
      </c>
      <c r="L94" s="163">
        <f t="shared" si="34"/>
        <v>5.3287844039795031E-3</v>
      </c>
    </row>
    <row r="95" spans="1:12" x14ac:dyDescent="0.25">
      <c r="A95" s="164" t="s">
        <v>105</v>
      </c>
      <c r="B95" s="165" t="s">
        <v>105</v>
      </c>
      <c r="C95" s="166">
        <v>10034</v>
      </c>
      <c r="D95" s="166">
        <v>4352</v>
      </c>
      <c r="E95" s="166">
        <v>4982</v>
      </c>
      <c r="F95" s="166">
        <v>9097</v>
      </c>
      <c r="G95" s="166">
        <v>7291</v>
      </c>
      <c r="H95" s="166">
        <v>6367</v>
      </c>
      <c r="I95" s="166">
        <v>6435</v>
      </c>
      <c r="J95" s="181">
        <f>IFERROR(I95/H95-1,"-")</f>
        <v>1.0680069106329571E-2</v>
      </c>
      <c r="K95" s="165">
        <f t="shared" si="35"/>
        <v>68</v>
      </c>
      <c r="L95" s="167">
        <f t="shared" si="34"/>
        <v>1.7382636812291834E-3</v>
      </c>
    </row>
    <row r="96" spans="1:12" x14ac:dyDescent="0.25">
      <c r="A96" s="164" t="s">
        <v>102</v>
      </c>
      <c r="B96" s="165" t="s">
        <v>102</v>
      </c>
      <c r="C96" s="166">
        <v>10961</v>
      </c>
      <c r="D96" s="166">
        <v>3317</v>
      </c>
      <c r="E96" s="166">
        <v>4248</v>
      </c>
      <c r="F96" s="166">
        <v>9908</v>
      </c>
      <c r="G96" s="166">
        <v>16477</v>
      </c>
      <c r="H96" s="166">
        <v>14491</v>
      </c>
      <c r="I96" s="166">
        <v>13292</v>
      </c>
      <c r="J96" s="181">
        <f>IFERROR(I96/H96-1,"-")</f>
        <v>-8.2741011662411101E-2</v>
      </c>
      <c r="K96" s="165">
        <f t="shared" si="35"/>
        <v>-1199</v>
      </c>
      <c r="L96" s="167">
        <f t="shared" si="34"/>
        <v>3.5905207227503195E-3</v>
      </c>
    </row>
    <row r="97" spans="1:12" x14ac:dyDescent="0.25">
      <c r="A97" s="1"/>
      <c r="B97" s="161" t="s">
        <v>109</v>
      </c>
      <c r="C97" s="162">
        <v>12058</v>
      </c>
      <c r="D97" s="162">
        <v>5842</v>
      </c>
      <c r="E97" s="162">
        <v>5547</v>
      </c>
      <c r="F97" s="162">
        <v>11299</v>
      </c>
      <c r="G97" s="162">
        <v>13020</v>
      </c>
      <c r="H97" s="162">
        <v>14672</v>
      </c>
      <c r="I97" s="162">
        <v>13937</v>
      </c>
      <c r="J97" s="180">
        <f>IFERROR(I97/H97-1,"-")</f>
        <v>-5.0095419847328237E-2</v>
      </c>
      <c r="K97" s="161">
        <f t="shared" si="35"/>
        <v>-735</v>
      </c>
      <c r="L97" s="163">
        <f t="shared" si="34"/>
        <v>3.7647522805425221E-3</v>
      </c>
    </row>
    <row r="98" spans="1:12" s="57" customFormat="1" x14ac:dyDescent="0.25">
      <c r="B98" s="165" t="s">
        <v>112</v>
      </c>
      <c r="C98" s="166">
        <v>1666</v>
      </c>
      <c r="D98" s="166">
        <v>1092</v>
      </c>
      <c r="E98" s="166">
        <v>209</v>
      </c>
      <c r="F98" s="166">
        <v>1568</v>
      </c>
      <c r="G98" s="166">
        <v>1933</v>
      </c>
      <c r="H98" s="166">
        <v>2200</v>
      </c>
      <c r="I98" s="166">
        <v>1831</v>
      </c>
      <c r="J98" s="181">
        <f t="shared" ref="J98:J105" si="36">IFERROR(I98/H98-1,"-")</f>
        <v>-0.16772727272727272</v>
      </c>
      <c r="K98" s="165">
        <f t="shared" si="35"/>
        <v>-369</v>
      </c>
      <c r="L98" s="167">
        <f t="shared" si="34"/>
        <v>4.9460152297290359E-4</v>
      </c>
    </row>
    <row r="99" spans="1:12" s="57" customFormat="1" x14ac:dyDescent="0.25">
      <c r="B99" s="165" t="s">
        <v>115</v>
      </c>
      <c r="C99" s="166">
        <v>2719</v>
      </c>
      <c r="D99" s="166">
        <v>1303</v>
      </c>
      <c r="E99" s="166">
        <v>919</v>
      </c>
      <c r="F99" s="166">
        <v>2369</v>
      </c>
      <c r="G99" s="166">
        <v>2543</v>
      </c>
      <c r="H99" s="166">
        <v>3020</v>
      </c>
      <c r="I99" s="166">
        <v>2731</v>
      </c>
      <c r="J99" s="181">
        <f t="shared" si="36"/>
        <v>-9.569536423841063E-2</v>
      </c>
      <c r="K99" s="165">
        <f t="shared" si="35"/>
        <v>-289</v>
      </c>
      <c r="L99" s="167">
        <f t="shared" si="34"/>
        <v>7.3771532454341873E-4</v>
      </c>
    </row>
    <row r="100" spans="1:12" x14ac:dyDescent="0.25">
      <c r="A100" s="1"/>
      <c r="B100" s="165" t="s">
        <v>118</v>
      </c>
      <c r="C100" s="166">
        <v>2344</v>
      </c>
      <c r="D100" s="166">
        <v>1217</v>
      </c>
      <c r="E100" s="166">
        <v>2151</v>
      </c>
      <c r="F100" s="166">
        <v>2089</v>
      </c>
      <c r="G100" s="166">
        <v>2359</v>
      </c>
      <c r="H100" s="166">
        <v>2376</v>
      </c>
      <c r="I100" s="166">
        <v>2269</v>
      </c>
      <c r="J100" s="181">
        <f t="shared" si="36"/>
        <v>-4.5033670033669981E-2</v>
      </c>
      <c r="K100" s="165">
        <f t="shared" si="35"/>
        <v>-107</v>
      </c>
      <c r="L100" s="167">
        <f t="shared" si="34"/>
        <v>6.1291690640388763E-4</v>
      </c>
    </row>
    <row r="101" spans="1:12" x14ac:dyDescent="0.25">
      <c r="A101" s="1"/>
      <c r="B101" s="165" t="s">
        <v>125</v>
      </c>
      <c r="C101" s="166">
        <v>405</v>
      </c>
      <c r="D101" s="166">
        <v>278</v>
      </c>
      <c r="E101" s="166">
        <v>108</v>
      </c>
      <c r="F101" s="166">
        <v>786</v>
      </c>
      <c r="G101" s="166">
        <v>629</v>
      </c>
      <c r="H101" s="166">
        <v>696</v>
      </c>
      <c r="I101" s="166">
        <v>652</v>
      </c>
      <c r="J101" s="181">
        <f t="shared" si="36"/>
        <v>-6.3218390804597679E-2</v>
      </c>
      <c r="K101" s="165">
        <f t="shared" si="35"/>
        <v>-44</v>
      </c>
      <c r="L101" s="167">
        <f t="shared" si="34"/>
        <v>1.7612244291552876E-4</v>
      </c>
    </row>
    <row r="102" spans="1:12" x14ac:dyDescent="0.25">
      <c r="A102" s="1"/>
      <c r="B102" s="165" t="s">
        <v>121</v>
      </c>
      <c r="C102" s="166">
        <v>354</v>
      </c>
      <c r="D102" s="166">
        <v>141</v>
      </c>
      <c r="E102" s="166">
        <v>207</v>
      </c>
      <c r="F102" s="166">
        <v>465</v>
      </c>
      <c r="G102" s="166">
        <v>355</v>
      </c>
      <c r="H102" s="166">
        <v>580</v>
      </c>
      <c r="I102" s="166">
        <v>568</v>
      </c>
      <c r="J102" s="181">
        <f t="shared" si="36"/>
        <v>-2.0689655172413834E-2</v>
      </c>
      <c r="K102" s="165">
        <f t="shared" si="35"/>
        <v>-12</v>
      </c>
      <c r="L102" s="167">
        <f t="shared" si="34"/>
        <v>1.5343182143561402E-4</v>
      </c>
    </row>
    <row r="103" spans="1:12" x14ac:dyDescent="0.25">
      <c r="A103" s="1"/>
      <c r="B103" s="165" t="s">
        <v>130</v>
      </c>
      <c r="C103" s="166">
        <v>123</v>
      </c>
      <c r="D103" s="166">
        <v>125</v>
      </c>
      <c r="E103" s="166">
        <v>19</v>
      </c>
      <c r="F103" s="166">
        <v>190</v>
      </c>
      <c r="G103" s="166">
        <v>99</v>
      </c>
      <c r="H103" s="166">
        <v>175</v>
      </c>
      <c r="I103" s="166">
        <v>155</v>
      </c>
      <c r="J103" s="181">
        <f t="shared" si="36"/>
        <v>-0.11428571428571432</v>
      </c>
      <c r="K103" s="165">
        <f t="shared" si="35"/>
        <v>-20</v>
      </c>
      <c r="L103" s="167">
        <f t="shared" si="34"/>
        <v>4.1869599159366498E-5</v>
      </c>
    </row>
    <row r="104" spans="1:12" x14ac:dyDescent="0.25">
      <c r="A104" s="164" t="s">
        <v>146</v>
      </c>
      <c r="B104" s="165" t="s">
        <v>133</v>
      </c>
      <c r="C104" s="166">
        <v>144</v>
      </c>
      <c r="D104" s="166">
        <v>70</v>
      </c>
      <c r="E104" s="166">
        <v>46</v>
      </c>
      <c r="F104" s="166">
        <v>105</v>
      </c>
      <c r="G104" s="166">
        <v>175</v>
      </c>
      <c r="H104" s="166">
        <v>308</v>
      </c>
      <c r="I104" s="166">
        <v>158</v>
      </c>
      <c r="J104" s="181">
        <f t="shared" si="36"/>
        <v>-0.48701298701298701</v>
      </c>
      <c r="K104" s="165">
        <f t="shared" si="35"/>
        <v>-150</v>
      </c>
      <c r="L104" s="167">
        <f t="shared" si="34"/>
        <v>4.2679978497934882E-5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4303</v>
      </c>
      <c r="D105" s="171">
        <f t="shared" ref="D105:I105" si="38">D97-SUM(D98:D104)</f>
        <v>1616</v>
      </c>
      <c r="E105" s="171">
        <f t="shared" si="38"/>
        <v>1888</v>
      </c>
      <c r="F105" s="171">
        <f t="shared" si="38"/>
        <v>3727</v>
      </c>
      <c r="G105" s="171">
        <f t="shared" si="38"/>
        <v>4927</v>
      </c>
      <c r="H105" s="171">
        <f t="shared" si="38"/>
        <v>5317</v>
      </c>
      <c r="I105" s="171">
        <f t="shared" si="38"/>
        <v>5573</v>
      </c>
      <c r="J105" s="182">
        <f t="shared" si="36"/>
        <v>4.8147451570434541E-2</v>
      </c>
      <c r="K105" s="170">
        <f>I105-H105</f>
        <v>256</v>
      </c>
      <c r="L105" s="172">
        <f t="shared" si="34"/>
        <v>1.5054146846138678E-3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98554</v>
      </c>
      <c r="D107" s="178">
        <v>44636</v>
      </c>
      <c r="E107" s="178">
        <v>49996</v>
      </c>
      <c r="F107" s="178">
        <v>127213</v>
      </c>
      <c r="G107" s="178">
        <v>167746</v>
      </c>
      <c r="H107" s="178">
        <v>161937</v>
      </c>
      <c r="I107" s="178">
        <v>176472</v>
      </c>
      <c r="J107" s="179">
        <f>IFERROR(I107/H107-1,"-")</f>
        <v>8.975712777191136E-2</v>
      </c>
      <c r="K107" s="178">
        <f>I107-H107</f>
        <v>14535</v>
      </c>
      <c r="L107" s="179">
        <f t="shared" ref="L107:L119" si="39">I107/I$9</f>
        <v>4.7669754211946615E-2</v>
      </c>
    </row>
    <row r="108" spans="1:12" x14ac:dyDescent="0.25">
      <c r="A108" s="1" t="s">
        <v>98</v>
      </c>
      <c r="B108" s="161" t="s">
        <v>99</v>
      </c>
      <c r="C108" s="162">
        <v>18371</v>
      </c>
      <c r="D108" s="162">
        <v>9051</v>
      </c>
      <c r="E108" s="162">
        <v>27860</v>
      </c>
      <c r="F108" s="162">
        <v>26768</v>
      </c>
      <c r="G108" s="162">
        <v>34340</v>
      </c>
      <c r="H108" s="162">
        <v>31428</v>
      </c>
      <c r="I108" s="162">
        <v>36755</v>
      </c>
      <c r="J108" s="180">
        <f>IFERROR(I108/H108-1,"-")</f>
        <v>0.16949853633702427</v>
      </c>
      <c r="K108" s="161">
        <f t="shared" ref="K108:K118" si="40">I108-H108</f>
        <v>5327</v>
      </c>
      <c r="L108" s="163">
        <f t="shared" si="39"/>
        <v>9.9284975296936497E-3</v>
      </c>
    </row>
    <row r="109" spans="1:12" x14ac:dyDescent="0.25">
      <c r="A109" s="164" t="s">
        <v>105</v>
      </c>
      <c r="B109" s="165" t="s">
        <v>105</v>
      </c>
      <c r="C109" s="166">
        <v>6733</v>
      </c>
      <c r="D109" s="166">
        <v>1581</v>
      </c>
      <c r="E109" s="166">
        <v>18087</v>
      </c>
      <c r="F109" s="166">
        <v>9647</v>
      </c>
      <c r="G109" s="166">
        <v>13617</v>
      </c>
      <c r="H109" s="166">
        <v>9441</v>
      </c>
      <c r="I109" s="166">
        <v>14020</v>
      </c>
      <c r="J109" s="181">
        <f>IFERROR(I109/H109-1,"-")</f>
        <v>0.48501218091303877</v>
      </c>
      <c r="K109" s="165">
        <f t="shared" si="40"/>
        <v>4579</v>
      </c>
      <c r="L109" s="167">
        <f t="shared" si="39"/>
        <v>3.7871727755762474E-3</v>
      </c>
    </row>
    <row r="110" spans="1:12" x14ac:dyDescent="0.25">
      <c r="A110" s="164" t="s">
        <v>102</v>
      </c>
      <c r="B110" s="165" t="s">
        <v>102</v>
      </c>
      <c r="C110" s="166">
        <v>11638</v>
      </c>
      <c r="D110" s="166">
        <v>7470</v>
      </c>
      <c r="E110" s="166">
        <v>9773</v>
      </c>
      <c r="F110" s="166">
        <v>17121</v>
      </c>
      <c r="G110" s="166">
        <v>20723</v>
      </c>
      <c r="H110" s="166">
        <v>21987</v>
      </c>
      <c r="I110" s="166">
        <v>22735</v>
      </c>
      <c r="J110" s="181">
        <f>IFERROR(I110/H110-1,"-")</f>
        <v>3.4020102788011153E-2</v>
      </c>
      <c r="K110" s="165">
        <f t="shared" si="40"/>
        <v>748</v>
      </c>
      <c r="L110" s="167">
        <f t="shared" si="39"/>
        <v>6.1413247541174023E-3</v>
      </c>
    </row>
    <row r="111" spans="1:12" x14ac:dyDescent="0.25">
      <c r="A111" s="1"/>
      <c r="B111" s="161" t="s">
        <v>109</v>
      </c>
      <c r="C111" s="162">
        <v>80183</v>
      </c>
      <c r="D111" s="162">
        <v>35585</v>
      </c>
      <c r="E111" s="162">
        <v>22136</v>
      </c>
      <c r="F111" s="162">
        <v>100445</v>
      </c>
      <c r="G111" s="162">
        <v>133406</v>
      </c>
      <c r="H111" s="162">
        <v>130509</v>
      </c>
      <c r="I111" s="162">
        <v>139717</v>
      </c>
      <c r="J111" s="180">
        <f>IFERROR(I111/H111-1,"-")</f>
        <v>7.0554521144135629E-2</v>
      </c>
      <c r="K111" s="161">
        <f t="shared" si="40"/>
        <v>9208</v>
      </c>
      <c r="L111" s="163">
        <f t="shared" si="39"/>
        <v>3.7741256682252963E-2</v>
      </c>
    </row>
    <row r="112" spans="1:12" s="57" customFormat="1" x14ac:dyDescent="0.25">
      <c r="B112" s="165" t="s">
        <v>112</v>
      </c>
      <c r="C112" s="166">
        <v>43833</v>
      </c>
      <c r="D112" s="166">
        <v>19611</v>
      </c>
      <c r="E112" s="166">
        <v>4039</v>
      </c>
      <c r="F112" s="166">
        <v>58715</v>
      </c>
      <c r="G112" s="166">
        <v>85053</v>
      </c>
      <c r="H112" s="166">
        <v>79735</v>
      </c>
      <c r="I112" s="166">
        <v>82790</v>
      </c>
      <c r="J112" s="181">
        <f t="shared" ref="J112:J119" si="41">IFERROR(I112/H112-1,"-")</f>
        <v>3.8314416504671822E-2</v>
      </c>
      <c r="K112" s="165">
        <f t="shared" si="40"/>
        <v>3055</v>
      </c>
      <c r="L112" s="167">
        <f t="shared" si="39"/>
        <v>2.2363768480025501E-2</v>
      </c>
    </row>
    <row r="113" spans="1:12" s="57" customFormat="1" x14ac:dyDescent="0.25">
      <c r="B113" s="165" t="s">
        <v>115</v>
      </c>
      <c r="C113" s="166">
        <v>7118</v>
      </c>
      <c r="D113" s="166">
        <v>2289</v>
      </c>
      <c r="E113" s="166">
        <v>4931</v>
      </c>
      <c r="F113" s="166">
        <v>4567</v>
      </c>
      <c r="G113" s="166">
        <v>6269</v>
      </c>
      <c r="H113" s="166">
        <v>5769</v>
      </c>
      <c r="I113" s="166">
        <v>6663</v>
      </c>
      <c r="J113" s="181">
        <f t="shared" si="41"/>
        <v>0.15496619864794581</v>
      </c>
      <c r="K113" s="165">
        <f t="shared" si="40"/>
        <v>894</v>
      </c>
      <c r="L113" s="167">
        <f t="shared" si="39"/>
        <v>1.7998525109603806E-3</v>
      </c>
    </row>
    <row r="114" spans="1:12" x14ac:dyDescent="0.25">
      <c r="A114" s="1"/>
      <c r="B114" s="165" t="s">
        <v>118</v>
      </c>
      <c r="C114" s="166">
        <v>9109</v>
      </c>
      <c r="D114" s="166">
        <v>1751</v>
      </c>
      <c r="E114" s="166">
        <v>4218</v>
      </c>
      <c r="F114" s="166">
        <v>6021</v>
      </c>
      <c r="G114" s="166">
        <v>10258</v>
      </c>
      <c r="H114" s="166">
        <v>8610</v>
      </c>
      <c r="I114" s="166">
        <v>10814</v>
      </c>
      <c r="J114" s="181">
        <f t="shared" si="41"/>
        <v>0.2559814169570267</v>
      </c>
      <c r="K114" s="165">
        <f t="shared" si="40"/>
        <v>2204</v>
      </c>
      <c r="L114" s="167">
        <f t="shared" si="39"/>
        <v>2.9211473890928341E-3</v>
      </c>
    </row>
    <row r="115" spans="1:12" x14ac:dyDescent="0.25">
      <c r="A115" s="1"/>
      <c r="B115" s="165" t="s">
        <v>125</v>
      </c>
      <c r="C115" s="166">
        <v>1966</v>
      </c>
      <c r="D115" s="166">
        <v>686</v>
      </c>
      <c r="E115" s="166">
        <v>1294</v>
      </c>
      <c r="F115" s="166">
        <v>4685</v>
      </c>
      <c r="G115" s="166">
        <v>4348</v>
      </c>
      <c r="H115" s="166">
        <v>4509</v>
      </c>
      <c r="I115" s="166">
        <v>5081</v>
      </c>
      <c r="J115" s="181">
        <f t="shared" si="41"/>
        <v>0.12685739631847426</v>
      </c>
      <c r="K115" s="165">
        <f t="shared" si="40"/>
        <v>572</v>
      </c>
      <c r="L115" s="167">
        <f t="shared" si="39"/>
        <v>1.3725124730886529E-3</v>
      </c>
    </row>
    <row r="116" spans="1:12" x14ac:dyDescent="0.25">
      <c r="A116" s="1"/>
      <c r="B116" s="165" t="s">
        <v>121</v>
      </c>
      <c r="C116" s="166">
        <v>2790</v>
      </c>
      <c r="D116" s="166">
        <v>1071</v>
      </c>
      <c r="E116" s="166">
        <v>1947</v>
      </c>
      <c r="F116" s="166">
        <v>3970</v>
      </c>
      <c r="G116" s="166">
        <v>3990</v>
      </c>
      <c r="H116" s="166">
        <v>3556</v>
      </c>
      <c r="I116" s="166">
        <v>3671</v>
      </c>
      <c r="J116" s="181">
        <f t="shared" si="41"/>
        <v>3.2339707536557905E-2</v>
      </c>
      <c r="K116" s="165">
        <f t="shared" si="40"/>
        <v>115</v>
      </c>
      <c r="L116" s="167">
        <f t="shared" si="39"/>
        <v>9.9163418396151239E-4</v>
      </c>
    </row>
    <row r="117" spans="1:12" x14ac:dyDescent="0.25">
      <c r="A117" s="1"/>
      <c r="B117" s="165" t="s">
        <v>130</v>
      </c>
      <c r="C117" s="166">
        <v>591</v>
      </c>
      <c r="D117" s="166">
        <v>440</v>
      </c>
      <c r="E117" s="166">
        <v>44</v>
      </c>
      <c r="F117" s="166">
        <v>598</v>
      </c>
      <c r="G117" s="166">
        <v>986</v>
      </c>
      <c r="H117" s="166">
        <v>1213</v>
      </c>
      <c r="I117" s="166">
        <v>1018</v>
      </c>
      <c r="J117" s="181">
        <f t="shared" si="41"/>
        <v>-0.1607584501236603</v>
      </c>
      <c r="K117" s="165">
        <f t="shared" si="40"/>
        <v>-195</v>
      </c>
      <c r="L117" s="167">
        <f t="shared" si="39"/>
        <v>2.7498872222087159E-4</v>
      </c>
    </row>
    <row r="118" spans="1:12" x14ac:dyDescent="0.25">
      <c r="A118" s="164" t="s">
        <v>146</v>
      </c>
      <c r="B118" s="165" t="s">
        <v>133</v>
      </c>
      <c r="C118" s="166">
        <v>1103</v>
      </c>
      <c r="D118" s="166">
        <v>1160</v>
      </c>
      <c r="E118" s="166">
        <v>24</v>
      </c>
      <c r="F118" s="166">
        <v>848</v>
      </c>
      <c r="G118" s="166">
        <v>595</v>
      </c>
      <c r="H118" s="166">
        <v>1435</v>
      </c>
      <c r="I118" s="166">
        <v>880</v>
      </c>
      <c r="J118" s="181">
        <f t="shared" si="41"/>
        <v>-0.38675958188153314</v>
      </c>
      <c r="K118" s="165">
        <f t="shared" si="40"/>
        <v>-555</v>
      </c>
      <c r="L118" s="167">
        <f t="shared" si="39"/>
        <v>2.3771127264672593E-4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13673</v>
      </c>
      <c r="D119" s="171">
        <f t="shared" ref="D119:I119" si="43">D111-SUM(D112:D118)</f>
        <v>8577</v>
      </c>
      <c r="E119" s="171">
        <f t="shared" si="43"/>
        <v>5639</v>
      </c>
      <c r="F119" s="171">
        <f t="shared" si="43"/>
        <v>21041</v>
      </c>
      <c r="G119" s="171">
        <f t="shared" si="43"/>
        <v>21907</v>
      </c>
      <c r="H119" s="171">
        <f t="shared" si="43"/>
        <v>25682</v>
      </c>
      <c r="I119" s="171">
        <f t="shared" si="43"/>
        <v>28800</v>
      </c>
      <c r="J119" s="182">
        <f t="shared" si="41"/>
        <v>0.12140799003192893</v>
      </c>
      <c r="K119" s="170">
        <f>I119-H119</f>
        <v>3118</v>
      </c>
      <c r="L119" s="172">
        <f t="shared" si="39"/>
        <v>7.7796416502564853E-3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134803</v>
      </c>
      <c r="D121" s="178">
        <v>55825</v>
      </c>
      <c r="E121" s="178">
        <v>75280</v>
      </c>
      <c r="F121" s="178">
        <v>128348</v>
      </c>
      <c r="G121" s="178">
        <v>149684</v>
      </c>
      <c r="H121" s="178">
        <v>153587</v>
      </c>
      <c r="I121" s="178">
        <v>171430</v>
      </c>
      <c r="J121" s="179">
        <f>IFERROR(I121/H121-1,"-")</f>
        <v>0.11617519711954793</v>
      </c>
      <c r="K121" s="178">
        <f>I121-H121</f>
        <v>17843</v>
      </c>
      <c r="L121" s="179">
        <f t="shared" ref="L121:L133" si="44">I121/I$9</f>
        <v>4.630777667025935E-2</v>
      </c>
    </row>
    <row r="122" spans="1:12" x14ac:dyDescent="0.25">
      <c r="A122" s="1" t="s">
        <v>98</v>
      </c>
      <c r="B122" s="161" t="s">
        <v>99</v>
      </c>
      <c r="C122" s="162">
        <v>71960</v>
      </c>
      <c r="D122" s="162">
        <v>28023</v>
      </c>
      <c r="E122" s="162">
        <v>49726</v>
      </c>
      <c r="F122" s="162">
        <v>77834</v>
      </c>
      <c r="G122" s="162">
        <v>91113</v>
      </c>
      <c r="H122" s="162">
        <v>94758</v>
      </c>
      <c r="I122" s="162">
        <v>108956</v>
      </c>
      <c r="J122" s="180">
        <f>IFERROR(I122/H122-1,"-")</f>
        <v>0.14983431478081011</v>
      </c>
      <c r="K122" s="161">
        <f t="shared" ref="K122:K132" si="45">I122-H122</f>
        <v>14198</v>
      </c>
      <c r="L122" s="163">
        <f t="shared" si="44"/>
        <v>2.9431897071018943E-2</v>
      </c>
    </row>
    <row r="123" spans="1:12" x14ac:dyDescent="0.25">
      <c r="A123" s="164" t="s">
        <v>105</v>
      </c>
      <c r="B123" s="165" t="s">
        <v>105</v>
      </c>
      <c r="C123" s="166">
        <v>35363</v>
      </c>
      <c r="D123" s="166">
        <v>14178</v>
      </c>
      <c r="E123" s="166">
        <v>25952</v>
      </c>
      <c r="F123" s="166">
        <v>39856</v>
      </c>
      <c r="G123" s="166">
        <v>41258</v>
      </c>
      <c r="H123" s="166">
        <v>45026</v>
      </c>
      <c r="I123" s="166">
        <v>56559</v>
      </c>
      <c r="J123" s="181">
        <f>IFERROR(I123/H123-1,"-")</f>
        <v>0.25614089637098569</v>
      </c>
      <c r="K123" s="165">
        <f t="shared" si="45"/>
        <v>11533</v>
      </c>
      <c r="L123" s="167">
        <f t="shared" si="44"/>
        <v>1.5278081670029741E-2</v>
      </c>
    </row>
    <row r="124" spans="1:12" x14ac:dyDescent="0.25">
      <c r="A124" s="164" t="s">
        <v>102</v>
      </c>
      <c r="B124" s="165" t="s">
        <v>102</v>
      </c>
      <c r="C124" s="166">
        <v>36597</v>
      </c>
      <c r="D124" s="166">
        <v>13845</v>
      </c>
      <c r="E124" s="166">
        <v>23774</v>
      </c>
      <c r="F124" s="166">
        <v>37978</v>
      </c>
      <c r="G124" s="166">
        <v>49855</v>
      </c>
      <c r="H124" s="166">
        <v>49732</v>
      </c>
      <c r="I124" s="166">
        <v>52397</v>
      </c>
      <c r="J124" s="181">
        <f>IFERROR(I124/H124-1,"-")</f>
        <v>5.3587227539612314E-2</v>
      </c>
      <c r="K124" s="165">
        <f t="shared" si="45"/>
        <v>2665</v>
      </c>
      <c r="L124" s="167">
        <f t="shared" si="44"/>
        <v>1.4153815400989204E-2</v>
      </c>
    </row>
    <row r="125" spans="1:12" x14ac:dyDescent="0.25">
      <c r="A125" s="1"/>
      <c r="B125" s="161" t="s">
        <v>109</v>
      </c>
      <c r="C125" s="162">
        <v>62843</v>
      </c>
      <c r="D125" s="162">
        <v>27802</v>
      </c>
      <c r="E125" s="162">
        <v>25554</v>
      </c>
      <c r="F125" s="162">
        <v>50514</v>
      </c>
      <c r="G125" s="162">
        <v>58571</v>
      </c>
      <c r="H125" s="162">
        <v>58829</v>
      </c>
      <c r="I125" s="162">
        <v>62474</v>
      </c>
      <c r="J125" s="180">
        <f>IFERROR(I125/H125-1,"-")</f>
        <v>6.1959237790885524E-2</v>
      </c>
      <c r="K125" s="161">
        <f t="shared" si="45"/>
        <v>3645</v>
      </c>
      <c r="L125" s="163">
        <f t="shared" si="44"/>
        <v>1.6875879599240404E-2</v>
      </c>
    </row>
    <row r="126" spans="1:12" s="57" customFormat="1" x14ac:dyDescent="0.25">
      <c r="B126" s="165" t="s">
        <v>112</v>
      </c>
      <c r="C126" s="166">
        <v>6725</v>
      </c>
      <c r="D126" s="166">
        <v>3076</v>
      </c>
      <c r="E126" s="166">
        <v>831</v>
      </c>
      <c r="F126" s="166">
        <v>5280</v>
      </c>
      <c r="G126" s="166">
        <v>7104</v>
      </c>
      <c r="H126" s="166">
        <v>7238</v>
      </c>
      <c r="I126" s="166">
        <v>6529</v>
      </c>
      <c r="J126" s="181">
        <f t="shared" ref="J126:J133" si="46">IFERROR(I126/H126-1,"-")</f>
        <v>-9.7955236253108646E-2</v>
      </c>
      <c r="K126" s="165">
        <f t="shared" si="45"/>
        <v>-709</v>
      </c>
      <c r="L126" s="167">
        <f t="shared" si="44"/>
        <v>1.7636555671709927E-3</v>
      </c>
    </row>
    <row r="127" spans="1:12" s="57" customFormat="1" x14ac:dyDescent="0.25">
      <c r="B127" s="165" t="s">
        <v>115</v>
      </c>
      <c r="C127" s="166">
        <v>6356</v>
      </c>
      <c r="D127" s="166">
        <v>3190</v>
      </c>
      <c r="E127" s="166">
        <v>2705</v>
      </c>
      <c r="F127" s="166">
        <v>5628</v>
      </c>
      <c r="G127" s="166">
        <v>8719</v>
      </c>
      <c r="H127" s="166">
        <v>8306</v>
      </c>
      <c r="I127" s="166">
        <v>9140</v>
      </c>
      <c r="J127" s="181">
        <f t="shared" si="46"/>
        <v>0.10040934264387191</v>
      </c>
      <c r="K127" s="165">
        <f t="shared" si="45"/>
        <v>834</v>
      </c>
      <c r="L127" s="167">
        <f t="shared" si="44"/>
        <v>2.4689557181716763E-3</v>
      </c>
    </row>
    <row r="128" spans="1:12" x14ac:dyDescent="0.25">
      <c r="A128" s="1"/>
      <c r="B128" s="165" t="s">
        <v>118</v>
      </c>
      <c r="C128" s="166">
        <v>4177</v>
      </c>
      <c r="D128" s="166">
        <v>2062</v>
      </c>
      <c r="E128" s="166">
        <v>3626</v>
      </c>
      <c r="F128" s="166">
        <v>4754</v>
      </c>
      <c r="G128" s="166">
        <v>5304</v>
      </c>
      <c r="H128" s="166">
        <v>4906</v>
      </c>
      <c r="I128" s="166">
        <v>5289</v>
      </c>
      <c r="J128" s="181">
        <f t="shared" si="46"/>
        <v>7.8067672238075758E-2</v>
      </c>
      <c r="K128" s="165">
        <f t="shared" si="45"/>
        <v>383</v>
      </c>
      <c r="L128" s="167">
        <f t="shared" si="44"/>
        <v>1.4286987738960607E-3</v>
      </c>
    </row>
    <row r="129" spans="1:12" x14ac:dyDescent="0.25">
      <c r="A129" s="1"/>
      <c r="B129" s="165" t="s">
        <v>125</v>
      </c>
      <c r="C129" s="166">
        <v>1046</v>
      </c>
      <c r="D129" s="166">
        <v>560</v>
      </c>
      <c r="E129" s="166">
        <v>458</v>
      </c>
      <c r="F129" s="166">
        <v>1357</v>
      </c>
      <c r="G129" s="166">
        <v>1602</v>
      </c>
      <c r="H129" s="166">
        <v>1492</v>
      </c>
      <c r="I129" s="166">
        <v>1616</v>
      </c>
      <c r="J129" s="181">
        <f t="shared" si="46"/>
        <v>8.3109919571045632E-2</v>
      </c>
      <c r="K129" s="165">
        <f t="shared" si="45"/>
        <v>124</v>
      </c>
      <c r="L129" s="167">
        <f t="shared" si="44"/>
        <v>4.3652433704216944E-4</v>
      </c>
    </row>
    <row r="130" spans="1:12" x14ac:dyDescent="0.25">
      <c r="A130" s="1"/>
      <c r="B130" s="165" t="s">
        <v>121</v>
      </c>
      <c r="C130" s="166">
        <v>892</v>
      </c>
      <c r="D130" s="166">
        <v>480</v>
      </c>
      <c r="E130" s="166">
        <v>406</v>
      </c>
      <c r="F130" s="166">
        <v>1057</v>
      </c>
      <c r="G130" s="166">
        <v>1151</v>
      </c>
      <c r="H130" s="166">
        <v>1202</v>
      </c>
      <c r="I130" s="166">
        <v>1383</v>
      </c>
      <c r="J130" s="181">
        <f t="shared" si="46"/>
        <v>0.15058236272878545</v>
      </c>
      <c r="K130" s="165">
        <f t="shared" si="45"/>
        <v>181</v>
      </c>
      <c r="L130" s="167">
        <f t="shared" si="44"/>
        <v>3.7358487508002498E-4</v>
      </c>
    </row>
    <row r="131" spans="1:12" x14ac:dyDescent="0.25">
      <c r="A131" s="1"/>
      <c r="B131" s="165" t="s">
        <v>130</v>
      </c>
      <c r="C131" s="166">
        <v>1104</v>
      </c>
      <c r="D131" s="166">
        <v>673</v>
      </c>
      <c r="E131" s="166">
        <v>64</v>
      </c>
      <c r="F131" s="166">
        <v>646</v>
      </c>
      <c r="G131" s="166">
        <v>850</v>
      </c>
      <c r="H131" s="166">
        <v>981</v>
      </c>
      <c r="I131" s="166">
        <v>772</v>
      </c>
      <c r="J131" s="181">
        <f t="shared" si="46"/>
        <v>-0.21304791029561676</v>
      </c>
      <c r="K131" s="165">
        <f t="shared" si="45"/>
        <v>-209</v>
      </c>
      <c r="L131" s="167">
        <f t="shared" si="44"/>
        <v>2.0853761645826411E-4</v>
      </c>
    </row>
    <row r="132" spans="1:12" x14ac:dyDescent="0.25">
      <c r="A132" s="164" t="s">
        <v>146</v>
      </c>
      <c r="B132" s="165" t="s">
        <v>133</v>
      </c>
      <c r="C132" s="166">
        <v>1682</v>
      </c>
      <c r="D132" s="166">
        <v>1018</v>
      </c>
      <c r="E132" s="166">
        <v>179</v>
      </c>
      <c r="F132" s="166">
        <v>1107</v>
      </c>
      <c r="G132" s="166">
        <v>1559</v>
      </c>
      <c r="H132" s="166">
        <v>1481</v>
      </c>
      <c r="I132" s="166">
        <v>1446</v>
      </c>
      <c r="J132" s="181">
        <f t="shared" si="46"/>
        <v>-2.363268062120194E-2</v>
      </c>
      <c r="K132" s="165">
        <f t="shared" si="45"/>
        <v>-35</v>
      </c>
      <c r="L132" s="167">
        <f t="shared" si="44"/>
        <v>3.9060284118996104E-4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40861</v>
      </c>
      <c r="D133" s="171">
        <f t="shared" ref="D133:I133" si="48">D125-SUM(D126:D132)</f>
        <v>16743</v>
      </c>
      <c r="E133" s="171">
        <f t="shared" si="48"/>
        <v>17285</v>
      </c>
      <c r="F133" s="171">
        <f t="shared" si="48"/>
        <v>30685</v>
      </c>
      <c r="G133" s="171">
        <f t="shared" si="48"/>
        <v>32282</v>
      </c>
      <c r="H133" s="171">
        <f t="shared" si="48"/>
        <v>33223</v>
      </c>
      <c r="I133" s="171">
        <f t="shared" si="48"/>
        <v>36299</v>
      </c>
      <c r="J133" s="182">
        <f t="shared" si="46"/>
        <v>9.2586461186527469E-2</v>
      </c>
      <c r="K133" s="170">
        <f>I133-H133</f>
        <v>3076</v>
      </c>
      <c r="L133" s="172">
        <f t="shared" si="44"/>
        <v>9.805319870231255E-3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168516</v>
      </c>
      <c r="D135" s="178">
        <v>65963</v>
      </c>
      <c r="E135" s="178">
        <v>48429</v>
      </c>
      <c r="F135" s="178">
        <v>172180</v>
      </c>
      <c r="G135" s="178">
        <v>187556</v>
      </c>
      <c r="H135" s="178">
        <v>200403</v>
      </c>
      <c r="I135" s="178">
        <v>194366</v>
      </c>
      <c r="J135" s="179">
        <f>IFERROR(I135/H135-1,"-")</f>
        <v>-3.012429953643414E-2</v>
      </c>
      <c r="K135" s="178">
        <f>I135-H135</f>
        <v>-6037</v>
      </c>
      <c r="L135" s="179">
        <f t="shared" ref="L135:L147" si="49">I135/I$9</f>
        <v>5.2503396840060834E-2</v>
      </c>
    </row>
    <row r="136" spans="1:12" x14ac:dyDescent="0.25">
      <c r="A136" s="1" t="s">
        <v>98</v>
      </c>
      <c r="B136" s="161" t="s">
        <v>99</v>
      </c>
      <c r="C136" s="162">
        <v>26999</v>
      </c>
      <c r="D136" s="162">
        <v>2995</v>
      </c>
      <c r="E136" s="162">
        <v>25312</v>
      </c>
      <c r="F136" s="162">
        <v>16657</v>
      </c>
      <c r="G136" s="162">
        <v>20607</v>
      </c>
      <c r="H136" s="162">
        <v>16536</v>
      </c>
      <c r="I136" s="162">
        <v>15773</v>
      </c>
      <c r="J136" s="180">
        <f>IFERROR(I136/H136-1,"-")</f>
        <v>-4.6141751330430525E-2</v>
      </c>
      <c r="K136" s="161">
        <f t="shared" ref="K136:K146" si="50">I136-H136</f>
        <v>-763</v>
      </c>
      <c r="L136" s="163">
        <f t="shared" si="49"/>
        <v>4.2607044357463727E-3</v>
      </c>
    </row>
    <row r="137" spans="1:12" x14ac:dyDescent="0.25">
      <c r="A137" s="164" t="s">
        <v>105</v>
      </c>
      <c r="B137" s="165" t="s">
        <v>105</v>
      </c>
      <c r="C137" s="166">
        <v>16078</v>
      </c>
      <c r="D137" s="166">
        <v>1936</v>
      </c>
      <c r="E137" s="166">
        <v>19905</v>
      </c>
      <c r="F137" s="166">
        <v>10927</v>
      </c>
      <c r="G137" s="166">
        <v>13400</v>
      </c>
      <c r="H137" s="166">
        <v>10591</v>
      </c>
      <c r="I137" s="166">
        <v>8848</v>
      </c>
      <c r="J137" s="181">
        <f>IFERROR(I137/H137-1,"-")</f>
        <v>-0.16457369464639793</v>
      </c>
      <c r="K137" s="165">
        <f t="shared" si="50"/>
        <v>-1743</v>
      </c>
      <c r="L137" s="167">
        <f t="shared" si="49"/>
        <v>2.3900787958843536E-3</v>
      </c>
    </row>
    <row r="138" spans="1:12" x14ac:dyDescent="0.25">
      <c r="A138" s="164" t="s">
        <v>102</v>
      </c>
      <c r="B138" s="165" t="s">
        <v>102</v>
      </c>
      <c r="C138" s="166">
        <v>10921</v>
      </c>
      <c r="D138" s="166">
        <v>1059</v>
      </c>
      <c r="E138" s="166">
        <v>5407</v>
      </c>
      <c r="F138" s="166">
        <v>5730</v>
      </c>
      <c r="G138" s="166">
        <v>7207</v>
      </c>
      <c r="H138" s="166">
        <v>5945</v>
      </c>
      <c r="I138" s="166">
        <v>6925</v>
      </c>
      <c r="J138" s="181">
        <f>IFERROR(I138/H138-1,"-")</f>
        <v>0.16484440706476033</v>
      </c>
      <c r="K138" s="165">
        <f t="shared" si="50"/>
        <v>980</v>
      </c>
      <c r="L138" s="167">
        <f t="shared" si="49"/>
        <v>1.8706256398620194E-3</v>
      </c>
    </row>
    <row r="139" spans="1:12" x14ac:dyDescent="0.25">
      <c r="A139" s="1"/>
      <c r="B139" s="161" t="s">
        <v>109</v>
      </c>
      <c r="C139" s="162">
        <v>141517</v>
      </c>
      <c r="D139" s="162">
        <v>62968</v>
      </c>
      <c r="E139" s="162">
        <v>23117</v>
      </c>
      <c r="F139" s="162">
        <v>155523</v>
      </c>
      <c r="G139" s="162">
        <v>166949</v>
      </c>
      <c r="H139" s="162">
        <v>183867</v>
      </c>
      <c r="I139" s="162">
        <v>178593</v>
      </c>
      <c r="J139" s="180">
        <f>IFERROR(I139/H139-1,"-")</f>
        <v>-2.8683776860448096E-2</v>
      </c>
      <c r="K139" s="161">
        <f t="shared" si="50"/>
        <v>-5274</v>
      </c>
      <c r="L139" s="163">
        <f t="shared" si="49"/>
        <v>4.8242692404314461E-2</v>
      </c>
    </row>
    <row r="140" spans="1:12" s="57" customFormat="1" x14ac:dyDescent="0.25">
      <c r="B140" s="165" t="s">
        <v>112</v>
      </c>
      <c r="C140" s="166">
        <v>67665</v>
      </c>
      <c r="D140" s="166">
        <v>28766</v>
      </c>
      <c r="E140" s="166">
        <v>1277</v>
      </c>
      <c r="F140" s="166">
        <v>64768</v>
      </c>
      <c r="G140" s="166">
        <v>68685</v>
      </c>
      <c r="H140" s="166">
        <v>80755</v>
      </c>
      <c r="I140" s="166">
        <v>80745</v>
      </c>
      <c r="J140" s="181">
        <f t="shared" ref="J140:J147" si="51">IFERROR(I140/H140-1,"-")</f>
        <v>-1.2383134171256582E-4</v>
      </c>
      <c r="K140" s="165">
        <f t="shared" si="50"/>
        <v>-10</v>
      </c>
      <c r="L140" s="167">
        <f t="shared" si="49"/>
        <v>2.181135989756805E-2</v>
      </c>
    </row>
    <row r="141" spans="1:12" s="57" customFormat="1" x14ac:dyDescent="0.25">
      <c r="B141" s="165" t="s">
        <v>115</v>
      </c>
      <c r="C141" s="166">
        <v>9638</v>
      </c>
      <c r="D141" s="166">
        <v>4028</v>
      </c>
      <c r="E141" s="166">
        <v>2580</v>
      </c>
      <c r="F141" s="166">
        <v>10714</v>
      </c>
      <c r="G141" s="166">
        <v>14545</v>
      </c>
      <c r="H141" s="166">
        <v>16174</v>
      </c>
      <c r="I141" s="166">
        <v>15418</v>
      </c>
      <c r="J141" s="181">
        <f t="shared" si="51"/>
        <v>-4.6741684184493648E-2</v>
      </c>
      <c r="K141" s="165">
        <f t="shared" si="50"/>
        <v>-756</v>
      </c>
      <c r="L141" s="167">
        <f t="shared" si="49"/>
        <v>4.1648095473491142E-3</v>
      </c>
    </row>
    <row r="142" spans="1:12" x14ac:dyDescent="0.25">
      <c r="A142" s="1"/>
      <c r="B142" s="165" t="s">
        <v>118</v>
      </c>
      <c r="C142" s="166">
        <v>13604</v>
      </c>
      <c r="D142" s="166">
        <v>4260</v>
      </c>
      <c r="E142" s="166">
        <v>6339</v>
      </c>
      <c r="F142" s="166">
        <v>18935</v>
      </c>
      <c r="G142" s="166">
        <v>17089</v>
      </c>
      <c r="H142" s="166">
        <v>18300</v>
      </c>
      <c r="I142" s="166">
        <v>15889</v>
      </c>
      <c r="J142" s="181">
        <f t="shared" si="51"/>
        <v>-0.13174863387978142</v>
      </c>
      <c r="K142" s="165">
        <f t="shared" si="50"/>
        <v>-2411</v>
      </c>
      <c r="L142" s="167">
        <f t="shared" si="49"/>
        <v>4.2920391035043502E-3</v>
      </c>
    </row>
    <row r="143" spans="1:12" x14ac:dyDescent="0.25">
      <c r="A143" s="1"/>
      <c r="B143" s="165" t="s">
        <v>125</v>
      </c>
      <c r="C143" s="166">
        <v>3045</v>
      </c>
      <c r="D143" s="166">
        <v>933</v>
      </c>
      <c r="E143" s="166">
        <v>415</v>
      </c>
      <c r="F143" s="166">
        <v>7158</v>
      </c>
      <c r="G143" s="166">
        <v>6343</v>
      </c>
      <c r="H143" s="166">
        <v>4902</v>
      </c>
      <c r="I143" s="166">
        <v>4414</v>
      </c>
      <c r="J143" s="181">
        <f t="shared" si="51"/>
        <v>-9.9551203590371284E-2</v>
      </c>
      <c r="K143" s="165">
        <f t="shared" si="50"/>
        <v>-488</v>
      </c>
      <c r="L143" s="167">
        <f t="shared" si="49"/>
        <v>1.1923381334802822E-3</v>
      </c>
    </row>
    <row r="144" spans="1:12" x14ac:dyDescent="0.25">
      <c r="A144" s="1"/>
      <c r="B144" s="165" t="s">
        <v>121</v>
      </c>
      <c r="C144" s="166">
        <v>3046</v>
      </c>
      <c r="D144" s="166">
        <v>1112</v>
      </c>
      <c r="E144" s="166">
        <v>719</v>
      </c>
      <c r="F144" s="166">
        <v>3375</v>
      </c>
      <c r="G144" s="166">
        <v>3705</v>
      </c>
      <c r="H144" s="166">
        <v>4428</v>
      </c>
      <c r="I144" s="166">
        <v>3445</v>
      </c>
      <c r="J144" s="181">
        <f t="shared" si="51"/>
        <v>-0.221996386630533</v>
      </c>
      <c r="K144" s="165">
        <f t="shared" si="50"/>
        <v>-983</v>
      </c>
      <c r="L144" s="167">
        <f t="shared" si="49"/>
        <v>9.3058560712269418E-4</v>
      </c>
    </row>
    <row r="145" spans="1:12" x14ac:dyDescent="0.25">
      <c r="A145" s="1"/>
      <c r="B145" s="165" t="s">
        <v>130</v>
      </c>
      <c r="C145" s="166">
        <v>1881</v>
      </c>
      <c r="D145" s="166">
        <v>2356</v>
      </c>
      <c r="E145" s="166">
        <v>66</v>
      </c>
      <c r="F145" s="166">
        <v>2389</v>
      </c>
      <c r="G145" s="166">
        <v>2754</v>
      </c>
      <c r="H145" s="166">
        <v>2536</v>
      </c>
      <c r="I145" s="166">
        <v>2746</v>
      </c>
      <c r="J145" s="181">
        <f t="shared" si="51"/>
        <v>8.280757097791791E-2</v>
      </c>
      <c r="K145" s="165">
        <f t="shared" si="50"/>
        <v>210</v>
      </c>
      <c r="L145" s="167">
        <f t="shared" si="49"/>
        <v>7.417672212362607E-4</v>
      </c>
    </row>
    <row r="146" spans="1:12" x14ac:dyDescent="0.25">
      <c r="A146" s="164" t="s">
        <v>146</v>
      </c>
      <c r="B146" s="165" t="s">
        <v>133</v>
      </c>
      <c r="C146" s="166">
        <v>5501</v>
      </c>
      <c r="D146" s="166">
        <v>4700</v>
      </c>
      <c r="E146" s="166">
        <v>65</v>
      </c>
      <c r="F146" s="166">
        <v>1142</v>
      </c>
      <c r="G146" s="166">
        <v>2040</v>
      </c>
      <c r="H146" s="166">
        <v>1877</v>
      </c>
      <c r="I146" s="166">
        <v>1362</v>
      </c>
      <c r="J146" s="181">
        <f t="shared" si="51"/>
        <v>-0.27437400106553012</v>
      </c>
      <c r="K146" s="165">
        <f t="shared" si="50"/>
        <v>-515</v>
      </c>
      <c r="L146" s="167">
        <f t="shared" si="49"/>
        <v>3.679122197100463E-4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37137</v>
      </c>
      <c r="D147" s="171">
        <f t="shared" ref="D147:I147" si="53">D139-SUM(D140:D146)</f>
        <v>16813</v>
      </c>
      <c r="E147" s="171">
        <f t="shared" si="53"/>
        <v>11656</v>
      </c>
      <c r="F147" s="171">
        <f t="shared" si="53"/>
        <v>47042</v>
      </c>
      <c r="G147" s="171">
        <f t="shared" si="53"/>
        <v>51788</v>
      </c>
      <c r="H147" s="171">
        <f t="shared" si="53"/>
        <v>54895</v>
      </c>
      <c r="I147" s="171">
        <f t="shared" si="53"/>
        <v>54574</v>
      </c>
      <c r="J147" s="182">
        <f t="shared" si="51"/>
        <v>-5.8475270971855009E-3</v>
      </c>
      <c r="K147" s="170">
        <f>I147-H147</f>
        <v>-321</v>
      </c>
      <c r="L147" s="172">
        <f t="shared" si="49"/>
        <v>1.474188067434366E-2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86573</v>
      </c>
      <c r="D149" s="178">
        <v>29561</v>
      </c>
      <c r="E149" s="178">
        <v>29379</v>
      </c>
      <c r="F149" s="178">
        <v>70637</v>
      </c>
      <c r="G149" s="178">
        <v>81706</v>
      </c>
      <c r="H149" s="178">
        <v>84790</v>
      </c>
      <c r="I149" s="178">
        <v>81626</v>
      </c>
      <c r="J149" s="179">
        <f>IFERROR(I149/H149-1,"-")</f>
        <v>-3.7315721193536988E-2</v>
      </c>
      <c r="K149" s="178">
        <f>I149-H149</f>
        <v>-3164</v>
      </c>
      <c r="L149" s="179">
        <f t="shared" ref="L149:L161" si="54">I149/I$9</f>
        <v>2.2049341296660967E-2</v>
      </c>
    </row>
    <row r="150" spans="1:12" x14ac:dyDescent="0.25">
      <c r="A150" s="1" t="s">
        <v>98</v>
      </c>
      <c r="B150" s="161" t="s">
        <v>99</v>
      </c>
      <c r="C150" s="162">
        <v>37123</v>
      </c>
      <c r="D150" s="162">
        <v>10044</v>
      </c>
      <c r="E150" s="162">
        <v>19564</v>
      </c>
      <c r="F150" s="162">
        <v>36230</v>
      </c>
      <c r="G150" s="162">
        <v>39699</v>
      </c>
      <c r="H150" s="162">
        <v>37064</v>
      </c>
      <c r="I150" s="162">
        <v>33725</v>
      </c>
      <c r="J150" s="180">
        <f>IFERROR(I150/H150-1,"-")</f>
        <v>-9.0087416360889239E-2</v>
      </c>
      <c r="K150" s="161">
        <f t="shared" ref="K150:K160" si="55">I150-H150</f>
        <v>-3339</v>
      </c>
      <c r="L150" s="163">
        <f t="shared" si="54"/>
        <v>9.1100143977395822E-3</v>
      </c>
    </row>
    <row r="151" spans="1:12" x14ac:dyDescent="0.25">
      <c r="A151" s="164" t="s">
        <v>105</v>
      </c>
      <c r="B151" s="165" t="s">
        <v>105</v>
      </c>
      <c r="C151" s="166">
        <v>21495</v>
      </c>
      <c r="D151" s="166">
        <v>4891</v>
      </c>
      <c r="E151" s="166">
        <v>16551</v>
      </c>
      <c r="F151" s="166">
        <v>24996</v>
      </c>
      <c r="G151" s="166">
        <v>27627</v>
      </c>
      <c r="H151" s="166">
        <v>25005</v>
      </c>
      <c r="I151" s="166">
        <v>21099</v>
      </c>
      <c r="J151" s="181">
        <f>IFERROR(I151/H151-1,"-")</f>
        <v>-0.15620875824835034</v>
      </c>
      <c r="K151" s="165">
        <f t="shared" si="55"/>
        <v>-3906</v>
      </c>
      <c r="L151" s="167">
        <f t="shared" si="54"/>
        <v>5.699397888151444E-3</v>
      </c>
    </row>
    <row r="152" spans="1:12" x14ac:dyDescent="0.25">
      <c r="A152" s="164" t="s">
        <v>102</v>
      </c>
      <c r="B152" s="165" t="s">
        <v>102</v>
      </c>
      <c r="C152" s="166">
        <v>15628</v>
      </c>
      <c r="D152" s="166">
        <v>5153</v>
      </c>
      <c r="E152" s="166">
        <v>3013</v>
      </c>
      <c r="F152" s="166">
        <v>11234</v>
      </c>
      <c r="G152" s="166">
        <v>12072</v>
      </c>
      <c r="H152" s="166">
        <v>12059</v>
      </c>
      <c r="I152" s="166">
        <v>12626</v>
      </c>
      <c r="J152" s="181">
        <f>IFERROR(I152/H152-1,"-")</f>
        <v>4.7018824114769098E-2</v>
      </c>
      <c r="K152" s="165">
        <f t="shared" si="55"/>
        <v>567</v>
      </c>
      <c r="L152" s="167">
        <f t="shared" si="54"/>
        <v>3.4106165095881382E-3</v>
      </c>
    </row>
    <row r="153" spans="1:12" x14ac:dyDescent="0.25">
      <c r="A153" s="1"/>
      <c r="B153" s="161" t="s">
        <v>109</v>
      </c>
      <c r="C153" s="162">
        <v>49450</v>
      </c>
      <c r="D153" s="162">
        <v>19517</v>
      </c>
      <c r="E153" s="162">
        <v>9815</v>
      </c>
      <c r="F153" s="162">
        <v>34407</v>
      </c>
      <c r="G153" s="162">
        <v>42007</v>
      </c>
      <c r="H153" s="162">
        <v>47726</v>
      </c>
      <c r="I153" s="162">
        <v>47901</v>
      </c>
      <c r="J153" s="180">
        <f>IFERROR(I153/H153-1,"-")</f>
        <v>3.666764447051829E-3</v>
      </c>
      <c r="K153" s="161">
        <f t="shared" si="55"/>
        <v>175</v>
      </c>
      <c r="L153" s="163">
        <f t="shared" si="54"/>
        <v>1.2939326898921385E-2</v>
      </c>
    </row>
    <row r="154" spans="1:12" s="57" customFormat="1" x14ac:dyDescent="0.25">
      <c r="B154" s="165" t="s">
        <v>112</v>
      </c>
      <c r="C154" s="166">
        <v>15413</v>
      </c>
      <c r="D154" s="166">
        <v>5840</v>
      </c>
      <c r="E154" s="166">
        <v>417</v>
      </c>
      <c r="F154" s="166">
        <v>12398</v>
      </c>
      <c r="G154" s="166">
        <v>14250</v>
      </c>
      <c r="H154" s="166">
        <v>14900</v>
      </c>
      <c r="I154" s="166">
        <v>12262</v>
      </c>
      <c r="J154" s="181">
        <f t="shared" ref="J154:J161" si="56">IFERROR(I154/H154-1,"-")</f>
        <v>-0.17704697986577178</v>
      </c>
      <c r="K154" s="165">
        <f t="shared" si="55"/>
        <v>-2638</v>
      </c>
      <c r="L154" s="167">
        <f t="shared" si="54"/>
        <v>3.3122904831751742E-3</v>
      </c>
    </row>
    <row r="155" spans="1:12" s="57" customFormat="1" x14ac:dyDescent="0.25">
      <c r="B155" s="165" t="s">
        <v>115</v>
      </c>
      <c r="C155" s="166">
        <v>13912</v>
      </c>
      <c r="D155" s="166">
        <v>5801</v>
      </c>
      <c r="E155" s="166">
        <v>2092</v>
      </c>
      <c r="F155" s="166">
        <v>8032</v>
      </c>
      <c r="G155" s="166">
        <v>8533</v>
      </c>
      <c r="H155" s="166">
        <v>9147</v>
      </c>
      <c r="I155" s="166">
        <v>8766</v>
      </c>
      <c r="J155" s="181">
        <f t="shared" si="56"/>
        <v>-4.1653000983929211E-2</v>
      </c>
      <c r="K155" s="165">
        <f t="shared" si="55"/>
        <v>-381</v>
      </c>
      <c r="L155" s="167">
        <f t="shared" si="54"/>
        <v>2.3679284272968178E-3</v>
      </c>
    </row>
    <row r="156" spans="1:12" x14ac:dyDescent="0.25">
      <c r="A156" s="1"/>
      <c r="B156" s="165" t="s">
        <v>118</v>
      </c>
      <c r="C156" s="166">
        <v>6367</v>
      </c>
      <c r="D156" s="166">
        <v>2092</v>
      </c>
      <c r="E156" s="166">
        <v>2699</v>
      </c>
      <c r="F156" s="166">
        <v>3760</v>
      </c>
      <c r="G156" s="166">
        <v>6188</v>
      </c>
      <c r="H156" s="166">
        <v>7372</v>
      </c>
      <c r="I156" s="166">
        <v>11629</v>
      </c>
      <c r="J156" s="181">
        <f t="shared" si="56"/>
        <v>0.5774552360282148</v>
      </c>
      <c r="K156" s="165">
        <f t="shared" si="55"/>
        <v>4257</v>
      </c>
      <c r="L156" s="167">
        <f t="shared" si="54"/>
        <v>3.1413004427372454E-3</v>
      </c>
    </row>
    <row r="157" spans="1:12" x14ac:dyDescent="0.25">
      <c r="A157" s="1"/>
      <c r="B157" s="165" t="s">
        <v>125</v>
      </c>
      <c r="C157" s="166">
        <v>1001</v>
      </c>
      <c r="D157" s="166">
        <v>599</v>
      </c>
      <c r="E157" s="166">
        <v>298</v>
      </c>
      <c r="F157" s="166">
        <v>1009</v>
      </c>
      <c r="G157" s="166">
        <v>1267</v>
      </c>
      <c r="H157" s="166">
        <v>1838</v>
      </c>
      <c r="I157" s="166">
        <v>1634</v>
      </c>
      <c r="J157" s="181">
        <f t="shared" si="56"/>
        <v>-0.11099020674646354</v>
      </c>
      <c r="K157" s="165">
        <f t="shared" si="55"/>
        <v>-204</v>
      </c>
      <c r="L157" s="167">
        <f t="shared" si="54"/>
        <v>4.4138661307357974E-4</v>
      </c>
    </row>
    <row r="158" spans="1:12" x14ac:dyDescent="0.25">
      <c r="A158" s="1"/>
      <c r="B158" s="165" t="s">
        <v>121</v>
      </c>
      <c r="C158" s="166">
        <v>1841</v>
      </c>
      <c r="D158" s="166">
        <v>736</v>
      </c>
      <c r="E158" s="166">
        <v>537</v>
      </c>
      <c r="F158" s="166">
        <v>1979</v>
      </c>
      <c r="G158" s="166">
        <v>2077</v>
      </c>
      <c r="H158" s="166">
        <v>2145</v>
      </c>
      <c r="I158" s="166">
        <v>1766</v>
      </c>
      <c r="J158" s="181">
        <f t="shared" si="56"/>
        <v>-0.17668997668997666</v>
      </c>
      <c r="K158" s="165">
        <f t="shared" si="55"/>
        <v>-379</v>
      </c>
      <c r="L158" s="167">
        <f t="shared" si="54"/>
        <v>4.7704330397058863E-4</v>
      </c>
    </row>
    <row r="159" spans="1:12" x14ac:dyDescent="0.25">
      <c r="A159" s="1"/>
      <c r="B159" s="165" t="s">
        <v>130</v>
      </c>
      <c r="C159" s="166">
        <v>409</v>
      </c>
      <c r="D159" s="166">
        <v>432</v>
      </c>
      <c r="E159" s="166">
        <v>29</v>
      </c>
      <c r="F159" s="166">
        <v>312</v>
      </c>
      <c r="G159" s="166">
        <v>503</v>
      </c>
      <c r="H159" s="166">
        <v>358</v>
      </c>
      <c r="I159" s="166">
        <v>338</v>
      </c>
      <c r="J159" s="181">
        <f t="shared" si="56"/>
        <v>-5.5865921787709549E-2</v>
      </c>
      <c r="K159" s="165">
        <f t="shared" si="55"/>
        <v>-20</v>
      </c>
      <c r="L159" s="167">
        <f t="shared" si="54"/>
        <v>9.1302738812037916E-5</v>
      </c>
    </row>
    <row r="160" spans="1:12" x14ac:dyDescent="0.25">
      <c r="A160" s="164" t="s">
        <v>146</v>
      </c>
      <c r="B160" s="165" t="s">
        <v>133</v>
      </c>
      <c r="C160" s="166">
        <v>819</v>
      </c>
      <c r="D160" s="166">
        <v>575</v>
      </c>
      <c r="E160" s="166">
        <v>69</v>
      </c>
      <c r="F160" s="166">
        <v>514</v>
      </c>
      <c r="G160" s="166">
        <v>686</v>
      </c>
      <c r="H160" s="166">
        <v>598</v>
      </c>
      <c r="I160" s="166">
        <v>492</v>
      </c>
      <c r="J160" s="181">
        <f t="shared" si="56"/>
        <v>-0.17725752508361203</v>
      </c>
      <c r="K160" s="165">
        <f t="shared" si="55"/>
        <v>-106</v>
      </c>
      <c r="L160" s="167">
        <f t="shared" si="54"/>
        <v>1.3290221152521494E-4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9688</v>
      </c>
      <c r="D161" s="171">
        <f t="shared" ref="D161:I161" si="58">D153-SUM(D154:D160)</f>
        <v>3442</v>
      </c>
      <c r="E161" s="171">
        <f t="shared" si="58"/>
        <v>3674</v>
      </c>
      <c r="F161" s="171">
        <f t="shared" si="58"/>
        <v>6403</v>
      </c>
      <c r="G161" s="171">
        <f t="shared" si="58"/>
        <v>8503</v>
      </c>
      <c r="H161" s="171">
        <f t="shared" si="58"/>
        <v>11368</v>
      </c>
      <c r="I161" s="171">
        <f t="shared" si="58"/>
        <v>11014</v>
      </c>
      <c r="J161" s="182">
        <f t="shared" si="56"/>
        <v>-3.114004222378608E-2</v>
      </c>
      <c r="K161" s="170">
        <f>I161-H161</f>
        <v>-354</v>
      </c>
      <c r="L161" s="172">
        <f t="shared" si="54"/>
        <v>2.9751726783307265E-3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CFFF9-CF63-4BC8-96B1-0E95DEC27073}">
  <sheetPr>
    <tabColor rgb="FFBB5C0D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D7F62-989C-4B22-B2CA-70F678F96E70}">
  <sheetPr>
    <tabColor rgb="FFF29140"/>
  </sheetPr>
  <dimension ref="A4:O270"/>
  <sheetViews>
    <sheetView showGridLines="0" topLeftCell="H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 t="shared" ref="C7" si="0">E7-1</f>
        <v>2020</v>
      </c>
      <c r="D7" s="308"/>
      <c r="E7" s="309">
        <f t="shared" ref="E7" si="1">G7-1</f>
        <v>2021</v>
      </c>
      <c r="F7" s="308"/>
      <c r="G7" s="309">
        <f t="shared" ref="G7" si="2">I7-1</f>
        <v>2022</v>
      </c>
      <c r="H7" s="308"/>
      <c r="I7" s="309">
        <f t="shared" ref="I7" si="3"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893934</v>
      </c>
      <c r="D9" s="121">
        <v>2.0976097801655547E-2</v>
      </c>
      <c r="E9" s="120">
        <v>51667</v>
      </c>
      <c r="F9" s="121">
        <f t="shared" ref="F9:L21" si="4">IFERROR(E9/C9-1,"-")</f>
        <v>-0.94220266820593024</v>
      </c>
      <c r="G9" s="120">
        <v>576461</v>
      </c>
      <c r="H9" s="121">
        <f t="shared" si="4"/>
        <v>10.157237695240676</v>
      </c>
      <c r="I9" s="120">
        <v>810733</v>
      </c>
      <c r="J9" s="121">
        <f t="shared" si="4"/>
        <v>0.40639696354133248</v>
      </c>
      <c r="K9" s="120">
        <v>836960</v>
      </c>
      <c r="L9" s="121">
        <f t="shared" si="4"/>
        <v>3.2349737829840297E-2</v>
      </c>
      <c r="M9" s="120">
        <v>876312</v>
      </c>
      <c r="N9" s="121">
        <f>IFERROR(M9/K9-1,"-")</f>
        <v>4.701777862741352E-2</v>
      </c>
    </row>
    <row r="10" spans="1:15" x14ac:dyDescent="0.25">
      <c r="A10" s="1" t="s">
        <v>74</v>
      </c>
      <c r="B10" s="119" t="s">
        <v>75</v>
      </c>
      <c r="C10" s="120">
        <v>832182</v>
      </c>
      <c r="D10" s="121">
        <v>3.5273715272421402E-2</v>
      </c>
      <c r="E10" s="120">
        <v>53867</v>
      </c>
      <c r="F10" s="121">
        <f t="shared" si="4"/>
        <v>-0.93527016926585771</v>
      </c>
      <c r="G10" s="120">
        <v>608977</v>
      </c>
      <c r="H10" s="121">
        <f t="shared" si="4"/>
        <v>10.305196131212059</v>
      </c>
      <c r="I10" s="120">
        <v>773844</v>
      </c>
      <c r="J10" s="121">
        <f t="shared" si="4"/>
        <v>0.27072779431735516</v>
      </c>
      <c r="K10" s="120">
        <v>824761</v>
      </c>
      <c r="L10" s="121">
        <f t="shared" si="4"/>
        <v>6.5797499237572499E-2</v>
      </c>
      <c r="M10" s="120">
        <v>812017</v>
      </c>
      <c r="N10" s="121">
        <f t="shared" ref="N10:N15" si="5">IFERROR(M10/K10-1,"-")</f>
        <v>-1.5451749052149633E-2</v>
      </c>
    </row>
    <row r="11" spans="1:15" x14ac:dyDescent="0.25">
      <c r="A11" s="1" t="s">
        <v>76</v>
      </c>
      <c r="B11" s="119" t="s">
        <v>77</v>
      </c>
      <c r="C11" s="120">
        <v>381721</v>
      </c>
      <c r="D11" s="121">
        <v>-0.55779099968258161</v>
      </c>
      <c r="E11" s="120">
        <v>73467</v>
      </c>
      <c r="F11" s="121">
        <f t="shared" si="4"/>
        <v>-0.80753744226804391</v>
      </c>
      <c r="G11" s="120">
        <v>747881</v>
      </c>
      <c r="H11" s="121">
        <f t="shared" si="4"/>
        <v>9.1798222331114658</v>
      </c>
      <c r="I11" s="120">
        <v>818402</v>
      </c>
      <c r="J11" s="121">
        <f t="shared" si="4"/>
        <v>9.4294413148615863E-2</v>
      </c>
      <c r="K11" s="120">
        <v>866668</v>
      </c>
      <c r="L11" s="121">
        <f t="shared" si="4"/>
        <v>5.8975906705995396E-2</v>
      </c>
      <c r="M11" s="120">
        <v>828674</v>
      </c>
      <c r="N11" s="121">
        <f t="shared" si="5"/>
        <v>-4.3839163324364105E-2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71140</v>
      </c>
      <c r="F12" s="121" t="str">
        <f t="shared" si="4"/>
        <v>-</v>
      </c>
      <c r="G12" s="120">
        <v>725227</v>
      </c>
      <c r="H12" s="121">
        <f t="shared" si="4"/>
        <v>9.1943632274388527</v>
      </c>
      <c r="I12" s="120">
        <v>745949</v>
      </c>
      <c r="J12" s="121">
        <f t="shared" si="4"/>
        <v>2.8573122622296276E-2</v>
      </c>
      <c r="K12" s="120">
        <v>789795</v>
      </c>
      <c r="L12" s="121">
        <f t="shared" si="4"/>
        <v>5.8778817318610344E-2</v>
      </c>
      <c r="M12" s="120">
        <v>754621</v>
      </c>
      <c r="N12" s="121">
        <f t="shared" si="5"/>
        <v>-4.4535607341145478E-2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71284</v>
      </c>
      <c r="F13" s="121" t="str">
        <f t="shared" si="4"/>
        <v>-</v>
      </c>
      <c r="G13" s="120">
        <v>653261</v>
      </c>
      <c r="H13" s="121">
        <f t="shared" si="4"/>
        <v>8.1642023455473876</v>
      </c>
      <c r="I13" s="120">
        <v>671021</v>
      </c>
      <c r="J13" s="121">
        <f t="shared" si="4"/>
        <v>2.7186683423623847E-2</v>
      </c>
      <c r="K13" s="120">
        <v>746827</v>
      </c>
      <c r="L13" s="121">
        <f t="shared" si="4"/>
        <v>0.11297112907047624</v>
      </c>
      <c r="M13" s="120">
        <v>741128</v>
      </c>
      <c r="N13" s="121">
        <f t="shared" si="5"/>
        <v>-7.6309506753237111E-3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113899</v>
      </c>
      <c r="F14" s="121" t="str">
        <f t="shared" si="4"/>
        <v>-</v>
      </c>
      <c r="G14" s="120">
        <v>672943</v>
      </c>
      <c r="H14" s="121">
        <f t="shared" si="4"/>
        <v>4.9082432681586319</v>
      </c>
      <c r="I14" s="120">
        <v>758024</v>
      </c>
      <c r="J14" s="121">
        <f t="shared" si="4"/>
        <v>0.12643121334199181</v>
      </c>
      <c r="K14" s="120">
        <v>787690</v>
      </c>
      <c r="L14" s="121">
        <f t="shared" si="4"/>
        <v>3.9135964032801063E-2</v>
      </c>
      <c r="M14" s="120">
        <v>808867</v>
      </c>
      <c r="N14" s="121">
        <f t="shared" si="5"/>
        <v>2.6884942045728666E-2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254312</v>
      </c>
      <c r="F15" s="121" t="str">
        <f t="shared" si="4"/>
        <v>-</v>
      </c>
      <c r="G15" s="120">
        <v>858220</v>
      </c>
      <c r="H15" s="121">
        <f t="shared" si="4"/>
        <v>2.3746736292428197</v>
      </c>
      <c r="I15" s="120">
        <v>871300</v>
      </c>
      <c r="J15" s="121">
        <f t="shared" si="4"/>
        <v>1.5240847335182162E-2</v>
      </c>
      <c r="K15" s="120">
        <v>895588</v>
      </c>
      <c r="L15" s="121">
        <f t="shared" si="4"/>
        <v>2.7875588201538015E-2</v>
      </c>
      <c r="M15" s="120">
        <v>931129</v>
      </c>
      <c r="N15" s="121">
        <f t="shared" si="5"/>
        <v>3.968454244585673E-2</v>
      </c>
    </row>
    <row r="16" spans="1:15" x14ac:dyDescent="0.25">
      <c r="A16" s="1" t="s">
        <v>86</v>
      </c>
      <c r="B16" s="119" t="s">
        <v>87</v>
      </c>
      <c r="C16" s="120">
        <v>191201</v>
      </c>
      <c r="D16" s="121">
        <v>-0.80228508439032353</v>
      </c>
      <c r="E16" s="120">
        <v>386772</v>
      </c>
      <c r="F16" s="121">
        <f t="shared" si="4"/>
        <v>1.0228555289982793</v>
      </c>
      <c r="G16" s="120">
        <v>895466</v>
      </c>
      <c r="H16" s="121">
        <f t="shared" si="4"/>
        <v>1.3152296443382663</v>
      </c>
      <c r="I16" s="120">
        <v>947197</v>
      </c>
      <c r="J16" s="121">
        <f t="shared" si="4"/>
        <v>5.7769920912686734E-2</v>
      </c>
      <c r="K16" s="120">
        <v>936279</v>
      </c>
      <c r="L16" s="121">
        <f t="shared" si="4"/>
        <v>-1.1526641237250557E-2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105790</v>
      </c>
      <c r="D17" s="121">
        <v>-0.86726440969738949</v>
      </c>
      <c r="E17" s="120">
        <v>422869</v>
      </c>
      <c r="F17" s="121">
        <f t="shared" si="4"/>
        <v>2.99724926741658</v>
      </c>
      <c r="G17" s="120">
        <v>748642</v>
      </c>
      <c r="H17" s="121">
        <f t="shared" si="4"/>
        <v>0.77038751953914808</v>
      </c>
      <c r="I17" s="120">
        <v>799868</v>
      </c>
      <c r="J17" s="121">
        <f t="shared" si="4"/>
        <v>6.8425228613943734E-2</v>
      </c>
      <c r="K17" s="120">
        <v>807680</v>
      </c>
      <c r="L17" s="121">
        <f t="shared" si="4"/>
        <v>9.7666114908960822E-3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101639</v>
      </c>
      <c r="D18" s="121">
        <v>-0.8772455089820359</v>
      </c>
      <c r="E18" s="120">
        <v>627412</v>
      </c>
      <c r="F18" s="121">
        <f t="shared" si="4"/>
        <v>5.1729454244925668</v>
      </c>
      <c r="G18" s="120">
        <v>801936</v>
      </c>
      <c r="H18" s="121">
        <f t="shared" si="4"/>
        <v>0.27816490599478483</v>
      </c>
      <c r="I18" s="120">
        <v>863416</v>
      </c>
      <c r="J18" s="121">
        <f t="shared" si="4"/>
        <v>7.6664471977813786E-2</v>
      </c>
      <c r="K18" s="120">
        <v>870321</v>
      </c>
      <c r="L18" s="121">
        <f t="shared" si="4"/>
        <v>7.997303733078942E-3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110775</v>
      </c>
      <c r="D19" s="121">
        <v>-0.86625818719628145</v>
      </c>
      <c r="E19" s="120">
        <v>660916</v>
      </c>
      <c r="F19" s="121">
        <f t="shared" si="4"/>
        <v>4.9662920334010385</v>
      </c>
      <c r="G19" s="120">
        <v>785918</v>
      </c>
      <c r="H19" s="121">
        <f t="shared" si="4"/>
        <v>0.18913447397248673</v>
      </c>
      <c r="I19" s="120">
        <v>847777</v>
      </c>
      <c r="J19" s="121">
        <f t="shared" si="4"/>
        <v>7.8709229207118314E-2</v>
      </c>
      <c r="K19" s="120">
        <v>817457</v>
      </c>
      <c r="L19" s="121">
        <f t="shared" si="4"/>
        <v>-3.5764121933008375E-2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118240</v>
      </c>
      <c r="D20" s="121">
        <v>-0.86305431499360674</v>
      </c>
      <c r="E20" s="120">
        <v>579557</v>
      </c>
      <c r="F20" s="121">
        <f t="shared" si="4"/>
        <v>3.9015307848443843</v>
      </c>
      <c r="G20" s="120">
        <v>790311</v>
      </c>
      <c r="H20" s="121">
        <f t="shared" si="4"/>
        <v>0.36364671637129731</v>
      </c>
      <c r="I20" s="120">
        <v>831777</v>
      </c>
      <c r="J20" s="121">
        <f t="shared" si="4"/>
        <v>5.2467952489589464E-2</v>
      </c>
      <c r="K20" s="120">
        <v>834955</v>
      </c>
      <c r="L20" s="121">
        <f t="shared" si="4"/>
        <v>3.8207356058175268E-3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2858440</v>
      </c>
      <c r="D21" s="124">
        <v>-0.71680604408130044</v>
      </c>
      <c r="E21" s="123">
        <v>3367162</v>
      </c>
      <c r="F21" s="124">
        <f t="shared" si="4"/>
        <v>0.17797190075705638</v>
      </c>
      <c r="G21" s="123">
        <v>8865243</v>
      </c>
      <c r="H21" s="124">
        <f t="shared" si="4"/>
        <v>1.6328531267577859</v>
      </c>
      <c r="I21" s="123">
        <v>9739308</v>
      </c>
      <c r="J21" s="124">
        <f t="shared" si="4"/>
        <v>9.8594590131370285E-2</v>
      </c>
      <c r="K21" s="123">
        <v>10014981</v>
      </c>
      <c r="L21" s="124">
        <f t="shared" si="4"/>
        <v>2.8305193757092395E-2</v>
      </c>
      <c r="M21" s="123">
        <v>5752748</v>
      </c>
      <c r="N21" s="124">
        <v>7.7570908491209067E-4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3" t="s">
        <v>276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$C$7</f>
        <v>2020</v>
      </c>
      <c r="D29" s="308"/>
      <c r="E29" s="309">
        <f>$E$7</f>
        <v>2021</v>
      </c>
      <c r="F29" s="308"/>
      <c r="G29" s="309">
        <f>$G$7</f>
        <v>2022</v>
      </c>
      <c r="H29" s="308"/>
      <c r="I29" s="309">
        <f>$I$7</f>
        <v>2023</v>
      </c>
      <c r="J29" s="308"/>
      <c r="K29" s="309">
        <f>$K$7</f>
        <v>2024</v>
      </c>
      <c r="L29" s="308"/>
      <c r="M29" s="309">
        <f>$M$7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251</v>
      </c>
      <c r="G30" s="118" t="s">
        <v>71</v>
      </c>
      <c r="H30" s="117" t="s">
        <v>251</v>
      </c>
      <c r="I30" s="118" t="s">
        <v>71</v>
      </c>
      <c r="J30" s="117" t="s">
        <v>251</v>
      </c>
      <c r="K30" s="118" t="s">
        <v>71</v>
      </c>
      <c r="L30" s="117" t="s">
        <v>251</v>
      </c>
      <c r="M30" s="118" t="s">
        <v>71</v>
      </c>
      <c r="N30" s="117" t="s">
        <v>277</v>
      </c>
    </row>
    <row r="31" spans="1:15" x14ac:dyDescent="0.25">
      <c r="B31" s="119" t="s">
        <v>73</v>
      </c>
      <c r="C31" s="120">
        <v>37671</v>
      </c>
      <c r="D31" s="121">
        <v>0.29409137753349368</v>
      </c>
      <c r="E31" s="120">
        <v>5567</v>
      </c>
      <c r="F31" s="121">
        <f t="shared" ref="F31:L43" si="6">IFERROR(E31/C31-1,"-")</f>
        <v>-0.85222054099970801</v>
      </c>
      <c r="G31" s="120">
        <v>23050</v>
      </c>
      <c r="H31" s="121">
        <f t="shared" si="6"/>
        <v>3.1404706305011674</v>
      </c>
      <c r="I31" s="120">
        <v>31748</v>
      </c>
      <c r="J31" s="121">
        <f t="shared" si="6"/>
        <v>0.377353579175705</v>
      </c>
      <c r="K31" s="120">
        <v>32373</v>
      </c>
      <c r="L31" s="121">
        <f t="shared" si="6"/>
        <v>1.9686279450674027E-2</v>
      </c>
      <c r="M31" s="120">
        <v>34050</v>
      </c>
      <c r="N31" s="121">
        <f t="shared" ref="N31:N37" si="7">IFERROR(M31/K31-1,"-")</f>
        <v>5.1802427949216856E-2</v>
      </c>
    </row>
    <row r="32" spans="1:15" x14ac:dyDescent="0.25">
      <c r="B32" s="119" t="s">
        <v>75</v>
      </c>
      <c r="C32" s="120">
        <v>31441</v>
      </c>
      <c r="D32" s="121">
        <v>-0.1028904043142066</v>
      </c>
      <c r="E32" s="120">
        <v>8033</v>
      </c>
      <c r="F32" s="121">
        <f t="shared" si="6"/>
        <v>-0.74450558188352789</v>
      </c>
      <c r="G32" s="120">
        <v>23773</v>
      </c>
      <c r="H32" s="121">
        <f t="shared" si="6"/>
        <v>1.9594174032117517</v>
      </c>
      <c r="I32" s="120">
        <v>21281</v>
      </c>
      <c r="J32" s="121">
        <f t="shared" si="6"/>
        <v>-0.10482480124510996</v>
      </c>
      <c r="K32" s="120">
        <v>26641</v>
      </c>
      <c r="L32" s="121">
        <f t="shared" si="6"/>
        <v>0.25186786335228617</v>
      </c>
      <c r="M32" s="120">
        <v>30506</v>
      </c>
      <c r="N32" s="121">
        <f t="shared" si="7"/>
        <v>0.14507713674411615</v>
      </c>
    </row>
    <row r="33" spans="2:15" x14ac:dyDescent="0.25">
      <c r="B33" s="119" t="s">
        <v>77</v>
      </c>
      <c r="C33" s="120">
        <v>13981</v>
      </c>
      <c r="D33" s="121">
        <v>-0.59311428654579323</v>
      </c>
      <c r="E33" s="120">
        <v>11915</v>
      </c>
      <c r="F33" s="121">
        <f t="shared" si="6"/>
        <v>-0.14777197625348693</v>
      </c>
      <c r="G33" s="120">
        <v>26880</v>
      </c>
      <c r="H33" s="121">
        <f t="shared" si="6"/>
        <v>1.2559798573227026</v>
      </c>
      <c r="I33" s="120">
        <v>24322</v>
      </c>
      <c r="J33" s="121">
        <f t="shared" si="6"/>
        <v>-9.5163690476190443E-2</v>
      </c>
      <c r="K33" s="120">
        <v>38910</v>
      </c>
      <c r="L33" s="121">
        <f t="shared" si="6"/>
        <v>0.59978620179261566</v>
      </c>
      <c r="M33" s="120">
        <v>29803</v>
      </c>
      <c r="N33" s="121">
        <f t="shared" si="7"/>
        <v>-0.23405294268825494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15305</v>
      </c>
      <c r="F34" s="121" t="str">
        <f t="shared" si="6"/>
        <v>-</v>
      </c>
      <c r="G34" s="120">
        <v>48682</v>
      </c>
      <c r="H34" s="121">
        <f t="shared" si="6"/>
        <v>2.1807905913100294</v>
      </c>
      <c r="I34" s="120">
        <v>46080</v>
      </c>
      <c r="J34" s="121">
        <f t="shared" si="6"/>
        <v>-5.3448913356065941E-2</v>
      </c>
      <c r="K34" s="120">
        <v>38278</v>
      </c>
      <c r="L34" s="121">
        <f t="shared" si="6"/>
        <v>-0.16931423611111107</v>
      </c>
      <c r="M34" s="120">
        <v>53611</v>
      </c>
      <c r="N34" s="121">
        <f t="shared" si="7"/>
        <v>0.40056951773864879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16133</v>
      </c>
      <c r="F35" s="121" t="str">
        <f t="shared" si="6"/>
        <v>-</v>
      </c>
      <c r="G35" s="120">
        <v>35593</v>
      </c>
      <c r="H35" s="121">
        <f t="shared" si="6"/>
        <v>1.2062232690758075</v>
      </c>
      <c r="I35" s="120">
        <v>29396</v>
      </c>
      <c r="J35" s="121">
        <f t="shared" si="6"/>
        <v>-0.17410726828308942</v>
      </c>
      <c r="K35" s="120">
        <v>41371</v>
      </c>
      <c r="L35" s="121">
        <f t="shared" si="6"/>
        <v>0.40736834943529732</v>
      </c>
      <c r="M35" s="120">
        <v>35251</v>
      </c>
      <c r="N35" s="121">
        <f t="shared" si="7"/>
        <v>-0.14792970921660098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23727</v>
      </c>
      <c r="F36" s="121" t="str">
        <f t="shared" si="6"/>
        <v>-</v>
      </c>
      <c r="G36" s="120">
        <v>44483</v>
      </c>
      <c r="H36" s="121">
        <f t="shared" si="6"/>
        <v>0.87478400134867451</v>
      </c>
      <c r="I36" s="120">
        <v>44590</v>
      </c>
      <c r="J36" s="121">
        <f t="shared" si="6"/>
        <v>2.4054133039588255E-3</v>
      </c>
      <c r="K36" s="120">
        <v>47095</v>
      </c>
      <c r="L36" s="121">
        <f t="shared" si="6"/>
        <v>5.6178515362188763E-2</v>
      </c>
      <c r="M36" s="120">
        <v>48568</v>
      </c>
      <c r="N36" s="121">
        <f t="shared" si="7"/>
        <v>3.1277205648158057E-2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62543</v>
      </c>
      <c r="F37" s="121" t="str">
        <f t="shared" si="6"/>
        <v>-</v>
      </c>
      <c r="G37" s="120">
        <v>72292</v>
      </c>
      <c r="H37" s="121">
        <f t="shared" si="6"/>
        <v>0.15587675679132751</v>
      </c>
      <c r="I37" s="120">
        <v>66167</v>
      </c>
      <c r="J37" s="121">
        <f t="shared" si="6"/>
        <v>-8.4725834117191368E-2</v>
      </c>
      <c r="K37" s="120">
        <v>72329</v>
      </c>
      <c r="L37" s="121">
        <f t="shared" si="6"/>
        <v>9.3127994317409035E-2</v>
      </c>
      <c r="M37" s="120">
        <v>74860</v>
      </c>
      <c r="N37" s="121">
        <f t="shared" si="7"/>
        <v>3.4992879757773432E-2</v>
      </c>
    </row>
    <row r="38" spans="2:15" x14ac:dyDescent="0.25">
      <c r="B38" s="119" t="s">
        <v>87</v>
      </c>
      <c r="C38" s="120">
        <v>60743</v>
      </c>
      <c r="D38" s="121">
        <v>-0.44106334425264093</v>
      </c>
      <c r="E38" s="120">
        <v>68184</v>
      </c>
      <c r="F38" s="121">
        <f t="shared" si="6"/>
        <v>0.12249971190095987</v>
      </c>
      <c r="G38" s="120">
        <v>87149</v>
      </c>
      <c r="H38" s="121">
        <f t="shared" si="6"/>
        <v>0.27814443271148659</v>
      </c>
      <c r="I38" s="120">
        <v>132200</v>
      </c>
      <c r="J38" s="121">
        <f t="shared" si="6"/>
        <v>0.51694224833331415</v>
      </c>
      <c r="K38" s="120">
        <v>90782</v>
      </c>
      <c r="L38" s="121">
        <f t="shared" si="6"/>
        <v>-0.31329803328290473</v>
      </c>
      <c r="M38" s="120"/>
      <c r="N38" s="121"/>
    </row>
    <row r="39" spans="2:15" x14ac:dyDescent="0.25">
      <c r="B39" s="119" t="s">
        <v>89</v>
      </c>
      <c r="C39" s="120">
        <v>30758</v>
      </c>
      <c r="D39" s="121">
        <v>-0.31096126705347338</v>
      </c>
      <c r="E39" s="120">
        <v>42507</v>
      </c>
      <c r="F39" s="121">
        <f t="shared" si="6"/>
        <v>0.38198192340204185</v>
      </c>
      <c r="G39" s="120">
        <v>45509</v>
      </c>
      <c r="H39" s="121">
        <f t="shared" si="6"/>
        <v>7.0623661985084851E-2</v>
      </c>
      <c r="I39" s="120">
        <v>54675</v>
      </c>
      <c r="J39" s="121">
        <f t="shared" si="6"/>
        <v>0.20141070996945665</v>
      </c>
      <c r="K39" s="120">
        <v>51020</v>
      </c>
      <c r="L39" s="121">
        <f t="shared" si="6"/>
        <v>-6.6849565614997664E-2</v>
      </c>
      <c r="M39" s="120"/>
      <c r="N39" s="121"/>
    </row>
    <row r="40" spans="2:15" x14ac:dyDescent="0.25">
      <c r="B40" s="119" t="s">
        <v>91</v>
      </c>
      <c r="C40" s="120">
        <v>28673</v>
      </c>
      <c r="D40" s="121">
        <v>-0.43128309895471761</v>
      </c>
      <c r="E40" s="120">
        <v>36401</v>
      </c>
      <c r="F40" s="121">
        <f t="shared" si="6"/>
        <v>0.26952184982387606</v>
      </c>
      <c r="G40" s="120">
        <v>38548</v>
      </c>
      <c r="H40" s="121">
        <f t="shared" si="6"/>
        <v>5.8981896101755416E-2</v>
      </c>
      <c r="I40" s="120">
        <v>44421</v>
      </c>
      <c r="J40" s="121">
        <f t="shared" si="6"/>
        <v>0.15235550482515303</v>
      </c>
      <c r="K40" s="120">
        <v>43620</v>
      </c>
      <c r="L40" s="121">
        <f t="shared" si="6"/>
        <v>-1.8032011886270016E-2</v>
      </c>
      <c r="M40" s="120"/>
      <c r="N40" s="121"/>
    </row>
    <row r="41" spans="2:15" x14ac:dyDescent="0.25">
      <c r="B41" s="119" t="s">
        <v>93</v>
      </c>
      <c r="C41" s="120">
        <v>10757</v>
      </c>
      <c r="D41" s="121">
        <v>-0.7234277780634546</v>
      </c>
      <c r="E41" s="120">
        <v>27872</v>
      </c>
      <c r="F41" s="121">
        <f t="shared" si="6"/>
        <v>1.5910569861485544</v>
      </c>
      <c r="G41" s="120">
        <v>30570</v>
      </c>
      <c r="H41" s="121">
        <f t="shared" si="6"/>
        <v>9.6799655568312382E-2</v>
      </c>
      <c r="I41" s="120">
        <v>36335</v>
      </c>
      <c r="J41" s="121">
        <f t="shared" si="6"/>
        <v>0.18858357867190056</v>
      </c>
      <c r="K41" s="120">
        <v>27880</v>
      </c>
      <c r="L41" s="121">
        <f t="shared" si="6"/>
        <v>-0.23269574790147241</v>
      </c>
      <c r="M41" s="120"/>
      <c r="N41" s="121"/>
    </row>
    <row r="42" spans="2:15" x14ac:dyDescent="0.25">
      <c r="B42" s="119" t="s">
        <v>95</v>
      </c>
      <c r="C42" s="120">
        <v>8464</v>
      </c>
      <c r="D42" s="121">
        <v>-0.78860610904368245</v>
      </c>
      <c r="E42" s="120">
        <v>32687</v>
      </c>
      <c r="F42" s="121">
        <f t="shared" si="6"/>
        <v>2.8618856332703215</v>
      </c>
      <c r="G42" s="120">
        <v>36689</v>
      </c>
      <c r="H42" s="121">
        <f t="shared" si="6"/>
        <v>0.12243399516627407</v>
      </c>
      <c r="I42" s="120">
        <v>45648</v>
      </c>
      <c r="J42" s="121">
        <f t="shared" si="6"/>
        <v>0.24418763117010545</v>
      </c>
      <c r="K42" s="120">
        <v>41448</v>
      </c>
      <c r="L42" s="121">
        <f t="shared" si="6"/>
        <v>-9.2008412197686629E-2</v>
      </c>
      <c r="M42" s="120"/>
      <c r="N42" s="121"/>
    </row>
    <row r="43" spans="2:15" ht="15.75" x14ac:dyDescent="0.25">
      <c r="B43" s="122" t="s">
        <v>32</v>
      </c>
      <c r="C43" s="123">
        <v>241430</v>
      </c>
      <c r="D43" s="124">
        <v>-0.60713065269392863</v>
      </c>
      <c r="E43" s="123">
        <v>350874</v>
      </c>
      <c r="F43" s="124">
        <f t="shared" si="6"/>
        <v>0.45331566085407782</v>
      </c>
      <c r="G43" s="123">
        <v>513218</v>
      </c>
      <c r="H43" s="124">
        <f t="shared" si="6"/>
        <v>0.4626846104299549</v>
      </c>
      <c r="I43" s="123">
        <v>576863</v>
      </c>
      <c r="J43" s="124">
        <f t="shared" si="6"/>
        <v>0.12401162858668235</v>
      </c>
      <c r="K43" s="123">
        <v>551747</v>
      </c>
      <c r="L43" s="124">
        <f t="shared" si="6"/>
        <v>-4.3538933854312067E-2</v>
      </c>
      <c r="M43" s="123">
        <v>306649</v>
      </c>
      <c r="N43" s="124">
        <v>3.2498644767455565E-2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3" t="s">
        <v>278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$C$7</f>
        <v>2020</v>
      </c>
      <c r="D51" s="308"/>
      <c r="E51" s="309">
        <f>$E$7</f>
        <v>2021</v>
      </c>
      <c r="F51" s="308"/>
      <c r="G51" s="309">
        <f>$G$7</f>
        <v>2022</v>
      </c>
      <c r="H51" s="308"/>
      <c r="I51" s="309">
        <f>$I$7</f>
        <v>2023</v>
      </c>
      <c r="J51" s="308"/>
      <c r="K51" s="309">
        <f>$K$7</f>
        <v>2024</v>
      </c>
      <c r="L51" s="308"/>
      <c r="M51" s="309">
        <f>$M$7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251</v>
      </c>
      <c r="G52" s="118" t="s">
        <v>71</v>
      </c>
      <c r="H52" s="117" t="s">
        <v>251</v>
      </c>
      <c r="I52" s="118" t="s">
        <v>71</v>
      </c>
      <c r="J52" s="117" t="s">
        <v>251</v>
      </c>
      <c r="K52" s="118" t="s">
        <v>71</v>
      </c>
      <c r="L52" s="117" t="s">
        <v>251</v>
      </c>
      <c r="M52" s="118" t="s">
        <v>71</v>
      </c>
      <c r="N52" s="117" t="s">
        <v>277</v>
      </c>
    </row>
    <row r="53" spans="1:15" x14ac:dyDescent="0.25">
      <c r="A53" s="1">
        <v>1</v>
      </c>
      <c r="B53" s="119" t="s">
        <v>73</v>
      </c>
      <c r="C53" s="120">
        <v>23617</v>
      </c>
      <c r="D53" s="121">
        <v>-2.8026998106840062E-2</v>
      </c>
      <c r="E53" s="120">
        <v>1838</v>
      </c>
      <c r="F53" s="121">
        <f>IFERROR(E53/C53-1,"-")</f>
        <v>-0.92217470466189611</v>
      </c>
      <c r="G53" s="120">
        <v>16394</v>
      </c>
      <c r="H53" s="121">
        <f>IFERROR(G53/E53-1,"-")</f>
        <v>7.9194776931447226</v>
      </c>
      <c r="I53" s="120">
        <v>25146</v>
      </c>
      <c r="J53" s="121">
        <f>IFERROR(I53/G53-1,"-")</f>
        <v>0.53385384896913513</v>
      </c>
      <c r="K53" s="120">
        <v>18647</v>
      </c>
      <c r="L53" s="121">
        <f>IFERROR(K53/I53-1,"-")</f>
        <v>-0.25845064821442776</v>
      </c>
      <c r="M53" s="120">
        <v>21537</v>
      </c>
      <c r="N53" s="121">
        <f t="shared" ref="N53:N59" si="8">IFERROR(M53/K53-1,"-")</f>
        <v>0.15498471604011366</v>
      </c>
    </row>
    <row r="54" spans="1:15" x14ac:dyDescent="0.25">
      <c r="A54" s="1">
        <v>2</v>
      </c>
      <c r="B54" s="119" t="s">
        <v>75</v>
      </c>
      <c r="C54" s="120">
        <v>21412</v>
      </c>
      <c r="D54" s="121">
        <v>-0.12109022247762913</v>
      </c>
      <c r="E54" s="120">
        <v>3018</v>
      </c>
      <c r="F54" s="121">
        <f t="shared" ref="F54:L65" si="9">IFERROR(E54/C54-1,"-")</f>
        <v>-0.85905099943956653</v>
      </c>
      <c r="G54" s="120">
        <v>16294</v>
      </c>
      <c r="H54" s="121">
        <f t="shared" si="9"/>
        <v>4.3989396951623592</v>
      </c>
      <c r="I54" s="120">
        <v>16027</v>
      </c>
      <c r="J54" s="121">
        <f t="shared" si="9"/>
        <v>-1.6386399901804349E-2</v>
      </c>
      <c r="K54" s="120">
        <v>16643</v>
      </c>
      <c r="L54" s="121">
        <f t="shared" si="9"/>
        <v>3.8435140700068704E-2</v>
      </c>
      <c r="M54" s="120">
        <v>19156</v>
      </c>
      <c r="N54" s="121">
        <f t="shared" si="8"/>
        <v>0.15099441206513253</v>
      </c>
    </row>
    <row r="55" spans="1:15" x14ac:dyDescent="0.25">
      <c r="A55" s="1">
        <v>3</v>
      </c>
      <c r="B55" s="119" t="s">
        <v>77</v>
      </c>
      <c r="C55" s="120">
        <v>7343</v>
      </c>
      <c r="D55" s="121">
        <v>-0.65350132125330318</v>
      </c>
      <c r="E55" s="120">
        <v>4318</v>
      </c>
      <c r="F55" s="121">
        <f t="shared" si="9"/>
        <v>-0.41195696581778563</v>
      </c>
      <c r="G55" s="120">
        <v>18322</v>
      </c>
      <c r="H55" s="121">
        <f t="shared" si="9"/>
        <v>3.2431681333950904</v>
      </c>
      <c r="I55" s="120">
        <v>18063</v>
      </c>
      <c r="J55" s="121">
        <f t="shared" si="9"/>
        <v>-1.4136011352472444E-2</v>
      </c>
      <c r="K55" s="120">
        <v>20604</v>
      </c>
      <c r="L55" s="121">
        <f t="shared" si="9"/>
        <v>0.14067430659358915</v>
      </c>
      <c r="M55" s="120">
        <v>18642</v>
      </c>
      <c r="N55" s="121">
        <f t="shared" si="8"/>
        <v>-9.5224228305183511E-2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3687</v>
      </c>
      <c r="F56" s="121" t="str">
        <f t="shared" si="9"/>
        <v>-</v>
      </c>
      <c r="G56" s="120">
        <v>33602</v>
      </c>
      <c r="H56" s="121">
        <f t="shared" si="9"/>
        <v>8.1136425278003799</v>
      </c>
      <c r="I56" s="120">
        <v>31153</v>
      </c>
      <c r="J56" s="121">
        <f t="shared" si="9"/>
        <v>-7.2882566513898017E-2</v>
      </c>
      <c r="K56" s="120">
        <v>18824</v>
      </c>
      <c r="L56" s="121">
        <f t="shared" si="9"/>
        <v>-0.3957564279523641</v>
      </c>
      <c r="M56" s="120">
        <v>29526</v>
      </c>
      <c r="N56" s="121">
        <f t="shared" si="8"/>
        <v>0.56852953676158102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5269</v>
      </c>
      <c r="F57" s="121" t="str">
        <f t="shared" si="9"/>
        <v>-</v>
      </c>
      <c r="G57" s="120">
        <v>21960</v>
      </c>
      <c r="H57" s="121">
        <f t="shared" si="9"/>
        <v>3.1677737711140637</v>
      </c>
      <c r="I57" s="120">
        <v>18994</v>
      </c>
      <c r="J57" s="121">
        <f t="shared" si="9"/>
        <v>-0.13506375227686707</v>
      </c>
      <c r="K57" s="120">
        <v>22446</v>
      </c>
      <c r="L57" s="121">
        <f t="shared" si="9"/>
        <v>0.18174160261135097</v>
      </c>
      <c r="M57" s="120">
        <v>26725</v>
      </c>
      <c r="N57" s="121">
        <f t="shared" si="8"/>
        <v>0.1906353025037868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12085</v>
      </c>
      <c r="F58" s="121" t="str">
        <f t="shared" si="9"/>
        <v>-</v>
      </c>
      <c r="G58" s="120">
        <v>29605</v>
      </c>
      <c r="H58" s="121">
        <f t="shared" si="9"/>
        <v>1.4497310715763345</v>
      </c>
      <c r="I58" s="120">
        <v>26276</v>
      </c>
      <c r="J58" s="121">
        <f t="shared" si="9"/>
        <v>-0.1124472217530823</v>
      </c>
      <c r="K58" s="120">
        <v>24937</v>
      </c>
      <c r="L58" s="121">
        <f t="shared" si="9"/>
        <v>-5.0959050083726587E-2</v>
      </c>
      <c r="M58" s="120">
        <v>29537</v>
      </c>
      <c r="N58" s="121">
        <f t="shared" si="8"/>
        <v>0.18446485142559244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34781</v>
      </c>
      <c r="F59" s="121" t="str">
        <f t="shared" si="9"/>
        <v>-</v>
      </c>
      <c r="G59" s="120">
        <v>45742</v>
      </c>
      <c r="H59" s="121">
        <f t="shared" si="9"/>
        <v>0.31514332537879874</v>
      </c>
      <c r="I59" s="120">
        <v>36382</v>
      </c>
      <c r="J59" s="121">
        <f t="shared" si="9"/>
        <v>-0.20462594552052815</v>
      </c>
      <c r="K59" s="120">
        <v>39454</v>
      </c>
      <c r="L59" s="121">
        <f t="shared" si="9"/>
        <v>8.4437359133637591E-2</v>
      </c>
      <c r="M59" s="120">
        <v>44372</v>
      </c>
      <c r="N59" s="121">
        <f t="shared" si="8"/>
        <v>0.12465149287778177</v>
      </c>
    </row>
    <row r="60" spans="1:15" x14ac:dyDescent="0.25">
      <c r="A60" s="1">
        <v>8</v>
      </c>
      <c r="B60" s="119" t="s">
        <v>87</v>
      </c>
      <c r="C60" s="120">
        <v>38101</v>
      </c>
      <c r="D60" s="121">
        <v>-0.41627344037259473</v>
      </c>
      <c r="E60" s="120">
        <v>50516</v>
      </c>
      <c r="F60" s="121">
        <f t="shared" si="9"/>
        <v>0.32584446602451389</v>
      </c>
      <c r="G60" s="120">
        <v>58778</v>
      </c>
      <c r="H60" s="121">
        <f t="shared" si="9"/>
        <v>0.16355214189563694</v>
      </c>
      <c r="I60" s="120">
        <v>83159</v>
      </c>
      <c r="J60" s="121">
        <f t="shared" si="9"/>
        <v>0.41479805369355871</v>
      </c>
      <c r="K60" s="120">
        <v>50144</v>
      </c>
      <c r="L60" s="121">
        <f t="shared" si="9"/>
        <v>-0.39701054606236241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17630</v>
      </c>
      <c r="D61" s="121">
        <v>-0.50712887894883973</v>
      </c>
      <c r="E61" s="120">
        <v>34341</v>
      </c>
      <c r="F61" s="121">
        <f t="shared" si="9"/>
        <v>0.94787294384571763</v>
      </c>
      <c r="G61" s="120">
        <v>34328</v>
      </c>
      <c r="H61" s="121">
        <f t="shared" si="9"/>
        <v>-3.7855624472205029E-4</v>
      </c>
      <c r="I61" s="120">
        <v>27840</v>
      </c>
      <c r="J61" s="121">
        <f t="shared" si="9"/>
        <v>-0.18900023304591007</v>
      </c>
      <c r="K61" s="120">
        <v>29348</v>
      </c>
      <c r="L61" s="121">
        <f t="shared" si="9"/>
        <v>5.4166666666666696E-2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16572</v>
      </c>
      <c r="D62" s="121">
        <v>-0.50722569134701168</v>
      </c>
      <c r="E62" s="120">
        <v>24758</v>
      </c>
      <c r="F62" s="121">
        <f t="shared" si="9"/>
        <v>0.49396572531981664</v>
      </c>
      <c r="G62" s="120">
        <v>28657</v>
      </c>
      <c r="H62" s="121">
        <f t="shared" si="9"/>
        <v>0.15748444947087803</v>
      </c>
      <c r="I62" s="120">
        <v>24146</v>
      </c>
      <c r="J62" s="121">
        <f t="shared" si="9"/>
        <v>-0.15741354642844685</v>
      </c>
      <c r="K62" s="120">
        <v>26632</v>
      </c>
      <c r="L62" s="121">
        <f t="shared" si="9"/>
        <v>0.10295701151329406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5230</v>
      </c>
      <c r="D63" s="121">
        <v>-0.8050980099873295</v>
      </c>
      <c r="E63" s="120">
        <v>20985</v>
      </c>
      <c r="F63" s="121">
        <f t="shared" si="9"/>
        <v>3.0124282982791586</v>
      </c>
      <c r="G63" s="120">
        <v>24068</v>
      </c>
      <c r="H63" s="121">
        <f t="shared" si="9"/>
        <v>0.14691446271146047</v>
      </c>
      <c r="I63" s="120">
        <v>20317</v>
      </c>
      <c r="J63" s="121">
        <f t="shared" si="9"/>
        <v>-0.15585009140767825</v>
      </c>
      <c r="K63" s="120">
        <v>20242</v>
      </c>
      <c r="L63" s="121">
        <f t="shared" si="9"/>
        <v>-3.6914898853177558E-3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4774</v>
      </c>
      <c r="D64" s="121">
        <v>-0.82489730046948351</v>
      </c>
      <c r="E64" s="120">
        <v>24212</v>
      </c>
      <c r="F64" s="121">
        <f t="shared" si="9"/>
        <v>4.0716380393799749</v>
      </c>
      <c r="G64" s="120">
        <v>30360</v>
      </c>
      <c r="H64" s="121">
        <f t="shared" si="9"/>
        <v>0.25392367421113504</v>
      </c>
      <c r="I64" s="120">
        <v>31159</v>
      </c>
      <c r="J64" s="121">
        <f t="shared" si="9"/>
        <v>2.6317523056653469E-2</v>
      </c>
      <c r="K64" s="120">
        <v>24796</v>
      </c>
      <c r="L64" s="121">
        <f t="shared" si="9"/>
        <v>-0.20421066144613109</v>
      </c>
      <c r="M64" s="120"/>
      <c r="N64" s="121"/>
    </row>
    <row r="65" spans="1:15" ht="15.75" x14ac:dyDescent="0.25">
      <c r="B65" s="122" t="s">
        <v>32</v>
      </c>
      <c r="C65" s="123">
        <v>148896</v>
      </c>
      <c r="D65" s="124">
        <v>-0.63143368474728145</v>
      </c>
      <c r="E65" s="123">
        <v>219808</v>
      </c>
      <c r="F65" s="124">
        <f t="shared" si="9"/>
        <v>0.47625188050719958</v>
      </c>
      <c r="G65" s="123">
        <v>358110</v>
      </c>
      <c r="H65" s="124">
        <f t="shared" si="9"/>
        <v>0.62919456980637656</v>
      </c>
      <c r="I65" s="123">
        <v>358662</v>
      </c>
      <c r="J65" s="124">
        <f t="shared" si="9"/>
        <v>1.5414258188823915E-3</v>
      </c>
      <c r="K65" s="123">
        <v>312717</v>
      </c>
      <c r="L65" s="124">
        <f t="shared" si="9"/>
        <v>-0.1281011091222376</v>
      </c>
      <c r="M65" s="123">
        <v>189495</v>
      </c>
      <c r="N65" s="124">
        <v>0.17294419857014631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3" t="s">
        <v>279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$C$7</f>
        <v>2020</v>
      </c>
      <c r="D73" s="308"/>
      <c r="E73" s="309">
        <f>$E$7</f>
        <v>2021</v>
      </c>
      <c r="F73" s="308"/>
      <c r="G73" s="309">
        <f>$G$7</f>
        <v>2022</v>
      </c>
      <c r="H73" s="308"/>
      <c r="I73" s="309">
        <f>$I$7</f>
        <v>2023</v>
      </c>
      <c r="J73" s="308"/>
      <c r="K73" s="309">
        <f>$K$7</f>
        <v>2024</v>
      </c>
      <c r="L73" s="308"/>
      <c r="M73" s="309">
        <f>$M$7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251</v>
      </c>
      <c r="G74" s="118" t="s">
        <v>71</v>
      </c>
      <c r="H74" s="117" t="s">
        <v>251</v>
      </c>
      <c r="I74" s="118" t="s">
        <v>71</v>
      </c>
      <c r="J74" s="117" t="s">
        <v>251</v>
      </c>
      <c r="K74" s="118" t="s">
        <v>71</v>
      </c>
      <c r="L74" s="117" t="s">
        <v>251</v>
      </c>
      <c r="M74" s="118" t="s">
        <v>71</v>
      </c>
      <c r="N74" s="117" t="s">
        <v>277</v>
      </c>
    </row>
    <row r="75" spans="1:15" x14ac:dyDescent="0.25">
      <c r="A75" s="1">
        <v>1</v>
      </c>
      <c r="B75" s="119" t="s">
        <v>73</v>
      </c>
      <c r="C75" s="120">
        <v>14054</v>
      </c>
      <c r="D75" s="121">
        <v>1.9206151288445552</v>
      </c>
      <c r="E75" s="120">
        <v>3729</v>
      </c>
      <c r="F75" s="121">
        <f>IFERROR(E75/C75-1,"-")</f>
        <v>-0.73466628717802762</v>
      </c>
      <c r="G75" s="120">
        <v>6656</v>
      </c>
      <c r="H75" s="121">
        <f>IFERROR(G75/E75-1,"-")</f>
        <v>0.78492893537141328</v>
      </c>
      <c r="I75" s="120">
        <v>6602</v>
      </c>
      <c r="J75" s="121">
        <f>IFERROR(I75/G75-1,"-")</f>
        <v>-8.1129807692307265E-3</v>
      </c>
      <c r="K75" s="120">
        <v>13726</v>
      </c>
      <c r="L75" s="121">
        <f>IFERROR(K75/I75-1,"-")</f>
        <v>1.0790669494092699</v>
      </c>
      <c r="M75" s="120">
        <v>12513</v>
      </c>
      <c r="N75" s="121">
        <f t="shared" ref="N75:N81" si="10">IFERROR(M75/K75-1,"-")</f>
        <v>-8.8372431881101554E-2</v>
      </c>
    </row>
    <row r="76" spans="1:15" x14ac:dyDescent="0.25">
      <c r="A76" s="1">
        <v>2</v>
      </c>
      <c r="B76" s="119" t="s">
        <v>75</v>
      </c>
      <c r="C76" s="120">
        <v>10029</v>
      </c>
      <c r="D76" s="121">
        <v>-6.1394478240524131E-2</v>
      </c>
      <c r="E76" s="120">
        <v>5015</v>
      </c>
      <c r="F76" s="121">
        <f t="shared" ref="F76:L87" si="11">IFERROR(E76/C76-1,"-")</f>
        <v>-0.49995014458071596</v>
      </c>
      <c r="G76" s="120">
        <v>7479</v>
      </c>
      <c r="H76" s="121">
        <f t="shared" si="11"/>
        <v>0.4913260219341975</v>
      </c>
      <c r="I76" s="120">
        <v>5254</v>
      </c>
      <c r="J76" s="121">
        <f t="shared" si="11"/>
        <v>-0.29749966573071263</v>
      </c>
      <c r="K76" s="120">
        <v>9998</v>
      </c>
      <c r="L76" s="121">
        <f t="shared" si="11"/>
        <v>0.90293110011419864</v>
      </c>
      <c r="M76" s="120">
        <v>11350</v>
      </c>
      <c r="N76" s="121">
        <f t="shared" si="10"/>
        <v>0.13522704540908181</v>
      </c>
    </row>
    <row r="77" spans="1:15" x14ac:dyDescent="0.25">
      <c r="A77" s="1">
        <v>3</v>
      </c>
      <c r="B77" s="119" t="s">
        <v>77</v>
      </c>
      <c r="C77" s="120">
        <v>6638</v>
      </c>
      <c r="D77" s="121">
        <v>-0.49593742881008429</v>
      </c>
      <c r="E77" s="120">
        <v>7597</v>
      </c>
      <c r="F77" s="121">
        <f t="shared" si="11"/>
        <v>0.14447122627297371</v>
      </c>
      <c r="G77" s="120">
        <v>8558</v>
      </c>
      <c r="H77" s="121">
        <f t="shared" si="11"/>
        <v>0.1264973015664077</v>
      </c>
      <c r="I77" s="120">
        <v>6259</v>
      </c>
      <c r="J77" s="121">
        <f t="shared" si="11"/>
        <v>-0.26863753213367614</v>
      </c>
      <c r="K77" s="120">
        <v>18306</v>
      </c>
      <c r="L77" s="121">
        <f t="shared" si="11"/>
        <v>1.924748362358204</v>
      </c>
      <c r="M77" s="120">
        <v>11161</v>
      </c>
      <c r="N77" s="121">
        <f t="shared" si="10"/>
        <v>-0.39030918824429151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11618</v>
      </c>
      <c r="F78" s="121" t="str">
        <f t="shared" si="11"/>
        <v>-</v>
      </c>
      <c r="G78" s="120">
        <v>15080</v>
      </c>
      <c r="H78" s="121">
        <f t="shared" si="11"/>
        <v>0.29798588397314507</v>
      </c>
      <c r="I78" s="120">
        <v>14927</v>
      </c>
      <c r="J78" s="121">
        <f t="shared" si="11"/>
        <v>-1.0145888594164432E-2</v>
      </c>
      <c r="K78" s="120">
        <v>19454</v>
      </c>
      <c r="L78" s="121">
        <f t="shared" si="11"/>
        <v>0.30327594292222138</v>
      </c>
      <c r="M78" s="120">
        <v>24085</v>
      </c>
      <c r="N78" s="121">
        <f t="shared" si="10"/>
        <v>0.2380487303382337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10864</v>
      </c>
      <c r="F79" s="121" t="str">
        <f t="shared" si="11"/>
        <v>-</v>
      </c>
      <c r="G79" s="120">
        <v>13633</v>
      </c>
      <c r="H79" s="121">
        <f t="shared" si="11"/>
        <v>0.25487849779086891</v>
      </c>
      <c r="I79" s="120">
        <v>10402</v>
      </c>
      <c r="J79" s="121">
        <f t="shared" si="11"/>
        <v>-0.23699845962003963</v>
      </c>
      <c r="K79" s="120">
        <v>18925</v>
      </c>
      <c r="L79" s="121">
        <f t="shared" si="11"/>
        <v>0.81936166121899645</v>
      </c>
      <c r="M79" s="120">
        <v>8526</v>
      </c>
      <c r="N79" s="121">
        <f t="shared" si="10"/>
        <v>-0.54948480845442538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11642</v>
      </c>
      <c r="F80" s="121" t="str">
        <f t="shared" si="11"/>
        <v>-</v>
      </c>
      <c r="G80" s="120">
        <v>14878</v>
      </c>
      <c r="H80" s="121">
        <f t="shared" si="11"/>
        <v>0.27795911355437219</v>
      </c>
      <c r="I80" s="120">
        <v>18314</v>
      </c>
      <c r="J80" s="121">
        <f t="shared" si="11"/>
        <v>0.23094501949186719</v>
      </c>
      <c r="K80" s="120">
        <v>22158</v>
      </c>
      <c r="L80" s="121">
        <f t="shared" si="11"/>
        <v>0.20989407011029804</v>
      </c>
      <c r="M80" s="120">
        <v>19031</v>
      </c>
      <c r="N80" s="121">
        <f t="shared" si="10"/>
        <v>-0.14112284502211392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27762</v>
      </c>
      <c r="F81" s="121" t="str">
        <f t="shared" si="11"/>
        <v>-</v>
      </c>
      <c r="G81" s="120">
        <v>26550</v>
      </c>
      <c r="H81" s="121">
        <f t="shared" si="11"/>
        <v>-4.3656797060730446E-2</v>
      </c>
      <c r="I81" s="120">
        <v>29785</v>
      </c>
      <c r="J81" s="121">
        <f t="shared" si="11"/>
        <v>0.12184557438794719</v>
      </c>
      <c r="K81" s="120">
        <v>32875</v>
      </c>
      <c r="L81" s="121">
        <f t="shared" si="11"/>
        <v>0.10374349504784286</v>
      </c>
      <c r="M81" s="120">
        <v>30488</v>
      </c>
      <c r="N81" s="121">
        <f t="shared" si="10"/>
        <v>-7.2608365019011356E-2</v>
      </c>
    </row>
    <row r="82" spans="1:15" x14ac:dyDescent="0.25">
      <c r="A82" s="1">
        <v>8</v>
      </c>
      <c r="B82" s="119" t="s">
        <v>87</v>
      </c>
      <c r="C82" s="120">
        <v>22642</v>
      </c>
      <c r="D82" s="121">
        <v>-0.47834300986084233</v>
      </c>
      <c r="E82" s="120">
        <v>17668</v>
      </c>
      <c r="F82" s="121">
        <f t="shared" si="11"/>
        <v>-0.21968024026146105</v>
      </c>
      <c r="G82" s="120">
        <v>28371</v>
      </c>
      <c r="H82" s="121">
        <f t="shared" si="11"/>
        <v>0.60578446909667205</v>
      </c>
      <c r="I82" s="120">
        <v>49041</v>
      </c>
      <c r="J82" s="121">
        <f t="shared" si="11"/>
        <v>0.72856085439357088</v>
      </c>
      <c r="K82" s="120">
        <v>40638</v>
      </c>
      <c r="L82" s="121">
        <f t="shared" si="11"/>
        <v>-0.17134642442038295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13128</v>
      </c>
      <c r="D83" s="121">
        <v>0.48021197429247953</v>
      </c>
      <c r="E83" s="120">
        <v>8166</v>
      </c>
      <c r="F83" s="121">
        <f t="shared" si="11"/>
        <v>-0.37797074954296161</v>
      </c>
      <c r="G83" s="120">
        <v>11181</v>
      </c>
      <c r="H83" s="121">
        <f t="shared" si="11"/>
        <v>0.36921381337252024</v>
      </c>
      <c r="I83" s="120">
        <v>26835</v>
      </c>
      <c r="J83" s="121">
        <f t="shared" si="11"/>
        <v>1.4000536624631073</v>
      </c>
      <c r="K83" s="120">
        <v>21672</v>
      </c>
      <c r="L83" s="121">
        <f t="shared" si="11"/>
        <v>-0.19239798770262717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12101</v>
      </c>
      <c r="D84" s="121">
        <v>-0.27914457616012389</v>
      </c>
      <c r="E84" s="120">
        <v>11643</v>
      </c>
      <c r="F84" s="121">
        <f t="shared" si="11"/>
        <v>-3.7848111726303646E-2</v>
      </c>
      <c r="G84" s="120">
        <v>9891</v>
      </c>
      <c r="H84" s="121">
        <f t="shared" si="11"/>
        <v>-0.15047668126771452</v>
      </c>
      <c r="I84" s="120">
        <v>20275</v>
      </c>
      <c r="J84" s="121">
        <f t="shared" si="11"/>
        <v>1.0498432918815084</v>
      </c>
      <c r="K84" s="120">
        <v>16988</v>
      </c>
      <c r="L84" s="121">
        <f t="shared" si="11"/>
        <v>-0.16212083847102343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5527</v>
      </c>
      <c r="D85" s="121">
        <v>-0.54170812603648422</v>
      </c>
      <c r="E85" s="120">
        <v>6887</v>
      </c>
      <c r="F85" s="121">
        <f t="shared" si="11"/>
        <v>0.24606477293287488</v>
      </c>
      <c r="G85" s="120">
        <v>6502</v>
      </c>
      <c r="H85" s="121">
        <f t="shared" si="11"/>
        <v>-5.590242485842889E-2</v>
      </c>
      <c r="I85" s="120">
        <v>16018</v>
      </c>
      <c r="J85" s="121">
        <f t="shared" si="11"/>
        <v>1.4635496770224545</v>
      </c>
      <c r="K85" s="120">
        <v>7638</v>
      </c>
      <c r="L85" s="121">
        <f t="shared" si="11"/>
        <v>-0.52316144337620174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3690</v>
      </c>
      <c r="D86" s="121">
        <v>-0.71115459882583165</v>
      </c>
      <c r="E86" s="120">
        <v>8475</v>
      </c>
      <c r="F86" s="121">
        <f t="shared" si="11"/>
        <v>1.2967479674796749</v>
      </c>
      <c r="G86" s="120">
        <v>6329</v>
      </c>
      <c r="H86" s="121">
        <f t="shared" si="11"/>
        <v>-0.25321533923303829</v>
      </c>
      <c r="I86" s="120">
        <v>14489</v>
      </c>
      <c r="J86" s="121">
        <f t="shared" si="11"/>
        <v>1.2893032074577344</v>
      </c>
      <c r="K86" s="120">
        <v>16652</v>
      </c>
      <c r="L86" s="121">
        <f t="shared" si="11"/>
        <v>0.14928566498723161</v>
      </c>
      <c r="M86" s="120"/>
      <c r="N86" s="121"/>
    </row>
    <row r="87" spans="1:15" ht="15.75" x14ac:dyDescent="0.25">
      <c r="B87" s="122" t="s">
        <v>32</v>
      </c>
      <c r="C87" s="123">
        <v>92534</v>
      </c>
      <c r="D87" s="124">
        <v>-0.56049833050730724</v>
      </c>
      <c r="E87" s="123">
        <v>131066</v>
      </c>
      <c r="F87" s="124">
        <f t="shared" si="11"/>
        <v>0.4164091036808093</v>
      </c>
      <c r="G87" s="123">
        <v>155108</v>
      </c>
      <c r="H87" s="124">
        <f t="shared" si="11"/>
        <v>0.18343430027619667</v>
      </c>
      <c r="I87" s="123">
        <v>218201</v>
      </c>
      <c r="J87" s="124">
        <f t="shared" si="11"/>
        <v>0.4067681873275395</v>
      </c>
      <c r="K87" s="123">
        <v>239030</v>
      </c>
      <c r="L87" s="124">
        <f t="shared" si="11"/>
        <v>9.5457857663347134E-2</v>
      </c>
      <c r="M87" s="123">
        <v>117154</v>
      </c>
      <c r="N87" s="124">
        <v>-0.13502458616972579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3" t="s">
        <v>280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$C$7</f>
        <v>2020</v>
      </c>
      <c r="D95" s="308"/>
      <c r="E95" s="309">
        <f>$E$7</f>
        <v>2021</v>
      </c>
      <c r="F95" s="308"/>
      <c r="G95" s="309">
        <f>$G$7</f>
        <v>2022</v>
      </c>
      <c r="H95" s="308"/>
      <c r="I95" s="309">
        <f>$I$7</f>
        <v>2023</v>
      </c>
      <c r="J95" s="308"/>
      <c r="K95" s="309">
        <f>$K$7</f>
        <v>2024</v>
      </c>
      <c r="L95" s="308"/>
      <c r="M95" s="309">
        <f>$M$7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251</v>
      </c>
      <c r="G96" s="118" t="s">
        <v>71</v>
      </c>
      <c r="H96" s="117" t="s">
        <v>251</v>
      </c>
      <c r="I96" s="118" t="s">
        <v>71</v>
      </c>
      <c r="J96" s="117" t="s">
        <v>251</v>
      </c>
      <c r="K96" s="118" t="s">
        <v>71</v>
      </c>
      <c r="L96" s="117" t="s">
        <v>251</v>
      </c>
      <c r="M96" s="118" t="s">
        <v>71</v>
      </c>
      <c r="N96" s="117" t="s">
        <v>277</v>
      </c>
    </row>
    <row r="97" spans="2:14" x14ac:dyDescent="0.25">
      <c r="B97" s="119" t="s">
        <v>73</v>
      </c>
      <c r="C97" s="120">
        <v>856263</v>
      </c>
      <c r="D97" s="121">
        <v>1.1583563508171801E-2</v>
      </c>
      <c r="E97" s="120">
        <v>46100</v>
      </c>
      <c r="F97" s="121">
        <f t="shared" ref="F97:L109" si="12">IFERROR(E97/C97-1,"-")</f>
        <v>-0.94616140134514748</v>
      </c>
      <c r="G97" s="120">
        <v>553411</v>
      </c>
      <c r="H97" s="121">
        <f t="shared" si="12"/>
        <v>11.004577006507592</v>
      </c>
      <c r="I97" s="120">
        <v>778985</v>
      </c>
      <c r="J97" s="121">
        <f t="shared" si="12"/>
        <v>0.40760664316394135</v>
      </c>
      <c r="K97" s="120">
        <v>804587</v>
      </c>
      <c r="L97" s="121">
        <f t="shared" si="12"/>
        <v>3.2865844656829069E-2</v>
      </c>
      <c r="M97" s="120">
        <v>842262</v>
      </c>
      <c r="N97" s="121">
        <f t="shared" ref="N97:N103" si="13">IFERROR(M97/K97-1,"-")</f>
        <v>4.6825265633175794E-2</v>
      </c>
    </row>
    <row r="98" spans="2:14" x14ac:dyDescent="0.25">
      <c r="B98" s="119" t="s">
        <v>75</v>
      </c>
      <c r="C98" s="120">
        <v>800741</v>
      </c>
      <c r="D98" s="121">
        <v>4.1572307328094693E-2</v>
      </c>
      <c r="E98" s="120">
        <v>45834</v>
      </c>
      <c r="F98" s="121">
        <f t="shared" si="12"/>
        <v>-0.9427605180701375</v>
      </c>
      <c r="G98" s="120">
        <v>585204</v>
      </c>
      <c r="H98" s="121">
        <f t="shared" si="12"/>
        <v>11.767901557795524</v>
      </c>
      <c r="I98" s="120">
        <v>752563</v>
      </c>
      <c r="J98" s="121">
        <f t="shared" si="12"/>
        <v>0.28598403291843533</v>
      </c>
      <c r="K98" s="120">
        <v>798120</v>
      </c>
      <c r="L98" s="121">
        <f t="shared" si="12"/>
        <v>6.053579567424916E-2</v>
      </c>
      <c r="M98" s="120">
        <v>781511</v>
      </c>
      <c r="N98" s="121">
        <f t="shared" si="13"/>
        <v>-2.0810153861574698E-2</v>
      </c>
    </row>
    <row r="99" spans="2:14" x14ac:dyDescent="0.25">
      <c r="B99" s="119" t="s">
        <v>77</v>
      </c>
      <c r="C99" s="120">
        <v>367740</v>
      </c>
      <c r="D99" s="121">
        <v>-0.55632663451782161</v>
      </c>
      <c r="E99" s="120">
        <v>61552</v>
      </c>
      <c r="F99" s="121">
        <f t="shared" si="12"/>
        <v>-0.83262087344319358</v>
      </c>
      <c r="G99" s="120">
        <v>721001</v>
      </c>
      <c r="H99" s="121">
        <f t="shared" si="12"/>
        <v>10.713689238367559</v>
      </c>
      <c r="I99" s="120">
        <v>794080</v>
      </c>
      <c r="J99" s="121">
        <f t="shared" si="12"/>
        <v>0.10135769575909048</v>
      </c>
      <c r="K99" s="120">
        <v>827758</v>
      </c>
      <c r="L99" s="121">
        <f t="shared" si="12"/>
        <v>4.2411343945194524E-2</v>
      </c>
      <c r="M99" s="120">
        <v>798871</v>
      </c>
      <c r="N99" s="121">
        <f t="shared" si="13"/>
        <v>-3.489788078158107E-2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55835</v>
      </c>
      <c r="F100" s="121" t="str">
        <f t="shared" si="12"/>
        <v>-</v>
      </c>
      <c r="G100" s="120">
        <v>676545</v>
      </c>
      <c r="H100" s="121">
        <f t="shared" si="12"/>
        <v>11.116862183218412</v>
      </c>
      <c r="I100" s="120">
        <v>699869</v>
      </c>
      <c r="J100" s="121">
        <f t="shared" si="12"/>
        <v>3.4475164253671142E-2</v>
      </c>
      <c r="K100" s="120">
        <v>751517</v>
      </c>
      <c r="L100" s="121">
        <f t="shared" si="12"/>
        <v>7.3796667662091142E-2</v>
      </c>
      <c r="M100" s="120">
        <v>701010</v>
      </c>
      <c r="N100" s="121">
        <f t="shared" si="13"/>
        <v>-6.7206729854414449E-2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55151</v>
      </c>
      <c r="F101" s="121" t="str">
        <f t="shared" si="12"/>
        <v>-</v>
      </c>
      <c r="G101" s="120">
        <v>617668</v>
      </c>
      <c r="H101" s="121">
        <f t="shared" si="12"/>
        <v>10.199579336730068</v>
      </c>
      <c r="I101" s="120">
        <v>641625</v>
      </c>
      <c r="J101" s="121">
        <f t="shared" si="12"/>
        <v>3.8786208772350284E-2</v>
      </c>
      <c r="K101" s="120">
        <v>705456</v>
      </c>
      <c r="L101" s="121">
        <f t="shared" si="12"/>
        <v>9.9483343074225683E-2</v>
      </c>
      <c r="M101" s="120">
        <v>705877</v>
      </c>
      <c r="N101" s="121">
        <f t="shared" si="13"/>
        <v>5.967771200472427E-4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90172</v>
      </c>
      <c r="F102" s="121" t="str">
        <f t="shared" si="12"/>
        <v>-</v>
      </c>
      <c r="G102" s="120">
        <v>628460</v>
      </c>
      <c r="H102" s="121">
        <f t="shared" si="12"/>
        <v>5.9695692676218783</v>
      </c>
      <c r="I102" s="120">
        <v>713434</v>
      </c>
      <c r="J102" s="121">
        <f t="shared" si="12"/>
        <v>0.1352098781147566</v>
      </c>
      <c r="K102" s="120">
        <v>740595</v>
      </c>
      <c r="L102" s="121">
        <f t="shared" si="12"/>
        <v>3.8070795616693243E-2</v>
      </c>
      <c r="M102" s="120">
        <v>760299</v>
      </c>
      <c r="N102" s="121">
        <f t="shared" si="13"/>
        <v>2.6605634658618982E-2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191769</v>
      </c>
      <c r="F103" s="121" t="str">
        <f t="shared" si="12"/>
        <v>-</v>
      </c>
      <c r="G103" s="120">
        <v>785928</v>
      </c>
      <c r="H103" s="121">
        <f t="shared" si="12"/>
        <v>3.0983057741345057</v>
      </c>
      <c r="I103" s="120">
        <v>805133</v>
      </c>
      <c r="J103" s="121">
        <f t="shared" si="12"/>
        <v>2.4436080658787995E-2</v>
      </c>
      <c r="K103" s="120">
        <v>823259</v>
      </c>
      <c r="L103" s="121">
        <f t="shared" si="12"/>
        <v>2.2513050638838461E-2</v>
      </c>
      <c r="M103" s="120">
        <v>856269</v>
      </c>
      <c r="N103" s="121">
        <f t="shared" si="13"/>
        <v>4.0096737478727773E-2</v>
      </c>
    </row>
    <row r="104" spans="2:14" x14ac:dyDescent="0.25">
      <c r="B104" s="119" t="s">
        <v>87</v>
      </c>
      <c r="C104" s="120">
        <v>130458</v>
      </c>
      <c r="D104" s="121">
        <v>-0.84801800605327726</v>
      </c>
      <c r="E104" s="120">
        <v>318588</v>
      </c>
      <c r="F104" s="121">
        <f t="shared" si="12"/>
        <v>1.4420733109506507</v>
      </c>
      <c r="G104" s="120">
        <v>808317</v>
      </c>
      <c r="H104" s="121">
        <f t="shared" si="12"/>
        <v>1.537185958039851</v>
      </c>
      <c r="I104" s="120">
        <v>814997</v>
      </c>
      <c r="J104" s="121">
        <f t="shared" si="12"/>
        <v>8.264084511398373E-3</v>
      </c>
      <c r="K104" s="120">
        <v>845497</v>
      </c>
      <c r="L104" s="121">
        <f t="shared" si="12"/>
        <v>3.7423450638468525E-2</v>
      </c>
      <c r="M104" s="120"/>
      <c r="N104" s="121"/>
    </row>
    <row r="105" spans="2:14" x14ac:dyDescent="0.25">
      <c r="B105" s="119" t="s">
        <v>89</v>
      </c>
      <c r="C105" s="120">
        <v>75032</v>
      </c>
      <c r="D105" s="121">
        <v>-0.90027101423655465</v>
      </c>
      <c r="E105" s="120">
        <v>380362</v>
      </c>
      <c r="F105" s="121">
        <f t="shared" si="12"/>
        <v>4.0693304190212176</v>
      </c>
      <c r="G105" s="120">
        <v>703133</v>
      </c>
      <c r="H105" s="121">
        <f t="shared" si="12"/>
        <v>0.8485889757651921</v>
      </c>
      <c r="I105" s="120">
        <v>745193</v>
      </c>
      <c r="J105" s="121">
        <f t="shared" si="12"/>
        <v>5.9817986070914042E-2</v>
      </c>
      <c r="K105" s="120">
        <v>756660</v>
      </c>
      <c r="L105" s="121">
        <f t="shared" si="12"/>
        <v>1.5387959897637193E-2</v>
      </c>
      <c r="M105" s="120"/>
      <c r="N105" s="121"/>
    </row>
    <row r="106" spans="2:14" x14ac:dyDescent="0.25">
      <c r="B106" s="119" t="s">
        <v>91</v>
      </c>
      <c r="C106" s="120">
        <v>72966</v>
      </c>
      <c r="D106" s="121">
        <v>-0.90616138246252098</v>
      </c>
      <c r="E106" s="120">
        <v>591011</v>
      </c>
      <c r="F106" s="121">
        <f t="shared" si="12"/>
        <v>7.0998136118192043</v>
      </c>
      <c r="G106" s="120">
        <v>763388</v>
      </c>
      <c r="H106" s="121">
        <f t="shared" si="12"/>
        <v>0.2916646221474728</v>
      </c>
      <c r="I106" s="120">
        <v>818995</v>
      </c>
      <c r="J106" s="121">
        <f t="shared" si="12"/>
        <v>7.2842381593632544E-2</v>
      </c>
      <c r="K106" s="120">
        <v>826701</v>
      </c>
      <c r="L106" s="121">
        <f t="shared" si="12"/>
        <v>9.4090928516046279E-3</v>
      </c>
      <c r="M106" s="120"/>
      <c r="N106" s="121"/>
    </row>
    <row r="107" spans="2:14" x14ac:dyDescent="0.25">
      <c r="B107" s="119" t="s">
        <v>93</v>
      </c>
      <c r="C107" s="120">
        <v>100018</v>
      </c>
      <c r="D107" s="121">
        <v>-0.87329565824361111</v>
      </c>
      <c r="E107" s="120">
        <v>633044</v>
      </c>
      <c r="F107" s="121">
        <f t="shared" si="12"/>
        <v>5.3293007258693432</v>
      </c>
      <c r="G107" s="120">
        <v>755348</v>
      </c>
      <c r="H107" s="121">
        <f t="shared" si="12"/>
        <v>0.19319984076936203</v>
      </c>
      <c r="I107" s="120">
        <v>811442</v>
      </c>
      <c r="J107" s="121">
        <f t="shared" si="12"/>
        <v>7.4262459157897975E-2</v>
      </c>
      <c r="K107" s="120">
        <v>789577</v>
      </c>
      <c r="L107" s="121">
        <f t="shared" si="12"/>
        <v>-2.6945856881945951E-2</v>
      </c>
      <c r="M107" s="120"/>
      <c r="N107" s="121"/>
    </row>
    <row r="108" spans="2:14" x14ac:dyDescent="0.25">
      <c r="B108" s="119" t="s">
        <v>95</v>
      </c>
      <c r="C108" s="120">
        <v>109776</v>
      </c>
      <c r="D108" s="121">
        <v>-0.86667460154560105</v>
      </c>
      <c r="E108" s="120">
        <v>546870</v>
      </c>
      <c r="F108" s="121">
        <f t="shared" si="12"/>
        <v>3.9816899868823787</v>
      </c>
      <c r="G108" s="120">
        <v>753622</v>
      </c>
      <c r="H108" s="121">
        <f t="shared" si="12"/>
        <v>0.37806425658748877</v>
      </c>
      <c r="I108" s="120">
        <v>786129</v>
      </c>
      <c r="J108" s="121">
        <f t="shared" si="12"/>
        <v>4.3134356481100644E-2</v>
      </c>
      <c r="K108" s="120">
        <v>793507</v>
      </c>
      <c r="L108" s="121">
        <f t="shared" si="12"/>
        <v>9.3852281241373348E-3</v>
      </c>
      <c r="M108" s="120"/>
      <c r="N108" s="121"/>
    </row>
    <row r="109" spans="2:14" ht="15.75" x14ac:dyDescent="0.25">
      <c r="B109" s="122" t="s">
        <v>32</v>
      </c>
      <c r="C109" s="123">
        <v>2617010</v>
      </c>
      <c r="D109" s="124">
        <v>-0.72391633884714368</v>
      </c>
      <c r="E109" s="123">
        <v>3016288</v>
      </c>
      <c r="F109" s="124">
        <f t="shared" si="12"/>
        <v>0.15257029969316127</v>
      </c>
      <c r="G109" s="123">
        <v>8352025</v>
      </c>
      <c r="H109" s="124">
        <f t="shared" si="12"/>
        <v>1.7689746469833119</v>
      </c>
      <c r="I109" s="123">
        <v>9162445</v>
      </c>
      <c r="J109" s="124">
        <f t="shared" si="12"/>
        <v>9.7032755529347758E-2</v>
      </c>
      <c r="K109" s="123">
        <v>9463234</v>
      </c>
      <c r="L109" s="124">
        <f t="shared" si="12"/>
        <v>3.2828464454629724E-2</v>
      </c>
      <c r="M109" s="123">
        <v>5446099</v>
      </c>
      <c r="N109" s="124">
        <v>-9.5261820500536221E-4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3" t="s">
        <v>281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$C$7</f>
        <v>2020</v>
      </c>
      <c r="D117" s="308"/>
      <c r="E117" s="309">
        <f>$E$7</f>
        <v>2021</v>
      </c>
      <c r="F117" s="308"/>
      <c r="G117" s="309">
        <f>$G$7</f>
        <v>2022</v>
      </c>
      <c r="H117" s="308"/>
      <c r="I117" s="309">
        <f>$I$7</f>
        <v>2023</v>
      </c>
      <c r="J117" s="308"/>
      <c r="K117" s="309">
        <f>$K$7</f>
        <v>2024</v>
      </c>
      <c r="L117" s="308"/>
      <c r="M117" s="309">
        <f>$M$7</f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251</v>
      </c>
      <c r="G118" s="118" t="s">
        <v>71</v>
      </c>
      <c r="H118" s="117" t="s">
        <v>251</v>
      </c>
      <c r="I118" s="118" t="s">
        <v>71</v>
      </c>
      <c r="J118" s="117" t="s">
        <v>251</v>
      </c>
      <c r="K118" s="118" t="s">
        <v>71</v>
      </c>
      <c r="L118" s="117" t="s">
        <v>251</v>
      </c>
      <c r="M118" s="118" t="s">
        <v>71</v>
      </c>
      <c r="N118" s="117" t="s">
        <v>277</v>
      </c>
    </row>
    <row r="119" spans="1:15" x14ac:dyDescent="0.25">
      <c r="B119" s="119" t="s">
        <v>73</v>
      </c>
      <c r="C119" s="120">
        <v>371020</v>
      </c>
      <c r="D119" s="121">
        <v>-2.3098911204988415E-3</v>
      </c>
      <c r="E119" s="120">
        <v>5882</v>
      </c>
      <c r="F119" s="121">
        <f t="shared" ref="F119:L131" si="14">IFERROR(E119/C119-1,"-")</f>
        <v>-0.98414640720176805</v>
      </c>
      <c r="G119" s="120">
        <v>194152</v>
      </c>
      <c r="H119" s="121">
        <f t="shared" si="14"/>
        <v>32.00782046922815</v>
      </c>
      <c r="I119" s="120">
        <v>305389</v>
      </c>
      <c r="J119" s="121">
        <f t="shared" si="14"/>
        <v>0.57293769829824059</v>
      </c>
      <c r="K119" s="120">
        <v>337479</v>
      </c>
      <c r="L119" s="121">
        <f t="shared" si="14"/>
        <v>0.10507909584169695</v>
      </c>
      <c r="M119" s="120">
        <v>359614</v>
      </c>
      <c r="N119" s="121">
        <f t="shared" ref="N119:N125" si="15">IFERROR(M119/K119-1,"-")</f>
        <v>6.55892662950881E-2</v>
      </c>
    </row>
    <row r="120" spans="1:15" x14ac:dyDescent="0.25">
      <c r="B120" s="119" t="s">
        <v>75</v>
      </c>
      <c r="C120" s="120">
        <v>348572</v>
      </c>
      <c r="D120" s="121">
        <v>7.5899278354970345E-2</v>
      </c>
      <c r="E120" s="120">
        <v>2515</v>
      </c>
      <c r="F120" s="121">
        <f t="shared" si="14"/>
        <v>-0.99278484789369192</v>
      </c>
      <c r="G120" s="120">
        <v>236389</v>
      </c>
      <c r="H120" s="121">
        <f t="shared" si="14"/>
        <v>92.991650099403572</v>
      </c>
      <c r="I120" s="120">
        <v>294598</v>
      </c>
      <c r="J120" s="121">
        <f t="shared" si="14"/>
        <v>0.24624242244774508</v>
      </c>
      <c r="K120" s="120">
        <v>317505</v>
      </c>
      <c r="L120" s="121">
        <f t="shared" si="14"/>
        <v>7.7756807581857323E-2</v>
      </c>
      <c r="M120" s="120">
        <v>313821</v>
      </c>
      <c r="N120" s="121">
        <f t="shared" si="15"/>
        <v>-1.1602966882411248E-2</v>
      </c>
    </row>
    <row r="121" spans="1:15" x14ac:dyDescent="0.25">
      <c r="B121" s="119" t="s">
        <v>77</v>
      </c>
      <c r="C121" s="120">
        <v>182964</v>
      </c>
      <c r="D121" s="121">
        <v>-0.50144826439885448</v>
      </c>
      <c r="E121" s="120">
        <v>2747</v>
      </c>
      <c r="F121" s="121">
        <f t="shared" si="14"/>
        <v>-0.98498611748759324</v>
      </c>
      <c r="G121" s="120">
        <v>322218</v>
      </c>
      <c r="H121" s="121">
        <f t="shared" si="14"/>
        <v>116.29814342919549</v>
      </c>
      <c r="I121" s="120">
        <v>365880</v>
      </c>
      <c r="J121" s="121">
        <f t="shared" si="14"/>
        <v>0.13550453419734465</v>
      </c>
      <c r="K121" s="120">
        <v>366554</v>
      </c>
      <c r="L121" s="121">
        <f t="shared" si="14"/>
        <v>1.8421340330163627E-3</v>
      </c>
      <c r="M121" s="120">
        <v>362426</v>
      </c>
      <c r="N121" s="121">
        <f t="shared" si="15"/>
        <v>-1.1261642213698408E-2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1587</v>
      </c>
      <c r="F122" s="121" t="str">
        <f t="shared" si="14"/>
        <v>-</v>
      </c>
      <c r="G122" s="120">
        <v>336250</v>
      </c>
      <c r="H122" s="121">
        <f t="shared" si="14"/>
        <v>210.87775677378701</v>
      </c>
      <c r="I122" s="120">
        <v>328415</v>
      </c>
      <c r="J122" s="121">
        <f t="shared" si="14"/>
        <v>-2.3301115241635695E-2</v>
      </c>
      <c r="K122" s="120">
        <v>387552</v>
      </c>
      <c r="L122" s="121">
        <f t="shared" si="14"/>
        <v>0.18006790189242272</v>
      </c>
      <c r="M122" s="120">
        <v>350010</v>
      </c>
      <c r="N122" s="121">
        <f t="shared" si="15"/>
        <v>-9.6869581372306168E-2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1610</v>
      </c>
      <c r="F123" s="121" t="str">
        <f t="shared" si="14"/>
        <v>-</v>
      </c>
      <c r="G123" s="120">
        <v>366440</v>
      </c>
      <c r="H123" s="121">
        <f t="shared" si="14"/>
        <v>226.6024844720497</v>
      </c>
      <c r="I123" s="120">
        <v>380507</v>
      </c>
      <c r="J123" s="121">
        <f t="shared" si="14"/>
        <v>3.838827638904041E-2</v>
      </c>
      <c r="K123" s="120">
        <v>422996</v>
      </c>
      <c r="L123" s="121">
        <f t="shared" si="14"/>
        <v>0.11166417437786946</v>
      </c>
      <c r="M123" s="120">
        <v>432268</v>
      </c>
      <c r="N123" s="121">
        <f t="shared" si="15"/>
        <v>2.1919829029116045E-2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8660</v>
      </c>
      <c r="F124" s="121" t="str">
        <f t="shared" si="14"/>
        <v>-</v>
      </c>
      <c r="G124" s="120">
        <v>382090</v>
      </c>
      <c r="H124" s="121">
        <f t="shared" si="14"/>
        <v>43.121247113163975</v>
      </c>
      <c r="I124" s="120">
        <v>428359</v>
      </c>
      <c r="J124" s="121">
        <f t="shared" si="14"/>
        <v>0.12109450652987519</v>
      </c>
      <c r="K124" s="120">
        <v>458450</v>
      </c>
      <c r="L124" s="121">
        <f t="shared" si="14"/>
        <v>7.024715250525837E-2</v>
      </c>
      <c r="M124" s="120">
        <v>466474</v>
      </c>
      <c r="N124" s="121">
        <f t="shared" si="15"/>
        <v>1.7502453920820171E-2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31484</v>
      </c>
      <c r="F125" s="121" t="str">
        <f t="shared" si="14"/>
        <v>-</v>
      </c>
      <c r="G125" s="120">
        <v>453306</v>
      </c>
      <c r="H125" s="121">
        <f t="shared" si="14"/>
        <v>13.397979926311777</v>
      </c>
      <c r="I125" s="120">
        <v>480731</v>
      </c>
      <c r="J125" s="121">
        <f t="shared" si="14"/>
        <v>6.0499971321800183E-2</v>
      </c>
      <c r="K125" s="120">
        <v>490081</v>
      </c>
      <c r="L125" s="121">
        <f t="shared" si="14"/>
        <v>1.9449546627947845E-2</v>
      </c>
      <c r="M125" s="120">
        <v>494240</v>
      </c>
      <c r="N125" s="121">
        <f t="shared" si="15"/>
        <v>8.4863522560556515E-3</v>
      </c>
    </row>
    <row r="126" spans="1:15" x14ac:dyDescent="0.25">
      <c r="B126" s="119" t="s">
        <v>87</v>
      </c>
      <c r="C126" s="120">
        <v>39763</v>
      </c>
      <c r="D126" s="121">
        <v>-0.92509800006404619</v>
      </c>
      <c r="E126" s="120">
        <v>112679</v>
      </c>
      <c r="F126" s="121">
        <f t="shared" si="14"/>
        <v>1.833765057968463</v>
      </c>
      <c r="G126" s="120">
        <v>453711</v>
      </c>
      <c r="H126" s="121">
        <f t="shared" si="14"/>
        <v>3.0265799305993131</v>
      </c>
      <c r="I126" s="120">
        <v>456116</v>
      </c>
      <c r="J126" s="121">
        <f t="shared" si="14"/>
        <v>5.3007310821204801E-3</v>
      </c>
      <c r="K126" s="120">
        <v>482673</v>
      </c>
      <c r="L126" s="121">
        <f t="shared" si="14"/>
        <v>5.8224223662401764E-2</v>
      </c>
      <c r="M126" s="120"/>
      <c r="N126" s="121"/>
    </row>
    <row r="127" spans="1:15" x14ac:dyDescent="0.25">
      <c r="B127" s="119" t="s">
        <v>89</v>
      </c>
      <c r="C127" s="120">
        <v>30652</v>
      </c>
      <c r="D127" s="121">
        <v>-0.93657126420845482</v>
      </c>
      <c r="E127" s="120">
        <v>175746</v>
      </c>
      <c r="F127" s="121">
        <f t="shared" si="14"/>
        <v>4.7335899778154769</v>
      </c>
      <c r="G127" s="120">
        <v>420455</v>
      </c>
      <c r="H127" s="121">
        <f t="shared" si="14"/>
        <v>1.3924015340320688</v>
      </c>
      <c r="I127" s="120">
        <v>441166</v>
      </c>
      <c r="J127" s="121">
        <f t="shared" si="14"/>
        <v>4.9258541342117379E-2</v>
      </c>
      <c r="K127" s="120">
        <v>457809</v>
      </c>
      <c r="L127" s="121">
        <f t="shared" si="14"/>
        <v>3.7725028674013839E-2</v>
      </c>
      <c r="M127" s="120"/>
      <c r="N127" s="121"/>
    </row>
    <row r="128" spans="1:15" x14ac:dyDescent="0.25">
      <c r="A128" s="125"/>
      <c r="B128" s="119" t="s">
        <v>91</v>
      </c>
      <c r="C128" s="120">
        <v>32753</v>
      </c>
      <c r="D128" s="121">
        <v>-0.92429537585347699</v>
      </c>
      <c r="E128" s="120">
        <v>282050</v>
      </c>
      <c r="F128" s="121">
        <f t="shared" si="14"/>
        <v>7.6114249076420482</v>
      </c>
      <c r="G128" s="120">
        <v>411383</v>
      </c>
      <c r="H128" s="121">
        <f t="shared" si="14"/>
        <v>0.45854635702889568</v>
      </c>
      <c r="I128" s="120">
        <v>438839</v>
      </c>
      <c r="J128" s="121">
        <f t="shared" si="14"/>
        <v>6.6740725795669809E-2</v>
      </c>
      <c r="K128" s="120">
        <v>440688</v>
      </c>
      <c r="L128" s="121">
        <f t="shared" si="14"/>
        <v>4.2133903322174593E-3</v>
      </c>
      <c r="M128" s="120"/>
      <c r="N128" s="121"/>
    </row>
    <row r="129" spans="2:15" x14ac:dyDescent="0.25">
      <c r="B129" s="119" t="s">
        <v>93</v>
      </c>
      <c r="C129" s="120">
        <v>58172</v>
      </c>
      <c r="D129" s="121">
        <v>-0.8345859102864861</v>
      </c>
      <c r="E129" s="120">
        <v>253462</v>
      </c>
      <c r="F129" s="121">
        <f t="shared" si="14"/>
        <v>3.3571133878842057</v>
      </c>
      <c r="G129" s="120">
        <v>344832</v>
      </c>
      <c r="H129" s="121">
        <f t="shared" si="14"/>
        <v>0.3604879626926325</v>
      </c>
      <c r="I129" s="120">
        <v>355194</v>
      </c>
      <c r="J129" s="121">
        <f t="shared" si="14"/>
        <v>3.004941536748329E-2</v>
      </c>
      <c r="K129" s="120">
        <v>349166</v>
      </c>
      <c r="L129" s="121">
        <f t="shared" si="14"/>
        <v>-1.6971007393142945E-2</v>
      </c>
      <c r="M129" s="120"/>
      <c r="N129" s="121"/>
    </row>
    <row r="130" spans="2:15" x14ac:dyDescent="0.25">
      <c r="B130" s="119" t="s">
        <v>95</v>
      </c>
      <c r="C130" s="120">
        <v>59517</v>
      </c>
      <c r="D130" s="121">
        <v>-0.84141782593983061</v>
      </c>
      <c r="E130" s="120">
        <v>187921</v>
      </c>
      <c r="F130" s="121">
        <f t="shared" si="14"/>
        <v>2.1574340104507956</v>
      </c>
      <c r="G130" s="120">
        <v>335204</v>
      </c>
      <c r="H130" s="121">
        <f t="shared" si="14"/>
        <v>0.78374955433400206</v>
      </c>
      <c r="I130" s="120">
        <v>352959</v>
      </c>
      <c r="J130" s="121">
        <f t="shared" si="14"/>
        <v>5.296774501497592E-2</v>
      </c>
      <c r="K130" s="120">
        <v>347949</v>
      </c>
      <c r="L130" s="121">
        <f t="shared" si="14"/>
        <v>-1.4194283188698975E-2</v>
      </c>
      <c r="M130" s="120"/>
      <c r="N130" s="121"/>
    </row>
    <row r="131" spans="2:15" ht="15.75" x14ac:dyDescent="0.25">
      <c r="B131" s="122" t="s">
        <v>32</v>
      </c>
      <c r="C131" s="123">
        <v>1173619</v>
      </c>
      <c r="D131" s="124">
        <v>-0.76964985814343068</v>
      </c>
      <c r="E131" s="123">
        <v>1066343</v>
      </c>
      <c r="F131" s="124">
        <f t="shared" si="14"/>
        <v>-9.1406154808332141E-2</v>
      </c>
      <c r="G131" s="123">
        <v>4256430</v>
      </c>
      <c r="H131" s="124">
        <f t="shared" si="14"/>
        <v>2.9916143304734031</v>
      </c>
      <c r="I131" s="123">
        <v>4628153</v>
      </c>
      <c r="J131" s="124">
        <f t="shared" si="14"/>
        <v>8.7332106953479816E-2</v>
      </c>
      <c r="K131" s="123">
        <v>4858902</v>
      </c>
      <c r="L131" s="124">
        <f t="shared" si="14"/>
        <v>4.9857686208731655E-2</v>
      </c>
      <c r="M131" s="123">
        <v>2778853</v>
      </c>
      <c r="N131" s="124">
        <v>-6.3439157568268012E-4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3" t="s">
        <v>282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$C$7</f>
        <v>2020</v>
      </c>
      <c r="D139" s="308"/>
      <c r="E139" s="309">
        <f>$E$7</f>
        <v>2021</v>
      </c>
      <c r="F139" s="308"/>
      <c r="G139" s="309">
        <f>$G$7</f>
        <v>2022</v>
      </c>
      <c r="H139" s="308"/>
      <c r="I139" s="309">
        <f>$I$7</f>
        <v>2023</v>
      </c>
      <c r="J139" s="308"/>
      <c r="K139" s="309">
        <f>$K$7</f>
        <v>2024</v>
      </c>
      <c r="L139" s="308"/>
      <c r="M139" s="309">
        <f>$M$7</f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251</v>
      </c>
      <c r="G140" s="118" t="s">
        <v>71</v>
      </c>
      <c r="H140" s="117" t="s">
        <v>251</v>
      </c>
      <c r="I140" s="118" t="s">
        <v>71</v>
      </c>
      <c r="J140" s="117" t="s">
        <v>251</v>
      </c>
      <c r="K140" s="118" t="s">
        <v>71</v>
      </c>
      <c r="L140" s="117" t="s">
        <v>251</v>
      </c>
      <c r="M140" s="118" t="s">
        <v>71</v>
      </c>
      <c r="N140" s="117" t="s">
        <v>277</v>
      </c>
    </row>
    <row r="141" spans="2:15" x14ac:dyDescent="0.25">
      <c r="B141" s="119" t="s">
        <v>73</v>
      </c>
      <c r="C141" s="120">
        <v>44550</v>
      </c>
      <c r="D141" s="121">
        <v>-0.10161527758172173</v>
      </c>
      <c r="E141" s="120">
        <v>3988</v>
      </c>
      <c r="F141" s="121">
        <f t="shared" ref="F141:L153" si="16">IFERROR(E141/C141-1,"-")</f>
        <v>-0.91048260381593715</v>
      </c>
      <c r="G141" s="120">
        <v>24948</v>
      </c>
      <c r="H141" s="121">
        <f t="shared" si="16"/>
        <v>5.2557673019057169</v>
      </c>
      <c r="I141" s="120">
        <v>34751</v>
      </c>
      <c r="J141" s="121">
        <f t="shared" si="16"/>
        <v>0.39293730960397633</v>
      </c>
      <c r="K141" s="120">
        <v>33149</v>
      </c>
      <c r="L141" s="121">
        <f t="shared" si="16"/>
        <v>-4.6099392823228058E-2</v>
      </c>
      <c r="M141" s="120">
        <v>33405</v>
      </c>
      <c r="N141" s="121">
        <f t="shared" ref="N141:N147" si="17">IFERROR(M141/K141-1,"-")</f>
        <v>7.7227065673173279E-3</v>
      </c>
    </row>
    <row r="142" spans="2:15" x14ac:dyDescent="0.25">
      <c r="B142" s="119" t="s">
        <v>75</v>
      </c>
      <c r="C142" s="120">
        <v>43433</v>
      </c>
      <c r="D142" s="121">
        <v>-6.8660877023694611E-2</v>
      </c>
      <c r="E142" s="120">
        <v>4402</v>
      </c>
      <c r="F142" s="121">
        <f t="shared" si="16"/>
        <v>-0.89864849308129768</v>
      </c>
      <c r="G142" s="120">
        <v>24167</v>
      </c>
      <c r="H142" s="121">
        <f t="shared" si="16"/>
        <v>4.4900045433893681</v>
      </c>
      <c r="I142" s="120">
        <v>41108</v>
      </c>
      <c r="J142" s="121">
        <f t="shared" si="16"/>
        <v>0.7009972276244465</v>
      </c>
      <c r="K142" s="120">
        <v>38403</v>
      </c>
      <c r="L142" s="121">
        <f t="shared" si="16"/>
        <v>-6.5802276929064929E-2</v>
      </c>
      <c r="M142" s="120">
        <v>32430</v>
      </c>
      <c r="N142" s="121">
        <f t="shared" si="17"/>
        <v>-0.15553472384969924</v>
      </c>
    </row>
    <row r="143" spans="2:15" x14ac:dyDescent="0.25">
      <c r="B143" s="119" t="s">
        <v>77</v>
      </c>
      <c r="C143" s="120">
        <v>17711</v>
      </c>
      <c r="D143" s="121">
        <v>-0.61737383339094365</v>
      </c>
      <c r="E143" s="120">
        <v>6472</v>
      </c>
      <c r="F143" s="121">
        <f t="shared" si="16"/>
        <v>-0.63457738128846475</v>
      </c>
      <c r="G143" s="120">
        <v>30216</v>
      </c>
      <c r="H143" s="121">
        <f t="shared" si="16"/>
        <v>3.6687268232385657</v>
      </c>
      <c r="I143" s="120">
        <v>34033</v>
      </c>
      <c r="J143" s="121">
        <f t="shared" si="16"/>
        <v>0.12632380195922699</v>
      </c>
      <c r="K143" s="120">
        <v>36177</v>
      </c>
      <c r="L143" s="121">
        <f t="shared" si="16"/>
        <v>6.2997678723591743E-2</v>
      </c>
      <c r="M143" s="120">
        <v>34895</v>
      </c>
      <c r="N143" s="121">
        <f t="shared" si="17"/>
        <v>-3.5436879785499031E-2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3725</v>
      </c>
      <c r="F144" s="121" t="str">
        <f t="shared" si="16"/>
        <v>-</v>
      </c>
      <c r="G144" s="120">
        <v>29557</v>
      </c>
      <c r="H144" s="121">
        <f t="shared" si="16"/>
        <v>6.9347651006711413</v>
      </c>
      <c r="I144" s="120">
        <v>29401</v>
      </c>
      <c r="J144" s="121">
        <f t="shared" si="16"/>
        <v>-5.277937544405753E-3</v>
      </c>
      <c r="K144" s="120">
        <v>30259</v>
      </c>
      <c r="L144" s="121">
        <f t="shared" si="16"/>
        <v>2.9182680861195243E-2</v>
      </c>
      <c r="M144" s="120">
        <v>32073</v>
      </c>
      <c r="N144" s="121">
        <f t="shared" si="17"/>
        <v>5.994910605109216E-2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4989</v>
      </c>
      <c r="F145" s="121" t="str">
        <f t="shared" si="16"/>
        <v>-</v>
      </c>
      <c r="G145" s="120">
        <v>16808</v>
      </c>
      <c r="H145" s="121">
        <f t="shared" si="16"/>
        <v>2.3690118260172381</v>
      </c>
      <c r="I145" s="120">
        <v>17791</v>
      </c>
      <c r="J145" s="121">
        <f t="shared" si="16"/>
        <v>5.8484055211803998E-2</v>
      </c>
      <c r="K145" s="120">
        <v>18366</v>
      </c>
      <c r="L145" s="121">
        <f t="shared" si="16"/>
        <v>3.2319712214040841E-2</v>
      </c>
      <c r="M145" s="120">
        <v>19038</v>
      </c>
      <c r="N145" s="121">
        <f t="shared" si="17"/>
        <v>3.6589349885658207E-2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6327</v>
      </c>
      <c r="F146" s="121" t="str">
        <f t="shared" si="16"/>
        <v>-</v>
      </c>
      <c r="G146" s="120">
        <v>19444</v>
      </c>
      <c r="H146" s="121">
        <f t="shared" si="16"/>
        <v>2.0731784415994943</v>
      </c>
      <c r="I146" s="120">
        <v>23745</v>
      </c>
      <c r="J146" s="121">
        <f t="shared" si="16"/>
        <v>0.22119934169923883</v>
      </c>
      <c r="K146" s="120">
        <v>18611</v>
      </c>
      <c r="L146" s="121">
        <f t="shared" si="16"/>
        <v>-0.21621393977679515</v>
      </c>
      <c r="M146" s="120">
        <v>24240</v>
      </c>
      <c r="N146" s="121">
        <f t="shared" si="17"/>
        <v>0.30245553704798245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11927</v>
      </c>
      <c r="F147" s="121" t="str">
        <f t="shared" si="16"/>
        <v>-</v>
      </c>
      <c r="G147" s="120">
        <v>25892</v>
      </c>
      <c r="H147" s="121">
        <f t="shared" si="16"/>
        <v>1.1708728095916827</v>
      </c>
      <c r="I147" s="120">
        <v>21000</v>
      </c>
      <c r="J147" s="121">
        <f t="shared" si="16"/>
        <v>-0.18893866831453732</v>
      </c>
      <c r="K147" s="120">
        <v>21458</v>
      </c>
      <c r="L147" s="121">
        <f t="shared" si="16"/>
        <v>2.1809523809523723E-2</v>
      </c>
      <c r="M147" s="120">
        <v>24909</v>
      </c>
      <c r="N147" s="121">
        <f t="shared" si="17"/>
        <v>0.16082579923571627</v>
      </c>
    </row>
    <row r="148" spans="1:15" x14ac:dyDescent="0.25">
      <c r="B148" s="119" t="s">
        <v>87</v>
      </c>
      <c r="C148" s="120">
        <v>9610</v>
      </c>
      <c r="D148" s="121">
        <v>-0.68435919332588846</v>
      </c>
      <c r="E148" s="120">
        <v>11584</v>
      </c>
      <c r="F148" s="121">
        <f t="shared" si="16"/>
        <v>0.20541103017689899</v>
      </c>
      <c r="G148" s="120">
        <v>23834</v>
      </c>
      <c r="H148" s="121">
        <f t="shared" si="16"/>
        <v>1.0574930939226519</v>
      </c>
      <c r="I148" s="120">
        <v>24723</v>
      </c>
      <c r="J148" s="121">
        <f t="shared" si="16"/>
        <v>3.7299655953679567E-2</v>
      </c>
      <c r="K148" s="120">
        <v>25592</v>
      </c>
      <c r="L148" s="121">
        <f t="shared" si="16"/>
        <v>3.5149455972171673E-2</v>
      </c>
      <c r="M148" s="120"/>
      <c r="N148" s="121"/>
    </row>
    <row r="149" spans="1:15" x14ac:dyDescent="0.25">
      <c r="B149" s="119" t="s">
        <v>89</v>
      </c>
      <c r="C149" s="120">
        <v>2711</v>
      </c>
      <c r="D149" s="121">
        <v>-0.92172431714500203</v>
      </c>
      <c r="E149" s="120">
        <v>19406</v>
      </c>
      <c r="F149" s="121">
        <f t="shared" si="16"/>
        <v>6.1582441903356697</v>
      </c>
      <c r="G149" s="120">
        <v>20951</v>
      </c>
      <c r="H149" s="121">
        <f t="shared" si="16"/>
        <v>7.9614552200350408E-2</v>
      </c>
      <c r="I149" s="120">
        <v>27751</v>
      </c>
      <c r="J149" s="121">
        <f t="shared" si="16"/>
        <v>0.32456684645124345</v>
      </c>
      <c r="K149" s="120">
        <v>23085</v>
      </c>
      <c r="L149" s="121">
        <f t="shared" si="16"/>
        <v>-0.16813808511404993</v>
      </c>
      <c r="M149" s="120"/>
      <c r="N149" s="121"/>
    </row>
    <row r="150" spans="1:15" x14ac:dyDescent="0.25">
      <c r="A150" s="125"/>
      <c r="B150" s="119" t="s">
        <v>91</v>
      </c>
      <c r="C150" s="120">
        <v>1419</v>
      </c>
      <c r="D150" s="121">
        <v>-0.96029547553093264</v>
      </c>
      <c r="E150" s="120">
        <v>30169</v>
      </c>
      <c r="F150" s="121">
        <f t="shared" si="16"/>
        <v>20.260747004933052</v>
      </c>
      <c r="G150" s="120">
        <v>22674</v>
      </c>
      <c r="H150" s="121">
        <f t="shared" si="16"/>
        <v>-0.24843382279823656</v>
      </c>
      <c r="I150" s="120">
        <v>29023</v>
      </c>
      <c r="J150" s="121">
        <f t="shared" si="16"/>
        <v>0.28001234894592919</v>
      </c>
      <c r="K150" s="120">
        <v>30463</v>
      </c>
      <c r="L150" s="121">
        <f t="shared" si="16"/>
        <v>4.9615821934327897E-2</v>
      </c>
      <c r="M150" s="120"/>
      <c r="N150" s="121"/>
    </row>
    <row r="151" spans="1:15" x14ac:dyDescent="0.25">
      <c r="B151" s="119" t="s">
        <v>93</v>
      </c>
      <c r="C151" s="120">
        <v>6113</v>
      </c>
      <c r="D151" s="121">
        <v>-0.86518910574484509</v>
      </c>
      <c r="E151" s="120">
        <v>39561</v>
      </c>
      <c r="F151" s="121">
        <f t="shared" si="16"/>
        <v>5.4716178635694419</v>
      </c>
      <c r="G151" s="120">
        <v>37132</v>
      </c>
      <c r="H151" s="121">
        <f t="shared" si="16"/>
        <v>-6.1398852405146531E-2</v>
      </c>
      <c r="I151" s="120">
        <v>37370</v>
      </c>
      <c r="J151" s="121">
        <f t="shared" si="16"/>
        <v>6.4095658731013749E-3</v>
      </c>
      <c r="K151" s="120">
        <v>40648</v>
      </c>
      <c r="L151" s="121">
        <f t="shared" si="16"/>
        <v>8.7717420390687639E-2</v>
      </c>
      <c r="M151" s="120"/>
      <c r="N151" s="121"/>
    </row>
    <row r="152" spans="1:15" x14ac:dyDescent="0.25">
      <c r="B152" s="119" t="s">
        <v>95</v>
      </c>
      <c r="C152" s="120">
        <v>7245</v>
      </c>
      <c r="D152" s="121">
        <v>-0.82432530733978326</v>
      </c>
      <c r="E152" s="120">
        <v>32431</v>
      </c>
      <c r="F152" s="121">
        <f t="shared" si="16"/>
        <v>3.4763285024154591</v>
      </c>
      <c r="G152" s="120">
        <v>35573</v>
      </c>
      <c r="H152" s="121">
        <f t="shared" si="16"/>
        <v>9.6882612315377203E-2</v>
      </c>
      <c r="I152" s="120">
        <v>37684</v>
      </c>
      <c r="J152" s="121">
        <f t="shared" si="16"/>
        <v>5.934275995839533E-2</v>
      </c>
      <c r="K152" s="120">
        <v>41905</v>
      </c>
      <c r="L152" s="121">
        <f t="shared" si="16"/>
        <v>0.11201040229275017</v>
      </c>
      <c r="M152" s="120"/>
      <c r="N152" s="121"/>
    </row>
    <row r="153" spans="1:15" ht="15.75" x14ac:dyDescent="0.25">
      <c r="B153" s="122" t="s">
        <v>32</v>
      </c>
      <c r="C153" s="123">
        <v>139836</v>
      </c>
      <c r="D153" s="124">
        <v>-0.7030603664285533</v>
      </c>
      <c r="E153" s="123">
        <v>174981</v>
      </c>
      <c r="F153" s="124">
        <f t="shared" si="16"/>
        <v>0.2513301295803656</v>
      </c>
      <c r="G153" s="123">
        <v>311196</v>
      </c>
      <c r="H153" s="124">
        <f t="shared" si="16"/>
        <v>0.77845594664563578</v>
      </c>
      <c r="I153" s="123">
        <v>358380</v>
      </c>
      <c r="J153" s="124">
        <f t="shared" si="16"/>
        <v>0.15162148613735393</v>
      </c>
      <c r="K153" s="123">
        <v>358116</v>
      </c>
      <c r="L153" s="124">
        <f t="shared" si="16"/>
        <v>-7.3664825046038107E-4</v>
      </c>
      <c r="M153" s="123">
        <v>200990</v>
      </c>
      <c r="N153" s="124">
        <v>2.3250841296589497E-2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3" t="s">
        <v>283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$C$7</f>
        <v>2020</v>
      </c>
      <c r="D161" s="308"/>
      <c r="E161" s="309">
        <f>$E$7</f>
        <v>2021</v>
      </c>
      <c r="F161" s="308"/>
      <c r="G161" s="309">
        <f>$G$7</f>
        <v>2022</v>
      </c>
      <c r="H161" s="308"/>
      <c r="I161" s="309">
        <f>$I$7</f>
        <v>2023</v>
      </c>
      <c r="J161" s="308"/>
      <c r="K161" s="309">
        <f>$K$7</f>
        <v>2024</v>
      </c>
      <c r="L161" s="308"/>
      <c r="M161" s="309">
        <f>$M$7</f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251</v>
      </c>
      <c r="G162" s="118" t="s">
        <v>71</v>
      </c>
      <c r="H162" s="117" t="s">
        <v>251</v>
      </c>
      <c r="I162" s="118" t="s">
        <v>71</v>
      </c>
      <c r="J162" s="117" t="s">
        <v>251</v>
      </c>
      <c r="K162" s="118" t="s">
        <v>71</v>
      </c>
      <c r="L162" s="117" t="s">
        <v>251</v>
      </c>
      <c r="M162" s="118" t="s">
        <v>71</v>
      </c>
      <c r="N162" s="117" t="s">
        <v>277</v>
      </c>
    </row>
    <row r="163" spans="2:14" x14ac:dyDescent="0.25">
      <c r="B163" s="119" t="s">
        <v>73</v>
      </c>
      <c r="C163" s="120">
        <v>18130</v>
      </c>
      <c r="D163" s="121">
        <v>9.8787878787878869E-2</v>
      </c>
      <c r="E163" s="120">
        <v>3849</v>
      </c>
      <c r="F163" s="121">
        <f t="shared" ref="F163:L175" si="18">IFERROR(E163/C163-1,"-")</f>
        <v>-0.78769994484280192</v>
      </c>
      <c r="G163" s="120">
        <v>13267</v>
      </c>
      <c r="H163" s="121">
        <f t="shared" si="18"/>
        <v>2.4468693167056377</v>
      </c>
      <c r="I163" s="120">
        <v>19000</v>
      </c>
      <c r="J163" s="121">
        <f t="shared" si="18"/>
        <v>0.43212482098439731</v>
      </c>
      <c r="K163" s="120">
        <v>18969</v>
      </c>
      <c r="L163" s="121">
        <f t="shared" si="18"/>
        <v>-1.6315789473684283E-3</v>
      </c>
      <c r="M163" s="120">
        <v>20765</v>
      </c>
      <c r="N163" s="121">
        <f t="shared" ref="N163:N169" si="19">IFERROR(M163/K163-1,"-")</f>
        <v>9.4680794981285343E-2</v>
      </c>
    </row>
    <row r="164" spans="2:14" x14ac:dyDescent="0.25">
      <c r="B164" s="119" t="s">
        <v>75</v>
      </c>
      <c r="C164" s="120">
        <v>19669</v>
      </c>
      <c r="D164" s="121">
        <v>6.7053653773124333E-2</v>
      </c>
      <c r="E164" s="120">
        <v>7396</v>
      </c>
      <c r="F164" s="121">
        <f t="shared" si="18"/>
        <v>-0.62397681630992929</v>
      </c>
      <c r="G164" s="120">
        <v>18071</v>
      </c>
      <c r="H164" s="121">
        <f t="shared" si="18"/>
        <v>1.4433477555435372</v>
      </c>
      <c r="I164" s="120">
        <v>20172</v>
      </c>
      <c r="J164" s="121">
        <f t="shared" si="18"/>
        <v>0.11626362680537872</v>
      </c>
      <c r="K164" s="120">
        <v>19532</v>
      </c>
      <c r="L164" s="121">
        <f t="shared" si="18"/>
        <v>-3.1727146539758055E-2</v>
      </c>
      <c r="M164" s="120">
        <v>23537</v>
      </c>
      <c r="N164" s="121">
        <f t="shared" si="19"/>
        <v>0.20504812615195567</v>
      </c>
    </row>
    <row r="165" spans="2:14" x14ac:dyDescent="0.25">
      <c r="B165" s="119" t="s">
        <v>77</v>
      </c>
      <c r="C165" s="120">
        <v>5819</v>
      </c>
      <c r="D165" s="121">
        <v>-0.58130666282918408</v>
      </c>
      <c r="E165" s="120">
        <v>7023</v>
      </c>
      <c r="F165" s="121">
        <f t="shared" si="18"/>
        <v>0.2069084035057569</v>
      </c>
      <c r="G165" s="120">
        <v>15881</v>
      </c>
      <c r="H165" s="121">
        <f t="shared" si="18"/>
        <v>1.2612843514167733</v>
      </c>
      <c r="I165" s="120">
        <v>20521</v>
      </c>
      <c r="J165" s="121">
        <f t="shared" si="18"/>
        <v>0.29217303696240782</v>
      </c>
      <c r="K165" s="120">
        <v>19164</v>
      </c>
      <c r="L165" s="121">
        <f t="shared" si="18"/>
        <v>-6.612738170654453E-2</v>
      </c>
      <c r="M165" s="120">
        <v>20641</v>
      </c>
      <c r="N165" s="121">
        <f t="shared" si="19"/>
        <v>7.7071592569400993E-2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4157</v>
      </c>
      <c r="F166" s="121" t="str">
        <f t="shared" si="18"/>
        <v>-</v>
      </c>
      <c r="G166" s="120">
        <v>15425</v>
      </c>
      <c r="H166" s="121">
        <f t="shared" si="18"/>
        <v>2.7106086119797932</v>
      </c>
      <c r="I166" s="120">
        <v>24238</v>
      </c>
      <c r="J166" s="121">
        <f t="shared" si="18"/>
        <v>0.57134521880064826</v>
      </c>
      <c r="K166" s="120">
        <v>23046</v>
      </c>
      <c r="L166" s="121">
        <f t="shared" si="18"/>
        <v>-4.9178975162967209E-2</v>
      </c>
      <c r="M166" s="120">
        <v>18693</v>
      </c>
      <c r="N166" s="121">
        <f t="shared" si="19"/>
        <v>-0.18888310335850034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8877</v>
      </c>
      <c r="F167" s="121" t="str">
        <f t="shared" si="18"/>
        <v>-</v>
      </c>
      <c r="G167" s="120">
        <v>14464</v>
      </c>
      <c r="H167" s="121">
        <f t="shared" si="18"/>
        <v>0.62937929480680399</v>
      </c>
      <c r="I167" s="120">
        <v>19331</v>
      </c>
      <c r="J167" s="121">
        <f t="shared" si="18"/>
        <v>0.33649059734513265</v>
      </c>
      <c r="K167" s="120">
        <v>18795</v>
      </c>
      <c r="L167" s="121">
        <f t="shared" si="18"/>
        <v>-2.7727484351559695E-2</v>
      </c>
      <c r="M167" s="120">
        <v>17212</v>
      </c>
      <c r="N167" s="121">
        <f t="shared" si="19"/>
        <v>-8.4224527799946824E-2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7506</v>
      </c>
      <c r="F168" s="121" t="str">
        <f t="shared" si="18"/>
        <v>-</v>
      </c>
      <c r="G168" s="120">
        <v>11078</v>
      </c>
      <c r="H168" s="121">
        <f t="shared" si="18"/>
        <v>0.47588595790034649</v>
      </c>
      <c r="I168" s="120">
        <v>16213</v>
      </c>
      <c r="J168" s="121">
        <f t="shared" si="18"/>
        <v>0.46353132334356384</v>
      </c>
      <c r="K168" s="120">
        <v>18025</v>
      </c>
      <c r="L168" s="121">
        <f t="shared" si="18"/>
        <v>0.11176216616295576</v>
      </c>
      <c r="M168" s="120">
        <v>15950</v>
      </c>
      <c r="N168" s="121">
        <f t="shared" si="19"/>
        <v>-0.11511789181692089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14469</v>
      </c>
      <c r="F169" s="121" t="str">
        <f t="shared" si="18"/>
        <v>-</v>
      </c>
      <c r="G169" s="120">
        <v>14696</v>
      </c>
      <c r="H169" s="121">
        <f t="shared" si="18"/>
        <v>1.5688713801921272E-2</v>
      </c>
      <c r="I169" s="120">
        <v>16801</v>
      </c>
      <c r="J169" s="121">
        <f t="shared" si="18"/>
        <v>0.1432362547632009</v>
      </c>
      <c r="K169" s="120">
        <v>21516</v>
      </c>
      <c r="L169" s="121">
        <f t="shared" si="18"/>
        <v>0.28063805725849655</v>
      </c>
      <c r="M169" s="120">
        <v>22605</v>
      </c>
      <c r="N169" s="121">
        <f t="shared" si="19"/>
        <v>5.0613496932515378E-2</v>
      </c>
    </row>
    <row r="170" spans="2:14" x14ac:dyDescent="0.25">
      <c r="B170" s="119" t="s">
        <v>87</v>
      </c>
      <c r="C170" s="120">
        <v>7582</v>
      </c>
      <c r="D170" s="121">
        <v>-0.62379676491019154</v>
      </c>
      <c r="E170" s="120">
        <v>19532</v>
      </c>
      <c r="F170" s="121">
        <f t="shared" si="18"/>
        <v>1.5761012925349513</v>
      </c>
      <c r="G170" s="120">
        <v>26445</v>
      </c>
      <c r="H170" s="121">
        <f t="shared" si="18"/>
        <v>0.35393200901085398</v>
      </c>
      <c r="I170" s="120">
        <v>28351</v>
      </c>
      <c r="J170" s="121">
        <f t="shared" si="18"/>
        <v>7.207411608999803E-2</v>
      </c>
      <c r="K170" s="120">
        <v>28603</v>
      </c>
      <c r="L170" s="121">
        <f t="shared" si="18"/>
        <v>8.8885753588938687E-3</v>
      </c>
      <c r="M170" s="120"/>
      <c r="N170" s="121"/>
    </row>
    <row r="171" spans="2:14" x14ac:dyDescent="0.25">
      <c r="B171" s="119" t="s">
        <v>89</v>
      </c>
      <c r="C171" s="120">
        <v>2424</v>
      </c>
      <c r="D171" s="121">
        <v>-0.7991881368569298</v>
      </c>
      <c r="E171" s="120">
        <v>9241</v>
      </c>
      <c r="F171" s="121">
        <f t="shared" si="18"/>
        <v>2.8122937293729371</v>
      </c>
      <c r="G171" s="120">
        <v>15077</v>
      </c>
      <c r="H171" s="121">
        <f t="shared" si="18"/>
        <v>0.63153338383291846</v>
      </c>
      <c r="I171" s="120">
        <v>19988</v>
      </c>
      <c r="J171" s="121">
        <f t="shared" si="18"/>
        <v>0.32572792995954103</v>
      </c>
      <c r="K171" s="120">
        <v>18074</v>
      </c>
      <c r="L171" s="121">
        <f t="shared" si="18"/>
        <v>-9.5757454472683579E-2</v>
      </c>
      <c r="M171" s="120"/>
      <c r="N171" s="121"/>
    </row>
    <row r="172" spans="2:14" x14ac:dyDescent="0.25">
      <c r="B172" s="119" t="s">
        <v>91</v>
      </c>
      <c r="C172" s="120">
        <v>7424</v>
      </c>
      <c r="D172" s="121">
        <v>-0.45563865669452996</v>
      </c>
      <c r="E172" s="120">
        <v>14695</v>
      </c>
      <c r="F172" s="121">
        <f t="shared" si="18"/>
        <v>0.97939116379310343</v>
      </c>
      <c r="G172" s="120">
        <v>19469</v>
      </c>
      <c r="H172" s="121">
        <f t="shared" si="18"/>
        <v>0.32487240558012931</v>
      </c>
      <c r="I172" s="120">
        <v>23246</v>
      </c>
      <c r="J172" s="121">
        <f t="shared" si="18"/>
        <v>0.19400071909188976</v>
      </c>
      <c r="K172" s="120">
        <v>21587</v>
      </c>
      <c r="L172" s="121">
        <f t="shared" si="18"/>
        <v>-7.1367116923341634E-2</v>
      </c>
      <c r="M172" s="120"/>
      <c r="N172" s="121"/>
    </row>
    <row r="173" spans="2:14" x14ac:dyDescent="0.25">
      <c r="B173" s="119" t="s">
        <v>93</v>
      </c>
      <c r="C173" s="120">
        <v>1425</v>
      </c>
      <c r="D173" s="121">
        <v>-0.89326642199086215</v>
      </c>
      <c r="E173" s="120">
        <v>15308</v>
      </c>
      <c r="F173" s="121">
        <f t="shared" si="18"/>
        <v>9.7424561403508765</v>
      </c>
      <c r="G173" s="120">
        <v>14978</v>
      </c>
      <c r="H173" s="121">
        <f t="shared" si="18"/>
        <v>-2.1557355631042552E-2</v>
      </c>
      <c r="I173" s="120">
        <v>20932</v>
      </c>
      <c r="J173" s="121">
        <f t="shared" si="18"/>
        <v>0.39751635732407542</v>
      </c>
      <c r="K173" s="120">
        <v>18655</v>
      </c>
      <c r="L173" s="121">
        <f t="shared" si="18"/>
        <v>-0.10878081406459006</v>
      </c>
      <c r="M173" s="120"/>
      <c r="N173" s="121"/>
    </row>
    <row r="174" spans="2:14" x14ac:dyDescent="0.25">
      <c r="B174" s="119" t="s">
        <v>95</v>
      </c>
      <c r="C174" s="120">
        <v>3667</v>
      </c>
      <c r="D174" s="121">
        <v>-0.6960126005139684</v>
      </c>
      <c r="E174" s="120">
        <v>15332</v>
      </c>
      <c r="F174" s="121">
        <f t="shared" si="18"/>
        <v>3.1810744477774744</v>
      </c>
      <c r="G174" s="120">
        <v>20052</v>
      </c>
      <c r="H174" s="121">
        <f t="shared" si="18"/>
        <v>0.30785285677015395</v>
      </c>
      <c r="I174" s="120">
        <v>19000</v>
      </c>
      <c r="J174" s="121">
        <f t="shared" si="18"/>
        <v>-5.2463594653899825E-2</v>
      </c>
      <c r="K174" s="120">
        <v>19682</v>
      </c>
      <c r="L174" s="121">
        <f t="shared" si="18"/>
        <v>3.5894736842105202E-2</v>
      </c>
      <c r="M174" s="120"/>
      <c r="N174" s="121"/>
    </row>
    <row r="175" spans="2:14" ht="15.75" x14ac:dyDescent="0.25">
      <c r="B175" s="122" t="s">
        <v>32</v>
      </c>
      <c r="C175" s="123">
        <v>67848</v>
      </c>
      <c r="D175" s="124">
        <v>-0.61970102069986044</v>
      </c>
      <c r="E175" s="123">
        <v>127385</v>
      </c>
      <c r="F175" s="124">
        <f t="shared" si="18"/>
        <v>0.87750560075462802</v>
      </c>
      <c r="G175" s="123">
        <v>198903</v>
      </c>
      <c r="H175" s="124">
        <f t="shared" si="18"/>
        <v>0.56143187973466269</v>
      </c>
      <c r="I175" s="123">
        <v>247793</v>
      </c>
      <c r="J175" s="124">
        <f t="shared" si="18"/>
        <v>0.24579820314424627</v>
      </c>
      <c r="K175" s="123">
        <v>245648</v>
      </c>
      <c r="L175" s="124">
        <f t="shared" si="18"/>
        <v>-8.6564188657468621E-3</v>
      </c>
      <c r="M175" s="123">
        <v>139403</v>
      </c>
      <c r="N175" s="124">
        <v>2.5602853711335083E-3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3" t="s">
        <v>284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$C$7</f>
        <v>2020</v>
      </c>
      <c r="D183" s="308"/>
      <c r="E183" s="309">
        <f>$E$7</f>
        <v>2021</v>
      </c>
      <c r="F183" s="308"/>
      <c r="G183" s="309">
        <f>$G$7</f>
        <v>2022</v>
      </c>
      <c r="H183" s="308"/>
      <c r="I183" s="309">
        <f>$I$7</f>
        <v>2023</v>
      </c>
      <c r="J183" s="308"/>
      <c r="K183" s="309">
        <f>$K$7</f>
        <v>2024</v>
      </c>
      <c r="L183" s="308"/>
      <c r="M183" s="309">
        <f>$M$7</f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251</v>
      </c>
      <c r="G184" s="118" t="s">
        <v>71</v>
      </c>
      <c r="H184" s="117" t="s">
        <v>251</v>
      </c>
      <c r="I184" s="118" t="s">
        <v>71</v>
      </c>
      <c r="J184" s="117" t="s">
        <v>251</v>
      </c>
      <c r="K184" s="118" t="s">
        <v>71</v>
      </c>
      <c r="L184" s="117" t="s">
        <v>251</v>
      </c>
      <c r="M184" s="118" t="s">
        <v>71</v>
      </c>
      <c r="N184" s="117" t="s">
        <v>277</v>
      </c>
    </row>
    <row r="185" spans="1:15" x14ac:dyDescent="0.25">
      <c r="A185" s="125"/>
      <c r="B185" s="119" t="s">
        <v>73</v>
      </c>
      <c r="C185" s="120">
        <v>37400</v>
      </c>
      <c r="D185" s="121">
        <v>0.15435661594493655</v>
      </c>
      <c r="E185" s="120">
        <v>2352</v>
      </c>
      <c r="F185" s="121">
        <f t="shared" ref="F185:L197" si="20">IFERROR(E185/C185-1,"-")</f>
        <v>-0.93711229946524066</v>
      </c>
      <c r="G185" s="120">
        <v>24134</v>
      </c>
      <c r="H185" s="121">
        <f t="shared" si="20"/>
        <v>9.2610544217687067</v>
      </c>
      <c r="I185" s="120">
        <v>34084</v>
      </c>
      <c r="J185" s="121">
        <f t="shared" si="20"/>
        <v>0.4122814286898151</v>
      </c>
      <c r="K185" s="120">
        <v>36621</v>
      </c>
      <c r="L185" s="121">
        <f t="shared" si="20"/>
        <v>7.4433751907053258E-2</v>
      </c>
      <c r="M185" s="120">
        <v>29962</v>
      </c>
      <c r="N185" s="121">
        <f t="shared" ref="N185:N191" si="21">IFERROR(M185/K185-1,"-")</f>
        <v>-0.18183555883236391</v>
      </c>
    </row>
    <row r="186" spans="1:15" x14ac:dyDescent="0.25">
      <c r="B186" s="119" t="s">
        <v>75</v>
      </c>
      <c r="C186" s="120">
        <v>29154</v>
      </c>
      <c r="D186" s="121">
        <v>0.17121966896995011</v>
      </c>
      <c r="E186" s="120">
        <v>692</v>
      </c>
      <c r="F186" s="121">
        <f t="shared" si="20"/>
        <v>-0.97626397749879945</v>
      </c>
      <c r="G186" s="120">
        <v>23097</v>
      </c>
      <c r="H186" s="121">
        <f t="shared" si="20"/>
        <v>32.377167630057805</v>
      </c>
      <c r="I186" s="120">
        <v>28094</v>
      </c>
      <c r="J186" s="121">
        <f t="shared" si="20"/>
        <v>0.21634844352080362</v>
      </c>
      <c r="K186" s="120">
        <v>31556</v>
      </c>
      <c r="L186" s="121">
        <f t="shared" si="20"/>
        <v>0.12322915925108568</v>
      </c>
      <c r="M186" s="120">
        <v>26211</v>
      </c>
      <c r="N186" s="121">
        <f t="shared" si="21"/>
        <v>-0.16938141716313859</v>
      </c>
    </row>
    <row r="187" spans="1:15" x14ac:dyDescent="0.25">
      <c r="B187" s="119" t="s">
        <v>77</v>
      </c>
      <c r="C187" s="120">
        <v>14426</v>
      </c>
      <c r="D187" s="121">
        <v>-0.47138145840967383</v>
      </c>
      <c r="E187" s="120">
        <v>644</v>
      </c>
      <c r="F187" s="121">
        <f t="shared" si="20"/>
        <v>-0.95535838070151113</v>
      </c>
      <c r="G187" s="120">
        <v>26029</v>
      </c>
      <c r="H187" s="121">
        <f t="shared" si="20"/>
        <v>39.41770186335404</v>
      </c>
      <c r="I187" s="120">
        <v>24451</v>
      </c>
      <c r="J187" s="121">
        <f t="shared" si="20"/>
        <v>-6.0624687848169323E-2</v>
      </c>
      <c r="K187" s="120">
        <v>29418</v>
      </c>
      <c r="L187" s="121">
        <f t="shared" si="20"/>
        <v>0.20314097582920954</v>
      </c>
      <c r="M187" s="120">
        <v>28764</v>
      </c>
      <c r="N187" s="121">
        <f t="shared" si="21"/>
        <v>-2.2231286967162922E-2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949</v>
      </c>
      <c r="F188" s="121" t="str">
        <f t="shared" si="20"/>
        <v>-</v>
      </c>
      <c r="G188" s="120">
        <v>26786</v>
      </c>
      <c r="H188" s="121">
        <f t="shared" si="20"/>
        <v>27.225500526870391</v>
      </c>
      <c r="I188" s="120">
        <v>29765</v>
      </c>
      <c r="J188" s="121">
        <f t="shared" si="20"/>
        <v>0.11121481370865371</v>
      </c>
      <c r="K188" s="120">
        <v>34774</v>
      </c>
      <c r="L188" s="121">
        <f t="shared" si="20"/>
        <v>0.16828489837056937</v>
      </c>
      <c r="M188" s="120">
        <v>20575</v>
      </c>
      <c r="N188" s="121">
        <f t="shared" si="21"/>
        <v>-0.4083223097716685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3125</v>
      </c>
      <c r="F189" s="121" t="str">
        <f t="shared" si="20"/>
        <v>-</v>
      </c>
      <c r="G189" s="120">
        <v>22076</v>
      </c>
      <c r="H189" s="121">
        <f t="shared" si="20"/>
        <v>6.0643200000000004</v>
      </c>
      <c r="I189" s="120">
        <v>28163</v>
      </c>
      <c r="J189" s="121">
        <f t="shared" si="20"/>
        <v>0.27572929878601204</v>
      </c>
      <c r="K189" s="120">
        <v>25349</v>
      </c>
      <c r="L189" s="121">
        <f t="shared" si="20"/>
        <v>-9.9918332564002399E-2</v>
      </c>
      <c r="M189" s="120">
        <v>25287</v>
      </c>
      <c r="N189" s="121">
        <f t="shared" si="21"/>
        <v>-2.445855852301837E-3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9995</v>
      </c>
      <c r="F190" s="121" t="str">
        <f t="shared" si="20"/>
        <v>-</v>
      </c>
      <c r="G190" s="120">
        <v>22144</v>
      </c>
      <c r="H190" s="121">
        <f t="shared" si="20"/>
        <v>1.2155077538769383</v>
      </c>
      <c r="I190" s="120">
        <v>26526</v>
      </c>
      <c r="J190" s="121">
        <f t="shared" si="20"/>
        <v>0.19788656069364152</v>
      </c>
      <c r="K190" s="120">
        <v>22751</v>
      </c>
      <c r="L190" s="121">
        <f t="shared" si="20"/>
        <v>-0.14231320214129528</v>
      </c>
      <c r="M190" s="120">
        <v>24911</v>
      </c>
      <c r="N190" s="121">
        <f t="shared" si="21"/>
        <v>9.4940881719484782E-2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17267</v>
      </c>
      <c r="F191" s="121" t="str">
        <f t="shared" si="20"/>
        <v>-</v>
      </c>
      <c r="G191" s="120">
        <v>30251</v>
      </c>
      <c r="H191" s="121">
        <f t="shared" si="20"/>
        <v>0.75195459547112997</v>
      </c>
      <c r="I191" s="120">
        <v>33464</v>
      </c>
      <c r="J191" s="121">
        <f t="shared" si="20"/>
        <v>0.10621136491355654</v>
      </c>
      <c r="K191" s="120">
        <v>32743</v>
      </c>
      <c r="L191" s="121">
        <f t="shared" si="20"/>
        <v>-2.1545541477408503E-2</v>
      </c>
      <c r="M191" s="120">
        <v>30172</v>
      </c>
      <c r="N191" s="121">
        <f t="shared" si="21"/>
        <v>-7.8520599822862858E-2</v>
      </c>
    </row>
    <row r="192" spans="1:15" x14ac:dyDescent="0.25">
      <c r="B192" s="119" t="s">
        <v>87</v>
      </c>
      <c r="C192" s="120">
        <v>11092</v>
      </c>
      <c r="D192" s="121">
        <v>-0.5540545973545612</v>
      </c>
      <c r="E192" s="120">
        <v>18483</v>
      </c>
      <c r="F192" s="121">
        <f t="shared" si="20"/>
        <v>0.66633609808871253</v>
      </c>
      <c r="G192" s="120">
        <v>21835</v>
      </c>
      <c r="H192" s="121">
        <f t="shared" si="20"/>
        <v>0.18135584050208298</v>
      </c>
      <c r="I192" s="120">
        <v>31558</v>
      </c>
      <c r="J192" s="121">
        <f t="shared" si="20"/>
        <v>0.44529425234714903</v>
      </c>
      <c r="K192" s="120">
        <v>29115</v>
      </c>
      <c r="L192" s="121">
        <f t="shared" si="20"/>
        <v>-7.741301730147665E-2</v>
      </c>
      <c r="M192" s="120"/>
      <c r="N192" s="121"/>
    </row>
    <row r="193" spans="2:15" x14ac:dyDescent="0.25">
      <c r="B193" s="119" t="s">
        <v>89</v>
      </c>
      <c r="C193" s="120">
        <v>17306</v>
      </c>
      <c r="D193" s="121">
        <v>-0.44301760484052655</v>
      </c>
      <c r="E193" s="120">
        <v>27344</v>
      </c>
      <c r="F193" s="121">
        <f t="shared" si="20"/>
        <v>0.58003004738241071</v>
      </c>
      <c r="G193" s="120">
        <v>28789</v>
      </c>
      <c r="H193" s="121">
        <f t="shared" si="20"/>
        <v>5.2845231129315495E-2</v>
      </c>
      <c r="I193" s="120">
        <v>33205</v>
      </c>
      <c r="J193" s="121">
        <f t="shared" si="20"/>
        <v>0.15339192052520056</v>
      </c>
      <c r="K193" s="120">
        <v>26955</v>
      </c>
      <c r="L193" s="121">
        <f t="shared" si="20"/>
        <v>-0.18822466496009638</v>
      </c>
      <c r="M193" s="120"/>
      <c r="N193" s="121"/>
    </row>
    <row r="194" spans="2:15" x14ac:dyDescent="0.25">
      <c r="B194" s="119" t="s">
        <v>91</v>
      </c>
      <c r="C194" s="120">
        <v>8123</v>
      </c>
      <c r="D194" s="121">
        <v>-0.73589751926390745</v>
      </c>
      <c r="E194" s="120">
        <v>32377</v>
      </c>
      <c r="F194" s="121">
        <f t="shared" si="20"/>
        <v>2.9858426689646684</v>
      </c>
      <c r="G194" s="120">
        <v>28129</v>
      </c>
      <c r="H194" s="121">
        <f t="shared" si="20"/>
        <v>-0.13120424993050628</v>
      </c>
      <c r="I194" s="120">
        <v>34381</v>
      </c>
      <c r="J194" s="121">
        <f t="shared" si="20"/>
        <v>0.22226172277720502</v>
      </c>
      <c r="K194" s="120">
        <v>32149</v>
      </c>
      <c r="L194" s="121">
        <f t="shared" si="20"/>
        <v>-6.4919577673715145E-2</v>
      </c>
      <c r="M194" s="120"/>
      <c r="N194" s="121"/>
    </row>
    <row r="195" spans="2:15" x14ac:dyDescent="0.25">
      <c r="B195" s="119" t="s">
        <v>93</v>
      </c>
      <c r="C195" s="120">
        <v>3107</v>
      </c>
      <c r="D195" s="121">
        <v>-0.89431972789115644</v>
      </c>
      <c r="E195" s="120">
        <v>37434</v>
      </c>
      <c r="F195" s="121">
        <f t="shared" si="20"/>
        <v>11.048278081750885</v>
      </c>
      <c r="G195" s="120">
        <v>29244</v>
      </c>
      <c r="H195" s="121">
        <f t="shared" si="20"/>
        <v>-0.21878506170860712</v>
      </c>
      <c r="I195" s="120">
        <v>31295</v>
      </c>
      <c r="J195" s="121">
        <f t="shared" si="20"/>
        <v>7.0134044590343336E-2</v>
      </c>
      <c r="K195" s="120">
        <v>30599</v>
      </c>
      <c r="L195" s="121">
        <f t="shared" si="20"/>
        <v>-2.2239974436811027E-2</v>
      </c>
      <c r="M195" s="120"/>
      <c r="N195" s="121"/>
    </row>
    <row r="196" spans="2:15" x14ac:dyDescent="0.25">
      <c r="B196" s="119" t="s">
        <v>95</v>
      </c>
      <c r="C196" s="120">
        <v>4175</v>
      </c>
      <c r="D196" s="121">
        <v>-0.90026278069756327</v>
      </c>
      <c r="E196" s="120">
        <v>33539</v>
      </c>
      <c r="F196" s="121">
        <f t="shared" si="20"/>
        <v>7.0332934131736522</v>
      </c>
      <c r="G196" s="120">
        <v>36172</v>
      </c>
      <c r="H196" s="121">
        <f t="shared" si="20"/>
        <v>7.8505620322609548E-2</v>
      </c>
      <c r="I196" s="120">
        <v>39946</v>
      </c>
      <c r="J196" s="121">
        <f t="shared" si="20"/>
        <v>0.10433484463120646</v>
      </c>
      <c r="K196" s="120">
        <v>40752</v>
      </c>
      <c r="L196" s="121">
        <f t="shared" si="20"/>
        <v>2.0177239273018621E-2</v>
      </c>
      <c r="M196" s="120"/>
      <c r="N196" s="121"/>
    </row>
    <row r="197" spans="2:15" ht="15.75" x14ac:dyDescent="0.25">
      <c r="B197" s="122" t="s">
        <v>32</v>
      </c>
      <c r="C197" s="123">
        <v>131712</v>
      </c>
      <c r="D197" s="124">
        <v>-0.62753764581124072</v>
      </c>
      <c r="E197" s="123">
        <v>184201</v>
      </c>
      <c r="F197" s="124">
        <f t="shared" si="20"/>
        <v>0.39851342322643335</v>
      </c>
      <c r="G197" s="123">
        <v>318686</v>
      </c>
      <c r="H197" s="124">
        <f t="shared" si="20"/>
        <v>0.73009918512928818</v>
      </c>
      <c r="I197" s="123">
        <v>374932</v>
      </c>
      <c r="J197" s="124">
        <f t="shared" si="20"/>
        <v>0.17649347633720969</v>
      </c>
      <c r="K197" s="123">
        <v>372782</v>
      </c>
      <c r="L197" s="124">
        <f t="shared" si="20"/>
        <v>-5.7343731663341835E-3</v>
      </c>
      <c r="M197" s="123">
        <v>185882</v>
      </c>
      <c r="N197" s="124">
        <v>-0.12818227867099408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3" t="s">
        <v>285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$C$7</f>
        <v>2020</v>
      </c>
      <c r="D205" s="308"/>
      <c r="E205" s="309">
        <f>$E$7</f>
        <v>2021</v>
      </c>
      <c r="F205" s="308"/>
      <c r="G205" s="309">
        <f>$G$7</f>
        <v>2022</v>
      </c>
      <c r="H205" s="308"/>
      <c r="I205" s="309">
        <f>$I$7</f>
        <v>2023</v>
      </c>
      <c r="J205" s="308"/>
      <c r="K205" s="309">
        <f>$K$7</f>
        <v>2024</v>
      </c>
      <c r="L205" s="308"/>
      <c r="M205" s="309">
        <f>$M$7</f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251</v>
      </c>
      <c r="G206" s="118" t="s">
        <v>71</v>
      </c>
      <c r="H206" s="117" t="s">
        <v>251</v>
      </c>
      <c r="I206" s="118" t="s">
        <v>71</v>
      </c>
      <c r="J206" s="117" t="s">
        <v>251</v>
      </c>
      <c r="K206" s="118" t="s">
        <v>71</v>
      </c>
      <c r="L206" s="117" t="s">
        <v>251</v>
      </c>
      <c r="M206" s="118" t="s">
        <v>71</v>
      </c>
      <c r="N206" s="117" t="s">
        <v>277</v>
      </c>
    </row>
    <row r="207" spans="2:15" x14ac:dyDescent="0.25">
      <c r="B207" s="119" t="s">
        <v>73</v>
      </c>
      <c r="C207" s="120">
        <v>36543</v>
      </c>
      <c r="D207" s="121">
        <v>5.7898850707813532E-2</v>
      </c>
      <c r="E207" s="120">
        <v>962</v>
      </c>
      <c r="F207" s="121">
        <f t="shared" ref="F207:L219" si="22">IFERROR(E207/C207-1,"-")</f>
        <v>-0.97367484880825328</v>
      </c>
      <c r="G207" s="120">
        <v>33158</v>
      </c>
      <c r="H207" s="121">
        <f t="shared" si="22"/>
        <v>33.467775467775468</v>
      </c>
      <c r="I207" s="120">
        <v>37744</v>
      </c>
      <c r="J207" s="121">
        <f t="shared" si="22"/>
        <v>0.13830749743651616</v>
      </c>
      <c r="K207" s="120">
        <v>41040</v>
      </c>
      <c r="L207" s="121">
        <f t="shared" si="22"/>
        <v>8.7325137770241534E-2</v>
      </c>
      <c r="M207" s="120">
        <v>35525</v>
      </c>
      <c r="N207" s="121">
        <f t="shared" ref="N207:N213" si="23">IFERROR(M207/K207-1,"-")</f>
        <v>-0.13438109161793377</v>
      </c>
    </row>
    <row r="208" spans="2:15" x14ac:dyDescent="0.25">
      <c r="B208" s="119" t="s">
        <v>75</v>
      </c>
      <c r="C208" s="120">
        <v>36529</v>
      </c>
      <c r="D208" s="121">
        <v>1.9679544439481944E-2</v>
      </c>
      <c r="E208" s="120">
        <v>736</v>
      </c>
      <c r="F208" s="121">
        <f t="shared" si="22"/>
        <v>-0.97985162473651077</v>
      </c>
      <c r="G208" s="120">
        <v>31142</v>
      </c>
      <c r="H208" s="121">
        <f t="shared" si="22"/>
        <v>41.3125</v>
      </c>
      <c r="I208" s="120">
        <v>38159</v>
      </c>
      <c r="J208" s="121">
        <f t="shared" si="22"/>
        <v>0.22532271530409087</v>
      </c>
      <c r="K208" s="120">
        <v>40584</v>
      </c>
      <c r="L208" s="121">
        <f t="shared" si="22"/>
        <v>6.3549883382688188E-2</v>
      </c>
      <c r="M208" s="120">
        <v>39705</v>
      </c>
      <c r="N208" s="121">
        <f t="shared" si="23"/>
        <v>-2.1658781785925507E-2</v>
      </c>
    </row>
    <row r="209" spans="2:15" x14ac:dyDescent="0.25">
      <c r="B209" s="119" t="s">
        <v>77</v>
      </c>
      <c r="C209" s="120">
        <v>14903</v>
      </c>
      <c r="D209" s="121">
        <v>-0.56374227920728315</v>
      </c>
      <c r="E209" s="120">
        <v>704</v>
      </c>
      <c r="F209" s="121">
        <f t="shared" si="22"/>
        <v>-0.95276118902234452</v>
      </c>
      <c r="G209" s="120">
        <v>37658</v>
      </c>
      <c r="H209" s="121">
        <f t="shared" si="22"/>
        <v>52.491477272727273</v>
      </c>
      <c r="I209" s="120">
        <v>34053</v>
      </c>
      <c r="J209" s="121">
        <f t="shared" si="22"/>
        <v>-9.5729990971373913E-2</v>
      </c>
      <c r="K209" s="120">
        <v>33027</v>
      </c>
      <c r="L209" s="121">
        <f t="shared" si="22"/>
        <v>-3.0129504008457375E-2</v>
      </c>
      <c r="M209" s="120">
        <v>35886</v>
      </c>
      <c r="N209" s="121">
        <f t="shared" si="23"/>
        <v>8.6565537287673688E-2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573</v>
      </c>
      <c r="F210" s="121" t="str">
        <f t="shared" si="22"/>
        <v>-</v>
      </c>
      <c r="G210" s="120">
        <v>39062</v>
      </c>
      <c r="H210" s="121">
        <f t="shared" si="22"/>
        <v>67.171029668411862</v>
      </c>
      <c r="I210" s="120">
        <v>39077</v>
      </c>
      <c r="J210" s="121">
        <f t="shared" si="22"/>
        <v>3.8400491526302538E-4</v>
      </c>
      <c r="K210" s="120">
        <v>40882</v>
      </c>
      <c r="L210" s="121">
        <f t="shared" si="22"/>
        <v>4.619085395501199E-2</v>
      </c>
      <c r="M210" s="120">
        <v>34317</v>
      </c>
      <c r="N210" s="121">
        <f t="shared" si="23"/>
        <v>-0.16058412015067758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2269</v>
      </c>
      <c r="F211" s="121" t="str">
        <f t="shared" si="22"/>
        <v>-</v>
      </c>
      <c r="G211" s="120">
        <v>47122</v>
      </c>
      <c r="H211" s="121">
        <f t="shared" si="22"/>
        <v>19.767739092111061</v>
      </c>
      <c r="I211" s="120">
        <v>38759</v>
      </c>
      <c r="J211" s="121">
        <f t="shared" si="22"/>
        <v>-0.17747548915580835</v>
      </c>
      <c r="K211" s="120">
        <v>41406</v>
      </c>
      <c r="L211" s="121">
        <f t="shared" si="22"/>
        <v>6.8293815629918209E-2</v>
      </c>
      <c r="M211" s="120">
        <v>32381</v>
      </c>
      <c r="N211" s="121">
        <f t="shared" si="23"/>
        <v>-0.21796358015746509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16579</v>
      </c>
      <c r="F212" s="121" t="str">
        <f t="shared" si="22"/>
        <v>-</v>
      </c>
      <c r="G212" s="120">
        <v>34341</v>
      </c>
      <c r="H212" s="121">
        <f t="shared" si="22"/>
        <v>1.0713553290307014</v>
      </c>
      <c r="I212" s="120">
        <v>38151</v>
      </c>
      <c r="J212" s="121">
        <f t="shared" si="22"/>
        <v>0.1109460994146938</v>
      </c>
      <c r="K212" s="120">
        <v>35459</v>
      </c>
      <c r="L212" s="121">
        <f t="shared" si="22"/>
        <v>-7.0561715289245375E-2</v>
      </c>
      <c r="M212" s="120">
        <v>31460</v>
      </c>
      <c r="N212" s="121">
        <f t="shared" si="23"/>
        <v>-0.11277813813136295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24677</v>
      </c>
      <c r="F213" s="121" t="str">
        <f t="shared" si="22"/>
        <v>-</v>
      </c>
      <c r="G213" s="120">
        <v>47180</v>
      </c>
      <c r="H213" s="121">
        <f t="shared" si="22"/>
        <v>0.91190177087976654</v>
      </c>
      <c r="I213" s="120">
        <v>46479</v>
      </c>
      <c r="J213" s="121">
        <f t="shared" si="22"/>
        <v>-1.4857990674014387E-2</v>
      </c>
      <c r="K213" s="120">
        <v>44935</v>
      </c>
      <c r="L213" s="121">
        <f t="shared" si="22"/>
        <v>-3.3219303341293971E-2</v>
      </c>
      <c r="M213" s="120">
        <v>44416</v>
      </c>
      <c r="N213" s="121">
        <f t="shared" si="23"/>
        <v>-1.15500166907756E-2</v>
      </c>
    </row>
    <row r="214" spans="2:15" x14ac:dyDescent="0.25">
      <c r="B214" s="119" t="s">
        <v>87</v>
      </c>
      <c r="C214" s="120">
        <v>14171</v>
      </c>
      <c r="D214" s="121">
        <v>-0.74963339870320311</v>
      </c>
      <c r="E214" s="120">
        <v>32393</v>
      </c>
      <c r="F214" s="121">
        <f t="shared" si="22"/>
        <v>1.2858654999647166</v>
      </c>
      <c r="G214" s="120">
        <v>56250</v>
      </c>
      <c r="H214" s="121">
        <f t="shared" si="22"/>
        <v>0.73648627789954624</v>
      </c>
      <c r="I214" s="120">
        <v>60423</v>
      </c>
      <c r="J214" s="121">
        <f t="shared" si="22"/>
        <v>7.4186666666666623E-2</v>
      </c>
      <c r="K214" s="120">
        <v>53292</v>
      </c>
      <c r="L214" s="121">
        <f t="shared" si="22"/>
        <v>-0.11801797328831731</v>
      </c>
      <c r="M214" s="120"/>
      <c r="N214" s="121"/>
    </row>
    <row r="215" spans="2:15" x14ac:dyDescent="0.25">
      <c r="B215" s="119" t="s">
        <v>89</v>
      </c>
      <c r="C215" s="120">
        <v>592</v>
      </c>
      <c r="D215" s="121">
        <v>-0.98391479187044883</v>
      </c>
      <c r="E215" s="120">
        <v>40044</v>
      </c>
      <c r="F215" s="121">
        <f t="shared" si="22"/>
        <v>66.641891891891888</v>
      </c>
      <c r="G215" s="120">
        <v>48135</v>
      </c>
      <c r="H215" s="121">
        <f t="shared" si="22"/>
        <v>0.20205274198381784</v>
      </c>
      <c r="I215" s="120">
        <v>45100</v>
      </c>
      <c r="J215" s="121">
        <f t="shared" si="22"/>
        <v>-6.3051833385270539E-2</v>
      </c>
      <c r="K215" s="120">
        <v>42045</v>
      </c>
      <c r="L215" s="121">
        <f t="shared" si="22"/>
        <v>-6.7738359201773846E-2</v>
      </c>
      <c r="M215" s="120"/>
      <c r="N215" s="121"/>
    </row>
    <row r="216" spans="2:15" x14ac:dyDescent="0.25">
      <c r="B216" s="119" t="s">
        <v>91</v>
      </c>
      <c r="C216" s="120">
        <v>1075</v>
      </c>
      <c r="D216" s="121">
        <v>-0.97094280462752725</v>
      </c>
      <c r="E216" s="120">
        <v>49996</v>
      </c>
      <c r="F216" s="121">
        <f t="shared" si="22"/>
        <v>45.507906976744188</v>
      </c>
      <c r="G216" s="120">
        <v>37257</v>
      </c>
      <c r="H216" s="121">
        <f t="shared" si="22"/>
        <v>-0.25480038403072247</v>
      </c>
      <c r="I216" s="120">
        <v>47048</v>
      </c>
      <c r="J216" s="121">
        <f t="shared" si="22"/>
        <v>0.2627962530531176</v>
      </c>
      <c r="K216" s="120">
        <v>49338</v>
      </c>
      <c r="L216" s="121">
        <f t="shared" si="22"/>
        <v>4.8673694949838531E-2</v>
      </c>
      <c r="M216" s="120"/>
      <c r="N216" s="121"/>
    </row>
    <row r="217" spans="2:15" x14ac:dyDescent="0.25">
      <c r="B217" s="119" t="s">
        <v>93</v>
      </c>
      <c r="C217" s="120">
        <v>3587</v>
      </c>
      <c r="D217" s="121">
        <v>-0.87237146415228606</v>
      </c>
      <c r="E217" s="120">
        <v>36800</v>
      </c>
      <c r="F217" s="121">
        <f t="shared" si="22"/>
        <v>9.2592695846110953</v>
      </c>
      <c r="G217" s="120">
        <v>31131</v>
      </c>
      <c r="H217" s="121">
        <f t="shared" si="22"/>
        <v>-0.15404891304347823</v>
      </c>
      <c r="I217" s="120">
        <v>36228</v>
      </c>
      <c r="J217" s="121">
        <f t="shared" si="22"/>
        <v>0.16372747422183664</v>
      </c>
      <c r="K217" s="120">
        <v>38626</v>
      </c>
      <c r="L217" s="121">
        <f t="shared" si="22"/>
        <v>6.6191895771226639E-2</v>
      </c>
      <c r="M217" s="120"/>
      <c r="N217" s="121"/>
    </row>
    <row r="218" spans="2:15" x14ac:dyDescent="0.25">
      <c r="B218" s="119" t="s">
        <v>95</v>
      </c>
      <c r="C218" s="120">
        <v>4288</v>
      </c>
      <c r="D218" s="121">
        <v>-0.86672468452787965</v>
      </c>
      <c r="E218" s="120">
        <v>34190</v>
      </c>
      <c r="F218" s="121">
        <f t="shared" si="22"/>
        <v>6.9734141791044779</v>
      </c>
      <c r="G218" s="120">
        <v>34614</v>
      </c>
      <c r="H218" s="121">
        <f t="shared" si="22"/>
        <v>1.2401286926001731E-2</v>
      </c>
      <c r="I218" s="120">
        <v>39875</v>
      </c>
      <c r="J218" s="121">
        <f t="shared" si="22"/>
        <v>0.15199052406540714</v>
      </c>
      <c r="K218" s="120">
        <v>39037</v>
      </c>
      <c r="L218" s="121">
        <f t="shared" si="22"/>
        <v>-2.1015673981191196E-2</v>
      </c>
      <c r="M218" s="120"/>
      <c r="N218" s="121"/>
    </row>
    <row r="219" spans="2:15" ht="15.75" x14ac:dyDescent="0.25">
      <c r="B219" s="122" t="s">
        <v>32</v>
      </c>
      <c r="C219" s="123">
        <v>124287</v>
      </c>
      <c r="D219" s="124">
        <v>-0.72470961911596632</v>
      </c>
      <c r="E219" s="123">
        <v>239923</v>
      </c>
      <c r="F219" s="124">
        <f t="shared" si="22"/>
        <v>0.93039497292556739</v>
      </c>
      <c r="G219" s="123">
        <v>477050</v>
      </c>
      <c r="H219" s="124">
        <f t="shared" si="22"/>
        <v>0.98834626109210033</v>
      </c>
      <c r="I219" s="123">
        <v>501096</v>
      </c>
      <c r="J219" s="124">
        <f t="shared" si="22"/>
        <v>5.0405617859763163E-2</v>
      </c>
      <c r="K219" s="123">
        <v>499671</v>
      </c>
      <c r="L219" s="124">
        <f t="shared" si="22"/>
        <v>-2.8437664639111571E-3</v>
      </c>
      <c r="M219" s="123">
        <v>253690</v>
      </c>
      <c r="N219" s="124">
        <v>-8.5251304388586968E-2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3" t="s">
        <v>286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5" t="s">
        <v>130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$C$7</f>
        <v>2020</v>
      </c>
      <c r="D227" s="308"/>
      <c r="E227" s="309">
        <f>$E$7</f>
        <v>2021</v>
      </c>
      <c r="F227" s="308"/>
      <c r="G227" s="309">
        <f>$G$7</f>
        <v>2022</v>
      </c>
      <c r="H227" s="308"/>
      <c r="I227" s="309">
        <f>$I$7</f>
        <v>2023</v>
      </c>
      <c r="J227" s="308"/>
      <c r="K227" s="309">
        <f>$K$7</f>
        <v>2024</v>
      </c>
      <c r="L227" s="308"/>
      <c r="M227" s="309">
        <f>$M$7</f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251</v>
      </c>
      <c r="G228" s="118" t="s">
        <v>71</v>
      </c>
      <c r="H228" s="117" t="s">
        <v>251</v>
      </c>
      <c r="I228" s="118" t="s">
        <v>71</v>
      </c>
      <c r="J228" s="117" t="s">
        <v>251</v>
      </c>
      <c r="K228" s="118" t="s">
        <v>71</v>
      </c>
      <c r="L228" s="117" t="s">
        <v>251</v>
      </c>
      <c r="M228" s="118" t="s">
        <v>71</v>
      </c>
      <c r="N228" s="117" t="s">
        <v>277</v>
      </c>
    </row>
    <row r="229" spans="2:15" x14ac:dyDescent="0.25">
      <c r="B229" s="119" t="s">
        <v>73</v>
      </c>
      <c r="C229" s="120">
        <v>33066</v>
      </c>
      <c r="D229" s="121">
        <v>-9.9092717216576309E-2</v>
      </c>
      <c r="E229" s="120">
        <v>308</v>
      </c>
      <c r="F229" s="121">
        <f t="shared" ref="F229:L241" si="24">IFERROR(E229/C229-1,"-")</f>
        <v>-0.99068529607451761</v>
      </c>
      <c r="G229" s="120">
        <v>27584</v>
      </c>
      <c r="H229" s="121">
        <f t="shared" si="24"/>
        <v>88.558441558441558</v>
      </c>
      <c r="I229" s="120">
        <v>28081</v>
      </c>
      <c r="J229" s="121">
        <f t="shared" si="24"/>
        <v>1.8017691415313175E-2</v>
      </c>
      <c r="K229" s="120">
        <v>29190</v>
      </c>
      <c r="L229" s="121">
        <f t="shared" si="24"/>
        <v>3.949289555215274E-2</v>
      </c>
      <c r="M229" s="120">
        <v>32181</v>
      </c>
      <c r="N229" s="121">
        <f t="shared" ref="N229:N235" si="25">IFERROR(M229/K229-1,"-")</f>
        <v>0.10246659815005144</v>
      </c>
    </row>
    <row r="230" spans="2:15" x14ac:dyDescent="0.25">
      <c r="B230" s="119" t="s">
        <v>75</v>
      </c>
      <c r="C230" s="120">
        <v>34156</v>
      </c>
      <c r="D230" s="121">
        <v>-4.3329692182729751E-2</v>
      </c>
      <c r="E230" s="120">
        <v>207</v>
      </c>
      <c r="F230" s="121">
        <f t="shared" si="24"/>
        <v>-0.99393957137838151</v>
      </c>
      <c r="G230" s="120">
        <v>28945</v>
      </c>
      <c r="H230" s="121">
        <f t="shared" si="24"/>
        <v>138.83091787439614</v>
      </c>
      <c r="I230" s="120">
        <v>34359</v>
      </c>
      <c r="J230" s="121">
        <f t="shared" si="24"/>
        <v>0.18704439454137156</v>
      </c>
      <c r="K230" s="120">
        <v>31973</v>
      </c>
      <c r="L230" s="121">
        <f t="shared" si="24"/>
        <v>-6.9443231758782309E-2</v>
      </c>
      <c r="M230" s="120">
        <v>30102</v>
      </c>
      <c r="N230" s="121">
        <f t="shared" si="25"/>
        <v>-5.8518124667688354E-2</v>
      </c>
    </row>
    <row r="231" spans="2:15" x14ac:dyDescent="0.25">
      <c r="B231" s="119" t="s">
        <v>77</v>
      </c>
      <c r="C231" s="120">
        <v>18520</v>
      </c>
      <c r="D231" s="121">
        <v>-0.54898570489248222</v>
      </c>
      <c r="E231" s="120">
        <v>295</v>
      </c>
      <c r="F231" s="121">
        <f t="shared" si="24"/>
        <v>-0.98407127429805619</v>
      </c>
      <c r="G231" s="120">
        <v>27402</v>
      </c>
      <c r="H231" s="121">
        <f t="shared" si="24"/>
        <v>91.888135593220341</v>
      </c>
      <c r="I231" s="120">
        <v>32644</v>
      </c>
      <c r="J231" s="121">
        <f t="shared" si="24"/>
        <v>0.19129990511641481</v>
      </c>
      <c r="K231" s="120">
        <v>30472</v>
      </c>
      <c r="L231" s="121">
        <f t="shared" si="24"/>
        <v>-6.6535963729935088E-2</v>
      </c>
      <c r="M231" s="120">
        <v>31474</v>
      </c>
      <c r="N231" s="121">
        <f t="shared" si="25"/>
        <v>3.2882646363874946E-2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107</v>
      </c>
      <c r="F232" s="121" t="str">
        <f t="shared" si="24"/>
        <v>-</v>
      </c>
      <c r="G232" s="120">
        <v>14540</v>
      </c>
      <c r="H232" s="121">
        <f t="shared" si="24"/>
        <v>134.88785046728972</v>
      </c>
      <c r="I232" s="120">
        <v>16479</v>
      </c>
      <c r="J232" s="121">
        <f t="shared" si="24"/>
        <v>0.13335625859697386</v>
      </c>
      <c r="K232" s="120">
        <v>12896</v>
      </c>
      <c r="L232" s="121">
        <f t="shared" si="24"/>
        <v>-0.21742824200497601</v>
      </c>
      <c r="M232" s="120">
        <v>18959</v>
      </c>
      <c r="N232" s="121">
        <f t="shared" si="25"/>
        <v>0.47014578163771703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33</v>
      </c>
      <c r="F233" s="121" t="str">
        <f t="shared" si="24"/>
        <v>-</v>
      </c>
      <c r="G233" s="120">
        <v>3257</v>
      </c>
      <c r="H233" s="121">
        <f t="shared" si="24"/>
        <v>97.696969696969703</v>
      </c>
      <c r="I233" s="120">
        <v>3226</v>
      </c>
      <c r="J233" s="121">
        <f t="shared" si="24"/>
        <v>-9.517961314092771E-3</v>
      </c>
      <c r="K233" s="120">
        <v>4569</v>
      </c>
      <c r="L233" s="121">
        <f t="shared" si="24"/>
        <v>0.4163050216986981</v>
      </c>
      <c r="M233" s="120">
        <v>4021</v>
      </c>
      <c r="N233" s="121">
        <f t="shared" si="25"/>
        <v>-0.11993871744364193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420</v>
      </c>
      <c r="F234" s="121" t="str">
        <f t="shared" si="24"/>
        <v>-</v>
      </c>
      <c r="G234" s="120">
        <v>2257</v>
      </c>
      <c r="H234" s="121">
        <f t="shared" si="24"/>
        <v>4.3738095238095234</v>
      </c>
      <c r="I234" s="120">
        <v>4389</v>
      </c>
      <c r="J234" s="121">
        <f t="shared" si="24"/>
        <v>0.94461674789543637</v>
      </c>
      <c r="K234" s="120">
        <v>3883</v>
      </c>
      <c r="L234" s="121">
        <f t="shared" si="24"/>
        <v>-0.11528822055137844</v>
      </c>
      <c r="M234" s="120">
        <v>3158</v>
      </c>
      <c r="N234" s="121">
        <f t="shared" si="25"/>
        <v>-0.18671130569147565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6238</v>
      </c>
      <c r="F235" s="121" t="str">
        <f t="shared" si="24"/>
        <v>-</v>
      </c>
      <c r="G235" s="120">
        <v>7344</v>
      </c>
      <c r="H235" s="121">
        <f t="shared" si="24"/>
        <v>0.17730041680025654</v>
      </c>
      <c r="I235" s="120">
        <v>3899</v>
      </c>
      <c r="J235" s="121">
        <f t="shared" si="24"/>
        <v>-0.46909041394335516</v>
      </c>
      <c r="K235" s="120">
        <v>4602</v>
      </c>
      <c r="L235" s="121">
        <f t="shared" si="24"/>
        <v>0.1803026417030007</v>
      </c>
      <c r="M235" s="120">
        <v>4708</v>
      </c>
      <c r="N235" s="121">
        <f t="shared" si="25"/>
        <v>2.303346371142978E-2</v>
      </c>
    </row>
    <row r="236" spans="2:15" x14ac:dyDescent="0.25">
      <c r="B236" s="119" t="s">
        <v>87</v>
      </c>
      <c r="C236" s="120">
        <v>98</v>
      </c>
      <c r="D236" s="121">
        <v>-0.97674418604651159</v>
      </c>
      <c r="E236" s="120">
        <v>5358</v>
      </c>
      <c r="F236" s="121">
        <f t="shared" si="24"/>
        <v>53.673469387755105</v>
      </c>
      <c r="G236" s="120">
        <v>6474</v>
      </c>
      <c r="H236" s="121">
        <f t="shared" si="24"/>
        <v>0.20828667413213875</v>
      </c>
      <c r="I236" s="120">
        <v>3011</v>
      </c>
      <c r="J236" s="121">
        <f t="shared" si="24"/>
        <v>-0.53490886623416745</v>
      </c>
      <c r="K236" s="120">
        <v>3794</v>
      </c>
      <c r="L236" s="121">
        <f t="shared" si="24"/>
        <v>0.26004649618067077</v>
      </c>
      <c r="M236" s="120"/>
      <c r="N236" s="121"/>
    </row>
    <row r="237" spans="2:15" x14ac:dyDescent="0.25">
      <c r="B237" s="119" t="s">
        <v>89</v>
      </c>
      <c r="C237" s="120">
        <v>22</v>
      </c>
      <c r="D237" s="121">
        <v>-0.99596478356566398</v>
      </c>
      <c r="E237" s="120">
        <v>4435</v>
      </c>
      <c r="F237" s="121">
        <f t="shared" si="24"/>
        <v>200.59090909090909</v>
      </c>
      <c r="G237" s="120">
        <v>4878</v>
      </c>
      <c r="H237" s="121">
        <f t="shared" si="24"/>
        <v>9.9887260428410451E-2</v>
      </c>
      <c r="I237" s="120">
        <v>3511</v>
      </c>
      <c r="J237" s="121">
        <f t="shared" si="24"/>
        <v>-0.28023780237802376</v>
      </c>
      <c r="K237" s="120">
        <v>4211</v>
      </c>
      <c r="L237" s="121">
        <f t="shared" si="24"/>
        <v>0.19937339789233843</v>
      </c>
      <c r="M237" s="120"/>
      <c r="N237" s="121"/>
    </row>
    <row r="238" spans="2:15" x14ac:dyDescent="0.25">
      <c r="B238" s="119" t="s">
        <v>91</v>
      </c>
      <c r="C238" s="120">
        <v>144</v>
      </c>
      <c r="D238" s="121">
        <v>-0.98942343004039657</v>
      </c>
      <c r="E238" s="120">
        <v>16294</v>
      </c>
      <c r="F238" s="121">
        <f t="shared" si="24"/>
        <v>112.15277777777777</v>
      </c>
      <c r="G238" s="120">
        <v>14250</v>
      </c>
      <c r="H238" s="121">
        <f t="shared" si="24"/>
        <v>-0.12544494906100401</v>
      </c>
      <c r="I238" s="120">
        <v>13071</v>
      </c>
      <c r="J238" s="121">
        <f t="shared" si="24"/>
        <v>-8.2736842105263109E-2</v>
      </c>
      <c r="K238" s="120">
        <v>11574</v>
      </c>
      <c r="L238" s="121">
        <f t="shared" si="24"/>
        <v>-0.11452834519164568</v>
      </c>
      <c r="M238" s="120"/>
      <c r="N238" s="121"/>
    </row>
    <row r="239" spans="2:15" x14ac:dyDescent="0.25">
      <c r="B239" s="119" t="s">
        <v>93</v>
      </c>
      <c r="C239" s="120">
        <v>219</v>
      </c>
      <c r="D239" s="121">
        <v>-0.9912087029826181</v>
      </c>
      <c r="E239" s="120">
        <v>25333</v>
      </c>
      <c r="F239" s="121">
        <f t="shared" si="24"/>
        <v>114.67579908675799</v>
      </c>
      <c r="G239" s="120">
        <v>25858</v>
      </c>
      <c r="H239" s="121">
        <f t="shared" si="24"/>
        <v>2.0723956894169726E-2</v>
      </c>
      <c r="I239" s="120">
        <v>23720</v>
      </c>
      <c r="J239" s="121">
        <f t="shared" si="24"/>
        <v>-8.2682342021811461E-2</v>
      </c>
      <c r="K239" s="120">
        <v>24371</v>
      </c>
      <c r="L239" s="121">
        <f t="shared" si="24"/>
        <v>2.7445193929173772E-2</v>
      </c>
      <c r="M239" s="120"/>
      <c r="N239" s="121"/>
    </row>
    <row r="240" spans="2:15" x14ac:dyDescent="0.25">
      <c r="B240" s="119" t="s">
        <v>95</v>
      </c>
      <c r="C240" s="120">
        <v>305</v>
      </c>
      <c r="D240" s="121">
        <v>-0.99059744743818978</v>
      </c>
      <c r="E240" s="120">
        <v>22805</v>
      </c>
      <c r="F240" s="121">
        <f t="shared" si="24"/>
        <v>73.770491803278688</v>
      </c>
      <c r="G240" s="120">
        <v>22903</v>
      </c>
      <c r="H240" s="121">
        <f t="shared" si="24"/>
        <v>4.2973032229773889E-3</v>
      </c>
      <c r="I240" s="120">
        <v>21949</v>
      </c>
      <c r="J240" s="121">
        <f t="shared" si="24"/>
        <v>-4.1653931799327637E-2</v>
      </c>
      <c r="K240" s="120">
        <v>25573</v>
      </c>
      <c r="L240" s="121">
        <f t="shared" si="24"/>
        <v>0.16511002779169903</v>
      </c>
      <c r="M240" s="120"/>
      <c r="N240" s="121"/>
    </row>
    <row r="241" spans="2:15" ht="15.75" x14ac:dyDescent="0.25">
      <c r="B241" s="122" t="s">
        <v>32</v>
      </c>
      <c r="C241" s="123">
        <v>86739</v>
      </c>
      <c r="D241" s="124">
        <v>-0.61904113559902674</v>
      </c>
      <c r="E241" s="123">
        <v>81833</v>
      </c>
      <c r="F241" s="124">
        <f t="shared" si="24"/>
        <v>-5.6560486055868719E-2</v>
      </c>
      <c r="G241" s="123">
        <v>185692</v>
      </c>
      <c r="H241" s="124">
        <f t="shared" si="24"/>
        <v>1.2691579191768603</v>
      </c>
      <c r="I241" s="123">
        <v>188339</v>
      </c>
      <c r="J241" s="124">
        <f t="shared" si="24"/>
        <v>1.4254787497576693E-2</v>
      </c>
      <c r="K241" s="123">
        <v>187108</v>
      </c>
      <c r="L241" s="124">
        <f t="shared" si="24"/>
        <v>-6.5360865248301758E-3</v>
      </c>
      <c r="M241" s="123">
        <v>124603</v>
      </c>
      <c r="N241" s="124">
        <v>5.9684483565080493E-2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3" t="s">
        <v>287</v>
      </c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5" t="s">
        <v>133</v>
      </c>
      <c r="D252" s="306"/>
      <c r="E252" s="306"/>
      <c r="F252" s="306"/>
      <c r="G252" s="306"/>
      <c r="H252" s="306"/>
      <c r="I252" s="306"/>
      <c r="J252" s="306"/>
      <c r="K252" s="306"/>
      <c r="L252" s="306"/>
      <c r="M252" s="306"/>
      <c r="N252" s="306"/>
    </row>
    <row r="253" spans="2:15" ht="22.5" thickTop="1" thickBot="1" x14ac:dyDescent="0.3">
      <c r="B253" s="111"/>
      <c r="C253" s="307">
        <f>$C$7</f>
        <v>2020</v>
      </c>
      <c r="D253" s="308"/>
      <c r="E253" s="309">
        <f>$E$7</f>
        <v>2021</v>
      </c>
      <c r="F253" s="308"/>
      <c r="G253" s="309">
        <f>$G$7</f>
        <v>2022</v>
      </c>
      <c r="H253" s="308"/>
      <c r="I253" s="309">
        <f>$I$7</f>
        <v>2023</v>
      </c>
      <c r="J253" s="308"/>
      <c r="K253" s="309">
        <f>$K$7</f>
        <v>2024</v>
      </c>
      <c r="L253" s="308"/>
      <c r="M253" s="309">
        <f>$M$7</f>
        <v>2025</v>
      </c>
      <c r="N253" s="310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251</v>
      </c>
      <c r="G254" s="118" t="s">
        <v>71</v>
      </c>
      <c r="H254" s="117" t="s">
        <v>251</v>
      </c>
      <c r="I254" s="118" t="s">
        <v>71</v>
      </c>
      <c r="J254" s="117" t="s">
        <v>251</v>
      </c>
      <c r="K254" s="118" t="s">
        <v>71</v>
      </c>
      <c r="L254" s="117" t="s">
        <v>251</v>
      </c>
      <c r="M254" s="118" t="s">
        <v>71</v>
      </c>
      <c r="N254" s="117" t="s">
        <v>277</v>
      </c>
    </row>
    <row r="255" spans="2:15" x14ac:dyDescent="0.25">
      <c r="B255" s="119" t="s">
        <v>73</v>
      </c>
      <c r="C255" s="120">
        <v>62996</v>
      </c>
      <c r="D255" s="121">
        <v>1.7081597726759101E-2</v>
      </c>
      <c r="E255" s="120">
        <v>4585</v>
      </c>
      <c r="F255" s="121">
        <f t="shared" ref="F255:L267" si="26">IFERROR(E255/C255-1,"-")</f>
        <v>-0.92721760111753126</v>
      </c>
      <c r="G255" s="120">
        <v>32167</v>
      </c>
      <c r="H255" s="121">
        <f t="shared" si="26"/>
        <v>6.0157033805888771</v>
      </c>
      <c r="I255" s="120">
        <v>36246</v>
      </c>
      <c r="J255" s="121">
        <f t="shared" si="26"/>
        <v>0.12680697609351199</v>
      </c>
      <c r="K255" s="120">
        <v>42817</v>
      </c>
      <c r="L255" s="121">
        <f t="shared" si="26"/>
        <v>0.1812889698173592</v>
      </c>
      <c r="M255" s="120">
        <v>40225</v>
      </c>
      <c r="N255" s="121">
        <f t="shared" ref="N255:N261" si="27">IFERROR(M255/K255-1,"-")</f>
        <v>-6.0536702711539769E-2</v>
      </c>
    </row>
    <row r="256" spans="2:15" x14ac:dyDescent="0.25">
      <c r="B256" s="119" t="s">
        <v>75</v>
      </c>
      <c r="C256" s="120">
        <v>54402</v>
      </c>
      <c r="D256" s="121">
        <v>8.303369537012939E-3</v>
      </c>
      <c r="E256" s="120">
        <v>2795</v>
      </c>
      <c r="F256" s="121">
        <f t="shared" si="26"/>
        <v>-0.94862321238189773</v>
      </c>
      <c r="G256" s="120">
        <v>21001</v>
      </c>
      <c r="H256" s="121">
        <f t="shared" si="26"/>
        <v>6.5137745974955275</v>
      </c>
      <c r="I256" s="120">
        <v>33395</v>
      </c>
      <c r="J256" s="121">
        <f t="shared" si="26"/>
        <v>0.59016237322032294</v>
      </c>
      <c r="K256" s="120">
        <v>37402</v>
      </c>
      <c r="L256" s="121">
        <f t="shared" si="26"/>
        <v>0.11998802215900595</v>
      </c>
      <c r="M256" s="120">
        <v>32015</v>
      </c>
      <c r="N256" s="121">
        <f t="shared" si="27"/>
        <v>-0.14402973103042616</v>
      </c>
    </row>
    <row r="257" spans="2:14" x14ac:dyDescent="0.25">
      <c r="B257" s="119" t="s">
        <v>77</v>
      </c>
      <c r="C257" s="120">
        <v>21399</v>
      </c>
      <c r="D257" s="121">
        <v>-0.67212135141346818</v>
      </c>
      <c r="E257" s="120">
        <v>5401</v>
      </c>
      <c r="F257" s="121">
        <f t="shared" si="26"/>
        <v>-0.7476050282723492</v>
      </c>
      <c r="G257" s="120">
        <v>28576</v>
      </c>
      <c r="H257" s="121">
        <f t="shared" si="26"/>
        <v>4.2908720607294946</v>
      </c>
      <c r="I257" s="120">
        <v>32444</v>
      </c>
      <c r="J257" s="121">
        <f t="shared" si="26"/>
        <v>0.13535834266517366</v>
      </c>
      <c r="K257" s="120">
        <v>37795</v>
      </c>
      <c r="L257" s="121">
        <f t="shared" si="26"/>
        <v>0.16493034151152752</v>
      </c>
      <c r="M257" s="120">
        <v>28398</v>
      </c>
      <c r="N257" s="121">
        <f t="shared" si="27"/>
        <v>-0.2486307712660405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1101</v>
      </c>
      <c r="F258" s="121" t="str">
        <f t="shared" si="26"/>
        <v>-</v>
      </c>
      <c r="G258" s="120">
        <v>14762</v>
      </c>
      <c r="H258" s="121">
        <f t="shared" si="26"/>
        <v>12.407811080835604</v>
      </c>
      <c r="I258" s="120">
        <v>16826</v>
      </c>
      <c r="J258" s="121">
        <f t="shared" si="26"/>
        <v>0.13981845278417548</v>
      </c>
      <c r="K258" s="120">
        <v>16401</v>
      </c>
      <c r="L258" s="121">
        <f t="shared" si="26"/>
        <v>-2.5258528467847374E-2</v>
      </c>
      <c r="M258" s="120">
        <v>14573</v>
      </c>
      <c r="N258" s="121">
        <f t="shared" si="27"/>
        <v>-0.11145661849887201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194</v>
      </c>
      <c r="F259" s="121" t="str">
        <f t="shared" si="26"/>
        <v>-</v>
      </c>
      <c r="G259" s="120">
        <v>724</v>
      </c>
      <c r="H259" s="121">
        <f t="shared" si="26"/>
        <v>2.731958762886598</v>
      </c>
      <c r="I259" s="120">
        <v>2087</v>
      </c>
      <c r="J259" s="121">
        <f t="shared" si="26"/>
        <v>1.882596685082873</v>
      </c>
      <c r="K259" s="120">
        <v>973</v>
      </c>
      <c r="L259" s="121">
        <f t="shared" si="26"/>
        <v>-0.53378054623862004</v>
      </c>
      <c r="M259" s="120">
        <v>912</v>
      </c>
      <c r="N259" s="121">
        <f t="shared" si="27"/>
        <v>-6.2692702980472803E-2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78</v>
      </c>
      <c r="F260" s="121" t="str">
        <f t="shared" si="26"/>
        <v>-</v>
      </c>
      <c r="G260" s="120">
        <v>1267</v>
      </c>
      <c r="H260" s="121">
        <f t="shared" si="26"/>
        <v>15.243589743589745</v>
      </c>
      <c r="I260" s="120">
        <v>2269</v>
      </c>
      <c r="J260" s="121">
        <f t="shared" si="26"/>
        <v>0.79084451460142069</v>
      </c>
      <c r="K260" s="120">
        <v>1043</v>
      </c>
      <c r="L260" s="121">
        <f t="shared" si="26"/>
        <v>-0.54032613486117231</v>
      </c>
      <c r="M260" s="120">
        <v>962</v>
      </c>
      <c r="N260" s="121">
        <f t="shared" si="27"/>
        <v>-7.766059443911788E-2</v>
      </c>
    </row>
    <row r="261" spans="2:14" x14ac:dyDescent="0.25">
      <c r="B261" s="119" t="s">
        <v>85</v>
      </c>
      <c r="C261" s="120">
        <v>0</v>
      </c>
      <c r="D261" s="121">
        <v>-1</v>
      </c>
      <c r="E261" s="120">
        <v>473</v>
      </c>
      <c r="F261" s="121" t="str">
        <f t="shared" si="26"/>
        <v>-</v>
      </c>
      <c r="G261" s="120">
        <v>1278</v>
      </c>
      <c r="H261" s="121">
        <f t="shared" si="26"/>
        <v>1.7019027484143763</v>
      </c>
      <c r="I261" s="120">
        <v>2935</v>
      </c>
      <c r="J261" s="121">
        <f t="shared" si="26"/>
        <v>1.2965571205007826</v>
      </c>
      <c r="K261" s="120">
        <v>781</v>
      </c>
      <c r="L261" s="121">
        <f t="shared" si="26"/>
        <v>-0.73390119250425889</v>
      </c>
      <c r="M261" s="120">
        <v>970</v>
      </c>
      <c r="N261" s="121">
        <f t="shared" si="27"/>
        <v>0.24199743918053773</v>
      </c>
    </row>
    <row r="262" spans="2:14" x14ac:dyDescent="0.25">
      <c r="B262" s="119" t="s">
        <v>87</v>
      </c>
      <c r="C262" s="120">
        <v>121</v>
      </c>
      <c r="D262" s="121">
        <v>-0.95277127244340365</v>
      </c>
      <c r="E262" s="120">
        <v>620</v>
      </c>
      <c r="F262" s="121">
        <f t="shared" si="26"/>
        <v>4.1239669421487601</v>
      </c>
      <c r="G262" s="120">
        <v>989</v>
      </c>
      <c r="H262" s="121">
        <f t="shared" si="26"/>
        <v>0.59516129032258069</v>
      </c>
      <c r="I262" s="120">
        <v>2710</v>
      </c>
      <c r="J262" s="121">
        <f t="shared" si="26"/>
        <v>1.7401415571284127</v>
      </c>
      <c r="K262" s="120">
        <v>381</v>
      </c>
      <c r="L262" s="121">
        <f t="shared" si="26"/>
        <v>-0.85940959409594098</v>
      </c>
      <c r="M262" s="120"/>
      <c r="N262" s="121"/>
    </row>
    <row r="263" spans="2:14" x14ac:dyDescent="0.25">
      <c r="B263" s="119" t="s">
        <v>89</v>
      </c>
      <c r="C263" s="120">
        <v>200</v>
      </c>
      <c r="D263" s="121">
        <v>-0.94196169471851421</v>
      </c>
      <c r="E263" s="120">
        <v>834</v>
      </c>
      <c r="F263" s="121">
        <f t="shared" si="26"/>
        <v>3.17</v>
      </c>
      <c r="G263" s="120">
        <v>881</v>
      </c>
      <c r="H263" s="121">
        <f t="shared" si="26"/>
        <v>5.6354916067146377E-2</v>
      </c>
      <c r="I263" s="120">
        <v>2697</v>
      </c>
      <c r="J263" s="121">
        <f t="shared" si="26"/>
        <v>2.0612939841089672</v>
      </c>
      <c r="K263" s="120">
        <v>805</v>
      </c>
      <c r="L263" s="121">
        <f t="shared" si="26"/>
        <v>-0.7015202076381164</v>
      </c>
      <c r="M263" s="120"/>
      <c r="N263" s="121"/>
    </row>
    <row r="264" spans="2:14" x14ac:dyDescent="0.25">
      <c r="B264" s="119" t="s">
        <v>91</v>
      </c>
      <c r="C264" s="120">
        <v>2086</v>
      </c>
      <c r="D264" s="121">
        <v>-0.91433968462549275</v>
      </c>
      <c r="E264" s="120">
        <v>7257</v>
      </c>
      <c r="F264" s="121">
        <f t="shared" si="26"/>
        <v>2.4789069990412274</v>
      </c>
      <c r="G264" s="120">
        <v>12144</v>
      </c>
      <c r="H264" s="121">
        <f t="shared" si="26"/>
        <v>0.673418768085986</v>
      </c>
      <c r="I264" s="120">
        <v>13940</v>
      </c>
      <c r="J264" s="121">
        <f t="shared" si="26"/>
        <v>0.14789196310935449</v>
      </c>
      <c r="K264" s="120">
        <v>12474</v>
      </c>
      <c r="L264" s="121">
        <f t="shared" si="26"/>
        <v>-0.10516499282639891</v>
      </c>
      <c r="M264" s="120"/>
      <c r="N264" s="121"/>
    </row>
    <row r="265" spans="2:14" x14ac:dyDescent="0.25">
      <c r="B265" s="119" t="s">
        <v>93</v>
      </c>
      <c r="C265" s="120">
        <v>4827</v>
      </c>
      <c r="D265" s="121">
        <v>-0.91460868949900931</v>
      </c>
      <c r="E265" s="120">
        <v>33433</v>
      </c>
      <c r="F265" s="121">
        <f t="shared" si="26"/>
        <v>5.9262481872798842</v>
      </c>
      <c r="G265" s="120">
        <v>39258</v>
      </c>
      <c r="H265" s="121">
        <f t="shared" si="26"/>
        <v>0.17422905512517572</v>
      </c>
      <c r="I265" s="120">
        <v>40654</v>
      </c>
      <c r="J265" s="121">
        <f t="shared" si="26"/>
        <v>3.5559631157980442E-2</v>
      </c>
      <c r="K265" s="120">
        <v>32066</v>
      </c>
      <c r="L265" s="121">
        <f t="shared" si="26"/>
        <v>-0.21124612584247549</v>
      </c>
      <c r="M265" s="120"/>
      <c r="N265" s="121"/>
    </row>
    <row r="266" spans="2:14" x14ac:dyDescent="0.25">
      <c r="B266" s="119" t="s">
        <v>95</v>
      </c>
      <c r="C266" s="120">
        <v>3934</v>
      </c>
      <c r="D266" s="121">
        <v>-0.93409170869004343</v>
      </c>
      <c r="E266" s="120">
        <v>31477</v>
      </c>
      <c r="F266" s="121">
        <f t="shared" si="26"/>
        <v>7.0012709710218601</v>
      </c>
      <c r="G266" s="120">
        <v>35181</v>
      </c>
      <c r="H266" s="121">
        <f t="shared" si="26"/>
        <v>0.11767322171744454</v>
      </c>
      <c r="I266" s="120">
        <v>38319</v>
      </c>
      <c r="J266" s="121">
        <f t="shared" si="26"/>
        <v>8.9195872772235063E-2</v>
      </c>
      <c r="K266" s="120">
        <v>34431</v>
      </c>
      <c r="L266" s="121">
        <f t="shared" si="26"/>
        <v>-0.10146402567916701</v>
      </c>
      <c r="M266" s="120"/>
      <c r="N266" s="121"/>
    </row>
    <row r="267" spans="2:14" ht="15.75" x14ac:dyDescent="0.25">
      <c r="B267" s="122" t="s">
        <v>32</v>
      </c>
      <c r="C267" s="123">
        <v>150036</v>
      </c>
      <c r="D267" s="124">
        <v>-0.59081351300491725</v>
      </c>
      <c r="E267" s="123">
        <v>88248</v>
      </c>
      <c r="F267" s="124">
        <f t="shared" si="26"/>
        <v>-0.41182116292089899</v>
      </c>
      <c r="G267" s="123">
        <v>188228</v>
      </c>
      <c r="H267" s="124">
        <f t="shared" si="26"/>
        <v>1.1329435227993834</v>
      </c>
      <c r="I267" s="123">
        <v>224522</v>
      </c>
      <c r="J267" s="124">
        <f t="shared" si="26"/>
        <v>0.19281934674968659</v>
      </c>
      <c r="K267" s="123">
        <v>217369</v>
      </c>
      <c r="L267" s="124">
        <f t="shared" si="26"/>
        <v>-3.1858793347645187E-2</v>
      </c>
      <c r="M267" s="123">
        <v>118055</v>
      </c>
      <c r="N267" s="124">
        <v>-0.13961606856543163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81CDD-FF1D-4B01-A5A7-B928167BCBCC}">
  <sheetPr>
    <tabColor rgb="FFF29140"/>
  </sheetPr>
  <dimension ref="A4:O113"/>
  <sheetViews>
    <sheetView showGridLines="0" topLeftCell="G1" zoomScaleNormal="100" workbookViewId="0">
      <selection activeCell="Q76" sqref="Q76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3" t="s">
        <v>275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9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893934</v>
      </c>
      <c r="D9" s="121">
        <v>2.0976097801655547E-2</v>
      </c>
      <c r="E9" s="120">
        <v>51667</v>
      </c>
      <c r="F9" s="121">
        <f t="shared" ref="F9:L21" si="0">IFERROR(E9/C9-1,"-")</f>
        <v>-0.94220266820593024</v>
      </c>
      <c r="G9" s="120">
        <v>576461</v>
      </c>
      <c r="H9" s="121">
        <f t="shared" si="0"/>
        <v>10.157237695240676</v>
      </c>
      <c r="I9" s="120">
        <v>810733</v>
      </c>
      <c r="J9" s="121">
        <f t="shared" si="0"/>
        <v>0.40639696354133248</v>
      </c>
      <c r="K9" s="120">
        <v>836960</v>
      </c>
      <c r="L9" s="121">
        <f t="shared" si="0"/>
        <v>3.2349737829840297E-2</v>
      </c>
      <c r="M9" s="120">
        <v>876312</v>
      </c>
      <c r="N9" s="121">
        <f t="shared" ref="N9:N15" si="1">IFERROR(M9/K9-1,"-")</f>
        <v>4.701777862741352E-2</v>
      </c>
    </row>
    <row r="10" spans="1:15" x14ac:dyDescent="0.25">
      <c r="A10" s="1" t="s">
        <v>74</v>
      </c>
      <c r="B10" s="119" t="s">
        <v>75</v>
      </c>
      <c r="C10" s="120">
        <v>832182</v>
      </c>
      <c r="D10" s="121">
        <v>3.5273715272421402E-2</v>
      </c>
      <c r="E10" s="120">
        <v>53867</v>
      </c>
      <c r="F10" s="121">
        <f t="shared" si="0"/>
        <v>-0.93527016926585771</v>
      </c>
      <c r="G10" s="120">
        <v>608977</v>
      </c>
      <c r="H10" s="121">
        <f t="shared" si="0"/>
        <v>10.305196131212059</v>
      </c>
      <c r="I10" s="120">
        <v>773844</v>
      </c>
      <c r="J10" s="121">
        <f t="shared" si="0"/>
        <v>0.27072779431735516</v>
      </c>
      <c r="K10" s="120">
        <v>824761</v>
      </c>
      <c r="L10" s="121">
        <f t="shared" si="0"/>
        <v>6.5797499237572499E-2</v>
      </c>
      <c r="M10" s="120">
        <v>812017</v>
      </c>
      <c r="N10" s="121">
        <f t="shared" si="1"/>
        <v>-1.5451749052149633E-2</v>
      </c>
    </row>
    <row r="11" spans="1:15" x14ac:dyDescent="0.25">
      <c r="A11" s="1" t="s">
        <v>76</v>
      </c>
      <c r="B11" s="119" t="s">
        <v>77</v>
      </c>
      <c r="C11" s="120">
        <v>381721</v>
      </c>
      <c r="D11" s="121">
        <v>-0.55779099968258161</v>
      </c>
      <c r="E11" s="120">
        <v>73467</v>
      </c>
      <c r="F11" s="121">
        <f t="shared" si="0"/>
        <v>-0.80753744226804391</v>
      </c>
      <c r="G11" s="120">
        <v>747881</v>
      </c>
      <c r="H11" s="121">
        <f t="shared" si="0"/>
        <v>9.1798222331114658</v>
      </c>
      <c r="I11" s="120">
        <v>818402</v>
      </c>
      <c r="J11" s="121">
        <f t="shared" si="0"/>
        <v>9.4294413148615863E-2</v>
      </c>
      <c r="K11" s="120">
        <v>866668</v>
      </c>
      <c r="L11" s="121">
        <f t="shared" si="0"/>
        <v>5.8975906705995396E-2</v>
      </c>
      <c r="M11" s="120">
        <v>828674</v>
      </c>
      <c r="N11" s="121">
        <f t="shared" si="1"/>
        <v>-4.3839163324364105E-2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71140</v>
      </c>
      <c r="F12" s="121" t="str">
        <f t="shared" si="0"/>
        <v>-</v>
      </c>
      <c r="G12" s="120">
        <v>725227</v>
      </c>
      <c r="H12" s="121">
        <f t="shared" si="0"/>
        <v>9.1943632274388527</v>
      </c>
      <c r="I12" s="120">
        <v>745949</v>
      </c>
      <c r="J12" s="121">
        <f t="shared" si="0"/>
        <v>2.8573122622296276E-2</v>
      </c>
      <c r="K12" s="120">
        <v>789795</v>
      </c>
      <c r="L12" s="121">
        <f t="shared" si="0"/>
        <v>5.8778817318610344E-2</v>
      </c>
      <c r="M12" s="120">
        <v>754621</v>
      </c>
      <c r="N12" s="121">
        <f t="shared" si="1"/>
        <v>-4.4535607341145478E-2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71284</v>
      </c>
      <c r="F13" s="121" t="str">
        <f t="shared" si="0"/>
        <v>-</v>
      </c>
      <c r="G13" s="120">
        <v>653261</v>
      </c>
      <c r="H13" s="121">
        <f t="shared" si="0"/>
        <v>8.1642023455473876</v>
      </c>
      <c r="I13" s="120">
        <v>671021</v>
      </c>
      <c r="J13" s="121">
        <f t="shared" si="0"/>
        <v>2.7186683423623847E-2</v>
      </c>
      <c r="K13" s="120">
        <v>746827</v>
      </c>
      <c r="L13" s="121">
        <f t="shared" si="0"/>
        <v>0.11297112907047624</v>
      </c>
      <c r="M13" s="120">
        <v>741128</v>
      </c>
      <c r="N13" s="121">
        <f t="shared" si="1"/>
        <v>-7.6309506753237111E-3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113899</v>
      </c>
      <c r="F14" s="121" t="str">
        <f t="shared" si="0"/>
        <v>-</v>
      </c>
      <c r="G14" s="120">
        <v>672943</v>
      </c>
      <c r="H14" s="121">
        <f t="shared" si="0"/>
        <v>4.9082432681586319</v>
      </c>
      <c r="I14" s="120">
        <v>758024</v>
      </c>
      <c r="J14" s="121">
        <f t="shared" si="0"/>
        <v>0.12643121334199181</v>
      </c>
      <c r="K14" s="120">
        <v>787690</v>
      </c>
      <c r="L14" s="121">
        <f t="shared" si="0"/>
        <v>3.9135964032801063E-2</v>
      </c>
      <c r="M14" s="120">
        <v>808867</v>
      </c>
      <c r="N14" s="121">
        <f t="shared" si="1"/>
        <v>2.6884942045728666E-2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254312</v>
      </c>
      <c r="F15" s="121" t="str">
        <f t="shared" si="0"/>
        <v>-</v>
      </c>
      <c r="G15" s="120">
        <v>858220</v>
      </c>
      <c r="H15" s="121">
        <f t="shared" si="0"/>
        <v>2.3746736292428197</v>
      </c>
      <c r="I15" s="120">
        <v>871300</v>
      </c>
      <c r="J15" s="121">
        <f t="shared" si="0"/>
        <v>1.5240847335182162E-2</v>
      </c>
      <c r="K15" s="120">
        <v>895588</v>
      </c>
      <c r="L15" s="121">
        <f t="shared" si="0"/>
        <v>2.7875588201538015E-2</v>
      </c>
      <c r="M15" s="120">
        <v>931129</v>
      </c>
      <c r="N15" s="121">
        <f t="shared" si="1"/>
        <v>3.968454244585673E-2</v>
      </c>
    </row>
    <row r="16" spans="1:15" x14ac:dyDescent="0.25">
      <c r="A16" s="1" t="s">
        <v>86</v>
      </c>
      <c r="B16" s="119" t="s">
        <v>87</v>
      </c>
      <c r="C16" s="120">
        <v>191201</v>
      </c>
      <c r="D16" s="121">
        <v>-0.80228508439032353</v>
      </c>
      <c r="E16" s="120">
        <v>386772</v>
      </c>
      <c r="F16" s="121">
        <f t="shared" si="0"/>
        <v>1.0228555289982793</v>
      </c>
      <c r="G16" s="120">
        <v>895466</v>
      </c>
      <c r="H16" s="121">
        <f t="shared" si="0"/>
        <v>1.3152296443382663</v>
      </c>
      <c r="I16" s="120">
        <v>947197</v>
      </c>
      <c r="J16" s="121">
        <f t="shared" si="0"/>
        <v>5.7769920912686734E-2</v>
      </c>
      <c r="K16" s="120">
        <v>936279</v>
      </c>
      <c r="L16" s="121">
        <f t="shared" si="0"/>
        <v>-1.1526641237250557E-2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105790</v>
      </c>
      <c r="D17" s="121">
        <v>-0.86726440969738949</v>
      </c>
      <c r="E17" s="120">
        <v>422869</v>
      </c>
      <c r="F17" s="121">
        <f t="shared" si="0"/>
        <v>2.99724926741658</v>
      </c>
      <c r="G17" s="120">
        <v>748642</v>
      </c>
      <c r="H17" s="121">
        <f t="shared" si="0"/>
        <v>0.77038751953914808</v>
      </c>
      <c r="I17" s="120">
        <v>799868</v>
      </c>
      <c r="J17" s="121">
        <f t="shared" si="0"/>
        <v>6.8425228613943734E-2</v>
      </c>
      <c r="K17" s="120">
        <v>807680</v>
      </c>
      <c r="L17" s="121">
        <f t="shared" si="0"/>
        <v>9.7666114908960822E-3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101639</v>
      </c>
      <c r="D18" s="121">
        <v>-0.8772455089820359</v>
      </c>
      <c r="E18" s="120">
        <v>627412</v>
      </c>
      <c r="F18" s="121">
        <f t="shared" si="0"/>
        <v>5.1729454244925668</v>
      </c>
      <c r="G18" s="120">
        <v>801936</v>
      </c>
      <c r="H18" s="121">
        <f t="shared" si="0"/>
        <v>0.27816490599478483</v>
      </c>
      <c r="I18" s="120">
        <v>863416</v>
      </c>
      <c r="J18" s="121">
        <f t="shared" si="0"/>
        <v>7.6664471977813786E-2</v>
      </c>
      <c r="K18" s="120">
        <v>870321</v>
      </c>
      <c r="L18" s="121">
        <f t="shared" si="0"/>
        <v>7.997303733078942E-3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110775</v>
      </c>
      <c r="D19" s="121">
        <v>-0.86625818719628145</v>
      </c>
      <c r="E19" s="120">
        <v>660916</v>
      </c>
      <c r="F19" s="121">
        <f t="shared" si="0"/>
        <v>4.9662920334010385</v>
      </c>
      <c r="G19" s="120">
        <v>785918</v>
      </c>
      <c r="H19" s="121">
        <f t="shared" si="0"/>
        <v>0.18913447397248673</v>
      </c>
      <c r="I19" s="120">
        <v>847777</v>
      </c>
      <c r="J19" s="121">
        <f t="shared" si="0"/>
        <v>7.8709229207118314E-2</v>
      </c>
      <c r="K19" s="120">
        <v>817457</v>
      </c>
      <c r="L19" s="121">
        <f t="shared" si="0"/>
        <v>-3.5764121933008375E-2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118240</v>
      </c>
      <c r="D20" s="121">
        <v>-0.86305431499360674</v>
      </c>
      <c r="E20" s="120">
        <v>579557</v>
      </c>
      <c r="F20" s="121">
        <f t="shared" si="0"/>
        <v>3.9015307848443843</v>
      </c>
      <c r="G20" s="120">
        <v>790311</v>
      </c>
      <c r="H20" s="121">
        <f t="shared" si="0"/>
        <v>0.36364671637129731</v>
      </c>
      <c r="I20" s="120">
        <v>831777</v>
      </c>
      <c r="J20" s="121">
        <f t="shared" si="0"/>
        <v>5.2467952489589464E-2</v>
      </c>
      <c r="K20" s="120">
        <v>834955</v>
      </c>
      <c r="L20" s="121">
        <f t="shared" si="0"/>
        <v>3.8207356058175268E-3</v>
      </c>
      <c r="M20" s="120"/>
      <c r="N20" s="121"/>
    </row>
    <row r="21" spans="1:15" ht="15.75" x14ac:dyDescent="0.25">
      <c r="A21" s="1"/>
      <c r="B21" s="122" t="s">
        <v>32</v>
      </c>
      <c r="C21" s="123">
        <v>2858440</v>
      </c>
      <c r="D21" s="124">
        <v>-0.71680604408130044</v>
      </c>
      <c r="E21" s="123">
        <v>3367162</v>
      </c>
      <c r="F21" s="124">
        <f t="shared" si="0"/>
        <v>0.17797190075705638</v>
      </c>
      <c r="G21" s="123">
        <v>8865243</v>
      </c>
      <c r="H21" s="124">
        <f t="shared" si="0"/>
        <v>1.6328531267577859</v>
      </c>
      <c r="I21" s="123">
        <v>9739308</v>
      </c>
      <c r="J21" s="124">
        <f t="shared" si="0"/>
        <v>9.8594590131370285E-2</v>
      </c>
      <c r="K21" s="123">
        <v>10014981</v>
      </c>
      <c r="L21" s="124">
        <f t="shared" si="0"/>
        <v>2.8305193757092395E-2</v>
      </c>
      <c r="M21" s="123">
        <v>5752748</v>
      </c>
      <c r="N21" s="124">
        <v>7.7570908491209067E-4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3" t="s">
        <v>288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139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501178</v>
      </c>
      <c r="D31" s="121">
        <v>0.10112710095572885</v>
      </c>
      <c r="E31" s="120">
        <v>14580</v>
      </c>
      <c r="F31" s="121">
        <f t="shared" ref="F31:J43" si="2">IFERROR(E31/C31-1,"-")</f>
        <v>-0.97090853948098277</v>
      </c>
      <c r="G31" s="120">
        <v>303205</v>
      </c>
      <c r="H31" s="121">
        <f t="shared" si="2"/>
        <v>19.795953360768177</v>
      </c>
      <c r="I31" s="120">
        <v>488351</v>
      </c>
      <c r="J31" s="121">
        <f t="shared" si="2"/>
        <v>0.6106297719364786</v>
      </c>
      <c r="K31" s="120">
        <v>464379</v>
      </c>
      <c r="L31" s="121">
        <f t="shared" ref="L31:L43" si="3">IFERROR(K31/I31-1,"-")</f>
        <v>-4.9087643928240166E-2</v>
      </c>
      <c r="M31" s="120">
        <v>516029</v>
      </c>
      <c r="N31" s="121">
        <f t="shared" ref="N31:N37" si="4">IFERROR(M31/K31-1,"-")</f>
        <v>0.11122380641674146</v>
      </c>
    </row>
    <row r="32" spans="1:15" x14ac:dyDescent="0.25">
      <c r="B32" s="119" t="s">
        <v>75</v>
      </c>
      <c r="C32" s="120">
        <v>463416</v>
      </c>
      <c r="D32" s="121">
        <v>0.11876510365239801</v>
      </c>
      <c r="E32" s="120">
        <v>16940</v>
      </c>
      <c r="F32" s="121">
        <f t="shared" si="2"/>
        <v>-0.9634453708978542</v>
      </c>
      <c r="G32" s="120">
        <v>330152</v>
      </c>
      <c r="H32" s="121">
        <f t="shared" si="2"/>
        <v>18.489492325855963</v>
      </c>
      <c r="I32" s="120">
        <v>443471</v>
      </c>
      <c r="J32" s="121">
        <f t="shared" si="2"/>
        <v>0.34323281397659255</v>
      </c>
      <c r="K32" s="120">
        <v>463066</v>
      </c>
      <c r="L32" s="121">
        <f t="shared" si="3"/>
        <v>4.4185527351281229E-2</v>
      </c>
      <c r="M32" s="120">
        <v>474785</v>
      </c>
      <c r="N32" s="121">
        <f t="shared" si="4"/>
        <v>2.5307407583368136E-2</v>
      </c>
    </row>
    <row r="33" spans="2:15" x14ac:dyDescent="0.25">
      <c r="B33" s="119" t="s">
        <v>77</v>
      </c>
      <c r="C33" s="120">
        <v>215134</v>
      </c>
      <c r="D33" s="121">
        <v>-0.51879231710399465</v>
      </c>
      <c r="E33" s="120">
        <v>21891</v>
      </c>
      <c r="F33" s="121">
        <f t="shared" si="2"/>
        <v>-0.89824481485957586</v>
      </c>
      <c r="G33" s="120">
        <v>426904</v>
      </c>
      <c r="H33" s="121">
        <f t="shared" si="2"/>
        <v>18.501347585765838</v>
      </c>
      <c r="I33" s="120">
        <v>469427</v>
      </c>
      <c r="J33" s="121">
        <f t="shared" si="2"/>
        <v>9.9607874369881833E-2</v>
      </c>
      <c r="K33" s="120">
        <v>495607</v>
      </c>
      <c r="L33" s="121">
        <f t="shared" si="3"/>
        <v>5.5770119741727742E-2</v>
      </c>
      <c r="M33" s="120">
        <v>477683</v>
      </c>
      <c r="N33" s="121">
        <f t="shared" si="4"/>
        <v>-3.6165752299705201E-2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21218</v>
      </c>
      <c r="F34" s="121" t="str">
        <f t="shared" si="2"/>
        <v>-</v>
      </c>
      <c r="G34" s="120">
        <v>425285</v>
      </c>
      <c r="H34" s="121">
        <f t="shared" si="2"/>
        <v>19.043595060797436</v>
      </c>
      <c r="I34" s="120">
        <v>444527</v>
      </c>
      <c r="J34" s="121">
        <f t="shared" si="2"/>
        <v>4.5244953384201203E-2</v>
      </c>
      <c r="K34" s="120">
        <v>447408</v>
      </c>
      <c r="L34" s="121">
        <f t="shared" si="3"/>
        <v>6.4810461456783486E-3</v>
      </c>
      <c r="M34" s="120">
        <v>414511</v>
      </c>
      <c r="N34" s="121">
        <f t="shared" si="4"/>
        <v>-7.3527965525873484E-2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21400</v>
      </c>
      <c r="F35" s="121" t="str">
        <f t="shared" si="2"/>
        <v>-</v>
      </c>
      <c r="G35" s="120">
        <v>388948</v>
      </c>
      <c r="H35" s="121">
        <f t="shared" si="2"/>
        <v>17.175140186915886</v>
      </c>
      <c r="I35" s="120">
        <v>422412</v>
      </c>
      <c r="J35" s="121">
        <f t="shared" si="2"/>
        <v>8.6037208058660886E-2</v>
      </c>
      <c r="K35" s="120">
        <v>435777</v>
      </c>
      <c r="L35" s="121">
        <f t="shared" si="3"/>
        <v>3.1639726144143676E-2</v>
      </c>
      <c r="M35" s="120">
        <v>441733</v>
      </c>
      <c r="N35" s="121">
        <f t="shared" si="4"/>
        <v>1.3667540967054359E-2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44736</v>
      </c>
      <c r="F36" s="121" t="str">
        <f t="shared" si="2"/>
        <v>-</v>
      </c>
      <c r="G36" s="120">
        <v>408804</v>
      </c>
      <c r="H36" s="121">
        <f t="shared" si="2"/>
        <v>8.1381437768240339</v>
      </c>
      <c r="I36" s="120">
        <v>454213</v>
      </c>
      <c r="J36" s="121">
        <f t="shared" si="2"/>
        <v>0.11107768025753173</v>
      </c>
      <c r="K36" s="120">
        <v>465333</v>
      </c>
      <c r="L36" s="121">
        <f t="shared" si="3"/>
        <v>2.4481906066096792E-2</v>
      </c>
      <c r="M36" s="120">
        <v>483562</v>
      </c>
      <c r="N36" s="121">
        <f t="shared" si="4"/>
        <v>3.9174096829582172E-2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113386</v>
      </c>
      <c r="F37" s="121" t="str">
        <f t="shared" si="2"/>
        <v>-</v>
      </c>
      <c r="G37" s="120">
        <v>491736</v>
      </c>
      <c r="H37" s="121">
        <f t="shared" si="2"/>
        <v>3.3368317076182246</v>
      </c>
      <c r="I37" s="120">
        <v>510638</v>
      </c>
      <c r="J37" s="121">
        <f t="shared" si="2"/>
        <v>3.8439325166349514E-2</v>
      </c>
      <c r="K37" s="120">
        <v>531003</v>
      </c>
      <c r="L37" s="121">
        <f t="shared" si="3"/>
        <v>3.9881481597531021E-2</v>
      </c>
      <c r="M37" s="120">
        <v>543839</v>
      </c>
      <c r="N37" s="121">
        <f t="shared" si="4"/>
        <v>2.4173121432458977E-2</v>
      </c>
    </row>
    <row r="38" spans="2:15" x14ac:dyDescent="0.25">
      <c r="B38" s="119" t="s">
        <v>87</v>
      </c>
      <c r="C38" s="120">
        <v>96004</v>
      </c>
      <c r="D38" s="121">
        <v>-0.80321242333803422</v>
      </c>
      <c r="E38" s="120">
        <v>197818</v>
      </c>
      <c r="F38" s="121">
        <f t="shared" si="2"/>
        <v>1.0605183117370109</v>
      </c>
      <c r="G38" s="120">
        <v>530698</v>
      </c>
      <c r="H38" s="121">
        <f t="shared" si="2"/>
        <v>1.6827588995945768</v>
      </c>
      <c r="I38" s="120">
        <v>569851</v>
      </c>
      <c r="J38" s="121">
        <f t="shared" si="2"/>
        <v>7.3776422748907944E-2</v>
      </c>
      <c r="K38" s="120">
        <v>553021</v>
      </c>
      <c r="L38" s="121">
        <f t="shared" si="3"/>
        <v>-2.9534036090135829E-2</v>
      </c>
      <c r="M38" s="120"/>
      <c r="N38" s="121"/>
    </row>
    <row r="39" spans="2:15" x14ac:dyDescent="0.25">
      <c r="B39" s="119" t="s">
        <v>89</v>
      </c>
      <c r="C39" s="120">
        <v>60570</v>
      </c>
      <c r="D39" s="121">
        <v>-0.86497933561897289</v>
      </c>
      <c r="E39" s="120">
        <v>241203</v>
      </c>
      <c r="F39" s="121">
        <f t="shared" si="2"/>
        <v>2.9822189202575533</v>
      </c>
      <c r="G39" s="120">
        <v>466212</v>
      </c>
      <c r="H39" s="121">
        <f t="shared" si="2"/>
        <v>0.93286153157299045</v>
      </c>
      <c r="I39" s="120">
        <v>491257</v>
      </c>
      <c r="J39" s="121">
        <f t="shared" si="2"/>
        <v>5.3720195962351891E-2</v>
      </c>
      <c r="K39" s="120">
        <v>500247</v>
      </c>
      <c r="L39" s="121">
        <f t="shared" si="3"/>
        <v>1.829999368965729E-2</v>
      </c>
      <c r="M39" s="120"/>
      <c r="N39" s="121"/>
    </row>
    <row r="40" spans="2:15" x14ac:dyDescent="0.25">
      <c r="B40" s="119" t="s">
        <v>91</v>
      </c>
      <c r="C40" s="120">
        <v>51321</v>
      </c>
      <c r="D40" s="121">
        <v>-0.89245817957792961</v>
      </c>
      <c r="E40" s="120">
        <v>379310</v>
      </c>
      <c r="F40" s="121">
        <f t="shared" si="2"/>
        <v>6.3909315874593249</v>
      </c>
      <c r="G40" s="120">
        <v>492206</v>
      </c>
      <c r="H40" s="121">
        <f t="shared" si="2"/>
        <v>0.29763517966834518</v>
      </c>
      <c r="I40" s="120">
        <v>505474</v>
      </c>
      <c r="J40" s="121">
        <f t="shared" si="2"/>
        <v>2.6956193138645279E-2</v>
      </c>
      <c r="K40" s="120">
        <v>527606</v>
      </c>
      <c r="L40" s="121">
        <f t="shared" si="3"/>
        <v>4.3784645698888625E-2</v>
      </c>
      <c r="M40" s="120"/>
      <c r="N40" s="121"/>
    </row>
    <row r="41" spans="2:15" x14ac:dyDescent="0.25">
      <c r="B41" s="119" t="s">
        <v>93</v>
      </c>
      <c r="C41" s="120">
        <v>52157</v>
      </c>
      <c r="D41" s="121">
        <v>-0.88898419806903128</v>
      </c>
      <c r="E41" s="120">
        <v>382750</v>
      </c>
      <c r="F41" s="121">
        <f t="shared" si="2"/>
        <v>6.3384205379910652</v>
      </c>
      <c r="G41" s="120">
        <v>471403</v>
      </c>
      <c r="H41" s="121">
        <f t="shared" si="2"/>
        <v>0.23162116263879806</v>
      </c>
      <c r="I41" s="120">
        <v>495470</v>
      </c>
      <c r="J41" s="121">
        <f t="shared" si="2"/>
        <v>5.105398141293116E-2</v>
      </c>
      <c r="K41" s="120">
        <v>484662</v>
      </c>
      <c r="L41" s="121">
        <f t="shared" si="3"/>
        <v>-2.1813631501402697E-2</v>
      </c>
      <c r="M41" s="120"/>
      <c r="N41" s="121"/>
    </row>
    <row r="42" spans="2:15" x14ac:dyDescent="0.25">
      <c r="B42" s="119" t="s">
        <v>95</v>
      </c>
      <c r="C42" s="120">
        <v>56375</v>
      </c>
      <c r="D42" s="121">
        <v>-0.88385915179583108</v>
      </c>
      <c r="E42" s="120">
        <v>322714</v>
      </c>
      <c r="F42" s="121">
        <f t="shared" si="2"/>
        <v>4.7244168514412417</v>
      </c>
      <c r="G42" s="120">
        <v>481522</v>
      </c>
      <c r="H42" s="121">
        <f t="shared" si="2"/>
        <v>0.49210136529558679</v>
      </c>
      <c r="I42" s="120">
        <v>480103</v>
      </c>
      <c r="J42" s="121">
        <f t="shared" si="2"/>
        <v>-2.9469058526920833E-3</v>
      </c>
      <c r="K42" s="120">
        <v>488662</v>
      </c>
      <c r="L42" s="121">
        <f t="shared" si="3"/>
        <v>1.7827424531819291E-2</v>
      </c>
      <c r="M42" s="120"/>
      <c r="N42" s="121"/>
    </row>
    <row r="43" spans="2:15" ht="15.75" x14ac:dyDescent="0.25">
      <c r="B43" s="122" t="s">
        <v>32</v>
      </c>
      <c r="C43" s="123">
        <v>1557028</v>
      </c>
      <c r="D43" s="124">
        <v>-0.715436376044158</v>
      </c>
      <c r="E43" s="123">
        <v>1777946</v>
      </c>
      <c r="F43" s="124">
        <f t="shared" si="2"/>
        <v>0.14188441055652179</v>
      </c>
      <c r="G43" s="123">
        <v>5217075</v>
      </c>
      <c r="H43" s="124">
        <f t="shared" si="2"/>
        <v>1.9343270268050885</v>
      </c>
      <c r="I43" s="123">
        <v>5775194</v>
      </c>
      <c r="J43" s="124">
        <f t="shared" si="2"/>
        <v>0.10697929395302919</v>
      </c>
      <c r="K43" s="123">
        <v>5856771</v>
      </c>
      <c r="L43" s="124">
        <f t="shared" si="3"/>
        <v>1.4125412929851366E-2</v>
      </c>
      <c r="M43" s="123">
        <v>3352142</v>
      </c>
      <c r="N43" s="124">
        <v>1.5009206458116209E-2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3" t="s">
        <v>289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151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370908</v>
      </c>
      <c r="D53" s="121">
        <v>9.8527726194389986E-2</v>
      </c>
      <c r="E53" s="120">
        <v>11298</v>
      </c>
      <c r="F53" s="121">
        <f t="shared" ref="F53:J65" si="5">IFERROR(E53/C53-1,"-")</f>
        <v>-0.96953961629298913</v>
      </c>
      <c r="G53" s="120">
        <v>234995</v>
      </c>
      <c r="H53" s="121">
        <f t="shared" si="5"/>
        <v>19.799699061780846</v>
      </c>
      <c r="I53" s="120">
        <v>371455</v>
      </c>
      <c r="J53" s="121">
        <f t="shared" si="5"/>
        <v>0.58069320623843068</v>
      </c>
      <c r="K53" s="120">
        <v>375590</v>
      </c>
      <c r="L53" s="121">
        <f t="shared" ref="L53:L65" si="6">IFERROR(K53/I53-1,"-")</f>
        <v>1.1131900230175962E-2</v>
      </c>
      <c r="M53" s="120">
        <v>392816</v>
      </c>
      <c r="N53" s="121">
        <f t="shared" ref="N53:N59" si="7">IFERROR(M53/K53-1,"-")</f>
        <v>4.5863840890332463E-2</v>
      </c>
    </row>
    <row r="54" spans="1:15" x14ac:dyDescent="0.25">
      <c r="A54" s="1">
        <v>2</v>
      </c>
      <c r="B54" s="119" t="s">
        <v>75</v>
      </c>
      <c r="C54" s="120">
        <v>336790</v>
      </c>
      <c r="D54" s="121">
        <v>0.12451126714947303</v>
      </c>
      <c r="E54" s="120">
        <v>14719</v>
      </c>
      <c r="F54" s="121">
        <f t="shared" si="5"/>
        <v>-0.95629620831972451</v>
      </c>
      <c r="G54" s="120">
        <v>256339</v>
      </c>
      <c r="H54" s="121">
        <f t="shared" si="5"/>
        <v>16.415517358516205</v>
      </c>
      <c r="I54" s="120">
        <v>333022</v>
      </c>
      <c r="J54" s="121">
        <f t="shared" si="5"/>
        <v>0.29914683290486432</v>
      </c>
      <c r="K54" s="120">
        <v>353865</v>
      </c>
      <c r="L54" s="121">
        <f t="shared" si="6"/>
        <v>6.2587456684543463E-2</v>
      </c>
      <c r="M54" s="120">
        <v>362809</v>
      </c>
      <c r="N54" s="121">
        <f t="shared" si="7"/>
        <v>2.5275175561301655E-2</v>
      </c>
    </row>
    <row r="55" spans="1:15" x14ac:dyDescent="0.25">
      <c r="A55" s="1">
        <v>3</v>
      </c>
      <c r="B55" s="119" t="s">
        <v>77</v>
      </c>
      <c r="C55" s="120">
        <v>153036</v>
      </c>
      <c r="D55" s="121">
        <v>-0.53248038712515577</v>
      </c>
      <c r="E55" s="120">
        <v>19759</v>
      </c>
      <c r="F55" s="121">
        <f t="shared" si="5"/>
        <v>-0.87088658877649705</v>
      </c>
      <c r="G55" s="120">
        <v>322615</v>
      </c>
      <c r="H55" s="121">
        <f t="shared" si="5"/>
        <v>15.327496330785969</v>
      </c>
      <c r="I55" s="120">
        <v>346043</v>
      </c>
      <c r="J55" s="121">
        <f t="shared" si="5"/>
        <v>7.2619066069463667E-2</v>
      </c>
      <c r="K55" s="120">
        <v>376224</v>
      </c>
      <c r="L55" s="121">
        <f t="shared" si="6"/>
        <v>8.7217484532269074E-2</v>
      </c>
      <c r="M55" s="120">
        <v>376628</v>
      </c>
      <c r="N55" s="121">
        <f t="shared" si="7"/>
        <v>1.0738283575741914E-3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15140</v>
      </c>
      <c r="F56" s="121" t="str">
        <f t="shared" si="5"/>
        <v>-</v>
      </c>
      <c r="G56" s="120">
        <v>326468</v>
      </c>
      <c r="H56" s="121">
        <f t="shared" si="5"/>
        <v>20.563276089828271</v>
      </c>
      <c r="I56" s="120">
        <v>331335</v>
      </c>
      <c r="J56" s="121">
        <f t="shared" si="5"/>
        <v>1.4908046117843021E-2</v>
      </c>
      <c r="K56" s="120">
        <v>344040</v>
      </c>
      <c r="L56" s="121">
        <f t="shared" si="6"/>
        <v>3.8344877540857469E-2</v>
      </c>
      <c r="M56" s="120">
        <v>325436</v>
      </c>
      <c r="N56" s="121">
        <f t="shared" si="7"/>
        <v>-5.4075107545634271E-2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19434</v>
      </c>
      <c r="F57" s="121" t="str">
        <f t="shared" si="5"/>
        <v>-</v>
      </c>
      <c r="G57" s="120">
        <v>316077</v>
      </c>
      <c r="H57" s="121">
        <f t="shared" si="5"/>
        <v>15.264124729854892</v>
      </c>
      <c r="I57" s="120">
        <v>340704</v>
      </c>
      <c r="J57" s="121">
        <f t="shared" si="5"/>
        <v>7.7914558794217825E-2</v>
      </c>
      <c r="K57" s="120">
        <v>344685</v>
      </c>
      <c r="L57" s="121">
        <f t="shared" si="6"/>
        <v>1.1684629473091013E-2</v>
      </c>
      <c r="M57" s="120">
        <v>365014</v>
      </c>
      <c r="N57" s="121">
        <f t="shared" si="7"/>
        <v>5.897848760462443E-2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38047</v>
      </c>
      <c r="F58" s="121" t="str">
        <f t="shared" si="5"/>
        <v>-</v>
      </c>
      <c r="G58" s="120">
        <v>318832</v>
      </c>
      <c r="H58" s="121">
        <f t="shared" si="5"/>
        <v>7.3799511130969595</v>
      </c>
      <c r="I58" s="120">
        <v>354121</v>
      </c>
      <c r="J58" s="121">
        <f t="shared" si="5"/>
        <v>0.11068211471872336</v>
      </c>
      <c r="K58" s="120">
        <v>354898</v>
      </c>
      <c r="L58" s="121">
        <f t="shared" si="6"/>
        <v>2.1941652711925386E-3</v>
      </c>
      <c r="M58" s="120">
        <v>391870</v>
      </c>
      <c r="N58" s="121">
        <f t="shared" si="7"/>
        <v>0.10417641125055654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101654</v>
      </c>
      <c r="F59" s="121" t="str">
        <f t="shared" si="5"/>
        <v>-</v>
      </c>
      <c r="G59" s="120">
        <v>380812</v>
      </c>
      <c r="H59" s="121">
        <f t="shared" si="5"/>
        <v>2.7461585377850355</v>
      </c>
      <c r="I59" s="120">
        <v>398818</v>
      </c>
      <c r="J59" s="121">
        <f t="shared" si="5"/>
        <v>4.7283173849563598E-2</v>
      </c>
      <c r="K59" s="120">
        <v>405625</v>
      </c>
      <c r="L59" s="121">
        <f t="shared" si="6"/>
        <v>1.7067935750141761E-2</v>
      </c>
      <c r="M59" s="120">
        <v>442778</v>
      </c>
      <c r="N59" s="121">
        <f t="shared" si="7"/>
        <v>9.1594453004622434E-2</v>
      </c>
    </row>
    <row r="60" spans="1:15" x14ac:dyDescent="0.25">
      <c r="A60" s="1">
        <v>8</v>
      </c>
      <c r="B60" s="119" t="s">
        <v>87</v>
      </c>
      <c r="C60" s="120">
        <v>69690</v>
      </c>
      <c r="D60" s="121">
        <v>-0.81755875869796268</v>
      </c>
      <c r="E60" s="120">
        <v>163462</v>
      </c>
      <c r="F60" s="121">
        <f t="shared" si="5"/>
        <v>1.3455589037164586</v>
      </c>
      <c r="G60" s="120">
        <v>408951</v>
      </c>
      <c r="H60" s="121">
        <f t="shared" si="5"/>
        <v>1.5018108184165126</v>
      </c>
      <c r="I60" s="120">
        <v>415100</v>
      </c>
      <c r="J60" s="121">
        <f t="shared" si="5"/>
        <v>1.5036031211563161E-2</v>
      </c>
      <c r="K60" s="120">
        <v>423978</v>
      </c>
      <c r="L60" s="121">
        <f t="shared" si="6"/>
        <v>2.1387617441580353E-2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47226</v>
      </c>
      <c r="D61" s="121">
        <v>-0.86598903531174454</v>
      </c>
      <c r="E61" s="120">
        <v>196992</v>
      </c>
      <c r="F61" s="121">
        <f t="shared" si="5"/>
        <v>3.1712615931901915</v>
      </c>
      <c r="G61" s="120">
        <v>364342</v>
      </c>
      <c r="H61" s="121">
        <f t="shared" si="5"/>
        <v>0.84952688434048085</v>
      </c>
      <c r="I61" s="120">
        <v>384126</v>
      </c>
      <c r="J61" s="121">
        <f t="shared" si="5"/>
        <v>5.4300629628206476E-2</v>
      </c>
      <c r="K61" s="120">
        <v>385672</v>
      </c>
      <c r="L61" s="121">
        <f t="shared" si="6"/>
        <v>4.0247210550705681E-3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43327</v>
      </c>
      <c r="D62" s="121">
        <v>-0.88349574607681802</v>
      </c>
      <c r="E62" s="120">
        <v>303261</v>
      </c>
      <c r="F62" s="121">
        <f t="shared" si="5"/>
        <v>5.9993537517021718</v>
      </c>
      <c r="G62" s="120">
        <v>388751</v>
      </c>
      <c r="H62" s="121">
        <f t="shared" si="5"/>
        <v>0.28190238771223464</v>
      </c>
      <c r="I62" s="120">
        <v>392254</v>
      </c>
      <c r="J62" s="121">
        <f t="shared" si="5"/>
        <v>9.0109092966963455E-3</v>
      </c>
      <c r="K62" s="120">
        <v>410112</v>
      </c>
      <c r="L62" s="121">
        <f t="shared" si="6"/>
        <v>4.5526623055469173E-2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39419</v>
      </c>
      <c r="D63" s="121">
        <v>-0.88741481638038877</v>
      </c>
      <c r="E63" s="120">
        <v>295608</v>
      </c>
      <c r="F63" s="121">
        <f t="shared" si="5"/>
        <v>6.4991247875390039</v>
      </c>
      <c r="G63" s="120">
        <v>371295</v>
      </c>
      <c r="H63" s="121">
        <f t="shared" si="5"/>
        <v>0.25603840220832996</v>
      </c>
      <c r="I63" s="120">
        <v>361460</v>
      </c>
      <c r="J63" s="121">
        <f t="shared" si="5"/>
        <v>-2.6488371779851638E-2</v>
      </c>
      <c r="K63" s="120">
        <v>367251</v>
      </c>
      <c r="L63" s="121">
        <f t="shared" si="6"/>
        <v>1.6021136501964239E-2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43129</v>
      </c>
      <c r="D64" s="121">
        <v>-0.87992137493631206</v>
      </c>
      <c r="E64" s="120">
        <v>256762</v>
      </c>
      <c r="F64" s="121">
        <f t="shared" si="5"/>
        <v>4.9533492545618953</v>
      </c>
      <c r="G64" s="120">
        <v>375961</v>
      </c>
      <c r="H64" s="121">
        <f t="shared" si="5"/>
        <v>0.46423925658781284</v>
      </c>
      <c r="I64" s="120">
        <v>362997</v>
      </c>
      <c r="J64" s="121">
        <f t="shared" si="5"/>
        <v>-3.448230002580055E-2</v>
      </c>
      <c r="K64" s="120">
        <v>369112</v>
      </c>
      <c r="L64" s="121">
        <f t="shared" si="6"/>
        <v>1.684586924960807E-2</v>
      </c>
      <c r="M64" s="120"/>
      <c r="N64" s="121"/>
    </row>
    <row r="65" spans="1:15" ht="15.75" x14ac:dyDescent="0.25">
      <c r="B65" s="122" t="s">
        <v>32</v>
      </c>
      <c r="C65" s="123">
        <v>1144929</v>
      </c>
      <c r="D65" s="124">
        <v>-0.72279761760646921</v>
      </c>
      <c r="E65" s="123">
        <v>1436136</v>
      </c>
      <c r="F65" s="124">
        <f t="shared" si="5"/>
        <v>0.25434502925508928</v>
      </c>
      <c r="G65" s="123">
        <v>4065438</v>
      </c>
      <c r="H65" s="124">
        <f t="shared" si="5"/>
        <v>1.8308168585704974</v>
      </c>
      <c r="I65" s="123">
        <v>4391435</v>
      </c>
      <c r="J65" s="124">
        <f t="shared" si="5"/>
        <v>8.0187423839694461E-2</v>
      </c>
      <c r="K65" s="123">
        <v>4511052</v>
      </c>
      <c r="L65" s="124">
        <f t="shared" si="6"/>
        <v>2.7238704432605676E-2</v>
      </c>
      <c r="M65" s="123">
        <v>2657351</v>
      </c>
      <c r="N65" s="124">
        <v>4.0088816627637414E-2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290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130270</v>
      </c>
      <c r="D75" s="121">
        <v>0.10859593733245965</v>
      </c>
      <c r="E75" s="120">
        <v>3282</v>
      </c>
      <c r="F75" s="121">
        <f t="shared" ref="F75:J87" si="8">IFERROR(E75/C75-1,"-")</f>
        <v>-0.97480617179703688</v>
      </c>
      <c r="G75" s="120">
        <v>68210</v>
      </c>
      <c r="H75" s="121">
        <f t="shared" si="8"/>
        <v>19.783059110298598</v>
      </c>
      <c r="I75" s="120">
        <v>116896</v>
      </c>
      <c r="J75" s="121">
        <f t="shared" si="8"/>
        <v>0.71376630992523094</v>
      </c>
      <c r="K75" s="120">
        <v>88789</v>
      </c>
      <c r="L75" s="121">
        <f t="shared" ref="L75:L87" si="9">IFERROR(K75/I75-1,"-")</f>
        <v>-0.24044449767314535</v>
      </c>
      <c r="M75" s="120">
        <v>123213</v>
      </c>
      <c r="N75" s="121">
        <f t="shared" ref="N75:N81" si="10">IFERROR(M75/K75-1,"-")</f>
        <v>0.38770568426269025</v>
      </c>
    </row>
    <row r="76" spans="1:15" x14ac:dyDescent="0.25">
      <c r="A76" s="1">
        <v>2</v>
      </c>
      <c r="B76" s="119" t="s">
        <v>75</v>
      </c>
      <c r="C76" s="120">
        <v>126626</v>
      </c>
      <c r="D76" s="121">
        <v>0.103763881382821</v>
      </c>
      <c r="E76" s="120">
        <v>2221</v>
      </c>
      <c r="F76" s="121">
        <f t="shared" si="8"/>
        <v>-0.98246015826133659</v>
      </c>
      <c r="G76" s="120">
        <v>73813</v>
      </c>
      <c r="H76" s="121">
        <f t="shared" si="8"/>
        <v>32.234128770823951</v>
      </c>
      <c r="I76" s="120">
        <v>110449</v>
      </c>
      <c r="J76" s="121">
        <f t="shared" si="8"/>
        <v>0.49633533388427509</v>
      </c>
      <c r="K76" s="120">
        <v>109201</v>
      </c>
      <c r="L76" s="121">
        <f t="shared" si="9"/>
        <v>-1.1299332723700539E-2</v>
      </c>
      <c r="M76" s="120">
        <v>111976</v>
      </c>
      <c r="N76" s="121">
        <f t="shared" si="10"/>
        <v>2.54118552027911E-2</v>
      </c>
    </row>
    <row r="77" spans="1:15" x14ac:dyDescent="0.25">
      <c r="A77" s="1">
        <v>3</v>
      </c>
      <c r="B77" s="119" t="s">
        <v>77</v>
      </c>
      <c r="C77" s="120">
        <v>62098</v>
      </c>
      <c r="D77" s="121">
        <v>-0.48137136175721384</v>
      </c>
      <c r="E77" s="120">
        <v>2132</v>
      </c>
      <c r="F77" s="121">
        <f t="shared" si="8"/>
        <v>-0.96566717124545076</v>
      </c>
      <c r="G77" s="120">
        <v>104289</v>
      </c>
      <c r="H77" s="121">
        <f t="shared" si="8"/>
        <v>47.916041275797376</v>
      </c>
      <c r="I77" s="120">
        <v>123384</v>
      </c>
      <c r="J77" s="121">
        <f t="shared" si="8"/>
        <v>0.18309697091735466</v>
      </c>
      <c r="K77" s="120">
        <v>119383</v>
      </c>
      <c r="L77" s="121">
        <f t="shared" si="9"/>
        <v>-3.2427219088374537E-2</v>
      </c>
      <c r="M77" s="120">
        <v>101055</v>
      </c>
      <c r="N77" s="121">
        <f t="shared" si="10"/>
        <v>-0.1535226958612198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6078</v>
      </c>
      <c r="F78" s="121" t="str">
        <f t="shared" si="8"/>
        <v>-</v>
      </c>
      <c r="G78" s="120">
        <v>98817</v>
      </c>
      <c r="H78" s="121">
        <f t="shared" si="8"/>
        <v>15.258144126357355</v>
      </c>
      <c r="I78" s="120">
        <v>113192</v>
      </c>
      <c r="J78" s="121">
        <f t="shared" si="8"/>
        <v>0.14547092099537529</v>
      </c>
      <c r="K78" s="120">
        <v>103368</v>
      </c>
      <c r="L78" s="121">
        <f t="shared" si="9"/>
        <v>-8.679058590713129E-2</v>
      </c>
      <c r="M78" s="120">
        <v>89075</v>
      </c>
      <c r="N78" s="121">
        <f t="shared" si="10"/>
        <v>-0.13827296648866183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1966</v>
      </c>
      <c r="F79" s="121" t="str">
        <f t="shared" si="8"/>
        <v>-</v>
      </c>
      <c r="G79" s="120">
        <v>72871</v>
      </c>
      <c r="H79" s="121">
        <f t="shared" si="8"/>
        <v>36.06561546286877</v>
      </c>
      <c r="I79" s="120">
        <v>81708</v>
      </c>
      <c r="J79" s="121">
        <f t="shared" si="8"/>
        <v>0.12126909195701985</v>
      </c>
      <c r="K79" s="120">
        <v>91092</v>
      </c>
      <c r="L79" s="121">
        <f t="shared" si="9"/>
        <v>0.11484799530033785</v>
      </c>
      <c r="M79" s="120">
        <v>76719</v>
      </c>
      <c r="N79" s="121">
        <f t="shared" si="10"/>
        <v>-0.1577855355025688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6689</v>
      </c>
      <c r="F80" s="121" t="str">
        <f t="shared" si="8"/>
        <v>-</v>
      </c>
      <c r="G80" s="120">
        <v>89972</v>
      </c>
      <c r="H80" s="121">
        <f t="shared" si="8"/>
        <v>12.450740020929885</v>
      </c>
      <c r="I80" s="120">
        <v>100092</v>
      </c>
      <c r="J80" s="121">
        <f t="shared" si="8"/>
        <v>0.11247943804739258</v>
      </c>
      <c r="K80" s="120">
        <v>110435</v>
      </c>
      <c r="L80" s="121">
        <f t="shared" si="9"/>
        <v>0.10333493186268639</v>
      </c>
      <c r="M80" s="120">
        <v>91692</v>
      </c>
      <c r="N80" s="121">
        <f t="shared" si="10"/>
        <v>-0.16971974464617201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11732</v>
      </c>
      <c r="F81" s="121" t="str">
        <f t="shared" si="8"/>
        <v>-</v>
      </c>
      <c r="G81" s="120">
        <v>110924</v>
      </c>
      <c r="H81" s="121">
        <f t="shared" si="8"/>
        <v>8.4548244118649851</v>
      </c>
      <c r="I81" s="120">
        <v>111820</v>
      </c>
      <c r="J81" s="121">
        <f t="shared" si="8"/>
        <v>8.077602682918128E-3</v>
      </c>
      <c r="K81" s="120">
        <v>125378</v>
      </c>
      <c r="L81" s="121">
        <f t="shared" si="9"/>
        <v>0.12124843498479709</v>
      </c>
      <c r="M81" s="120">
        <v>101061</v>
      </c>
      <c r="N81" s="121">
        <f t="shared" si="10"/>
        <v>-0.19394949672191297</v>
      </c>
    </row>
    <row r="82" spans="1:15" x14ac:dyDescent="0.25">
      <c r="A82" s="1">
        <v>8</v>
      </c>
      <c r="B82" s="119" t="s">
        <v>87</v>
      </c>
      <c r="C82" s="120">
        <v>26314</v>
      </c>
      <c r="D82" s="121">
        <v>-0.75144989137621609</v>
      </c>
      <c r="E82" s="120">
        <v>34356</v>
      </c>
      <c r="F82" s="121">
        <f t="shared" si="8"/>
        <v>0.30561678194117192</v>
      </c>
      <c r="G82" s="120">
        <v>121747</v>
      </c>
      <c r="H82" s="121">
        <f t="shared" si="8"/>
        <v>2.5436896029805567</v>
      </c>
      <c r="I82" s="120">
        <v>154751</v>
      </c>
      <c r="J82" s="121">
        <f t="shared" si="8"/>
        <v>0.27108676189146341</v>
      </c>
      <c r="K82" s="120">
        <v>129043</v>
      </c>
      <c r="L82" s="121">
        <f t="shared" si="9"/>
        <v>-0.16612493618781143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13344</v>
      </c>
      <c r="D83" s="121">
        <v>-0.86128032933446996</v>
      </c>
      <c r="E83" s="120">
        <v>44211</v>
      </c>
      <c r="F83" s="121">
        <f t="shared" si="8"/>
        <v>2.3131744604316546</v>
      </c>
      <c r="G83" s="120">
        <v>101870</v>
      </c>
      <c r="H83" s="121">
        <f t="shared" si="8"/>
        <v>1.3041776933342382</v>
      </c>
      <c r="I83" s="120">
        <v>107131</v>
      </c>
      <c r="J83" s="121">
        <f t="shared" si="8"/>
        <v>5.1644252478649344E-2</v>
      </c>
      <c r="K83" s="120">
        <v>114575</v>
      </c>
      <c r="L83" s="121">
        <f t="shared" si="9"/>
        <v>6.9485023009212998E-2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7994</v>
      </c>
      <c r="D84" s="121">
        <v>-0.92410303151138828</v>
      </c>
      <c r="E84" s="120">
        <v>76049</v>
      </c>
      <c r="F84" s="121">
        <f t="shared" si="8"/>
        <v>8.513259944958719</v>
      </c>
      <c r="G84" s="120">
        <v>103455</v>
      </c>
      <c r="H84" s="121">
        <f t="shared" si="8"/>
        <v>0.36037291746111055</v>
      </c>
      <c r="I84" s="120">
        <v>113220</v>
      </c>
      <c r="J84" s="121">
        <f t="shared" si="8"/>
        <v>9.4388864723792931E-2</v>
      </c>
      <c r="K84" s="120">
        <v>117494</v>
      </c>
      <c r="L84" s="121">
        <f t="shared" si="9"/>
        <v>3.7749514220102531E-2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12738</v>
      </c>
      <c r="D85" s="121">
        <v>-0.89357506892806415</v>
      </c>
      <c r="E85" s="120">
        <v>87142</v>
      </c>
      <c r="F85" s="121">
        <f t="shared" si="8"/>
        <v>5.8411053540587217</v>
      </c>
      <c r="G85" s="120">
        <v>100108</v>
      </c>
      <c r="H85" s="121">
        <f t="shared" si="8"/>
        <v>0.14879162745863073</v>
      </c>
      <c r="I85" s="120">
        <v>134010</v>
      </c>
      <c r="J85" s="121">
        <f t="shared" si="8"/>
        <v>0.33865425340632127</v>
      </c>
      <c r="K85" s="120">
        <v>117411</v>
      </c>
      <c r="L85" s="121">
        <f t="shared" si="9"/>
        <v>-0.12386389075442128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13246</v>
      </c>
      <c r="D86" s="121">
        <v>-0.895063733373472</v>
      </c>
      <c r="E86" s="120">
        <v>65952</v>
      </c>
      <c r="F86" s="121">
        <f t="shared" si="8"/>
        <v>3.9790125320851581</v>
      </c>
      <c r="G86" s="120">
        <v>105561</v>
      </c>
      <c r="H86" s="121">
        <f t="shared" si="8"/>
        <v>0.60057314410480345</v>
      </c>
      <c r="I86" s="120">
        <v>117106</v>
      </c>
      <c r="J86" s="121">
        <f t="shared" si="8"/>
        <v>0.10936804312198634</v>
      </c>
      <c r="K86" s="120">
        <v>119550</v>
      </c>
      <c r="L86" s="121">
        <f t="shared" si="9"/>
        <v>2.0869981042815899E-2</v>
      </c>
      <c r="M86" s="120"/>
      <c r="N86" s="121"/>
    </row>
    <row r="87" spans="1:15" ht="15.75" x14ac:dyDescent="0.25">
      <c r="B87" s="122" t="s">
        <v>32</v>
      </c>
      <c r="C87" s="123">
        <v>412099</v>
      </c>
      <c r="D87" s="124">
        <v>-0.69276928788802783</v>
      </c>
      <c r="E87" s="123">
        <v>341810</v>
      </c>
      <c r="F87" s="124">
        <f t="shared" si="8"/>
        <v>-0.17056338404121341</v>
      </c>
      <c r="G87" s="123">
        <v>1151637</v>
      </c>
      <c r="H87" s="124">
        <f t="shared" si="8"/>
        <v>2.3692314443696789</v>
      </c>
      <c r="I87" s="123">
        <v>1383759</v>
      </c>
      <c r="J87" s="124">
        <f t="shared" si="8"/>
        <v>0.20155830352793469</v>
      </c>
      <c r="K87" s="123">
        <v>1345719</v>
      </c>
      <c r="L87" s="124">
        <f t="shared" si="9"/>
        <v>-2.7490336106214985E-2</v>
      </c>
      <c r="M87" s="123">
        <v>694791</v>
      </c>
      <c r="N87" s="124">
        <v>-7.0695222070338071E-2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291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117</v>
      </c>
    </row>
    <row r="94" spans="1:15" ht="22.5" thickTop="1" thickBot="1" x14ac:dyDescent="0.3">
      <c r="B94" s="126" t="s">
        <v>98</v>
      </c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20">
        <v>392756</v>
      </c>
      <c r="D97" s="121">
        <v>-6.579642165654187E-2</v>
      </c>
      <c r="E97" s="120">
        <v>37087</v>
      </c>
      <c r="F97" s="121">
        <f t="shared" ref="F97:J109" si="11">IFERROR(E97/C97-1,"-")</f>
        <v>-0.90557241646212916</v>
      </c>
      <c r="G97" s="120">
        <v>273256</v>
      </c>
      <c r="H97" s="121">
        <f t="shared" si="11"/>
        <v>6.3679726049559147</v>
      </c>
      <c r="I97" s="120">
        <v>322382</v>
      </c>
      <c r="J97" s="121">
        <f t="shared" si="11"/>
        <v>0.17978013291565409</v>
      </c>
      <c r="K97" s="120">
        <v>372581</v>
      </c>
      <c r="L97" s="121">
        <f t="shared" ref="L97:L109" si="12">IFERROR(K97/I97-1,"-")</f>
        <v>0.15571278793481036</v>
      </c>
      <c r="M97" s="120">
        <v>360283</v>
      </c>
      <c r="N97" s="121">
        <f t="shared" ref="N97:N103" si="13">IFERROR(M97/K97-1,"-")</f>
        <v>-3.3007587611821321E-2</v>
      </c>
    </row>
    <row r="98" spans="2:14" x14ac:dyDescent="0.25">
      <c r="B98" s="119" t="s">
        <v>75</v>
      </c>
      <c r="C98" s="120">
        <v>368766</v>
      </c>
      <c r="D98" s="121">
        <v>-5.3492365383578822E-2</v>
      </c>
      <c r="E98" s="120">
        <v>36927</v>
      </c>
      <c r="F98" s="121">
        <f t="shared" si="11"/>
        <v>-0.89986332796407476</v>
      </c>
      <c r="G98" s="120">
        <v>278825</v>
      </c>
      <c r="H98" s="121">
        <f t="shared" si="11"/>
        <v>6.5507081539253118</v>
      </c>
      <c r="I98" s="120">
        <v>330373</v>
      </c>
      <c r="J98" s="121">
        <f t="shared" si="11"/>
        <v>0.1848758181655159</v>
      </c>
      <c r="K98" s="120">
        <v>361695</v>
      </c>
      <c r="L98" s="121">
        <f t="shared" si="12"/>
        <v>9.4807989757032196E-2</v>
      </c>
      <c r="M98" s="120">
        <v>337232</v>
      </c>
      <c r="N98" s="121">
        <f t="shared" si="13"/>
        <v>-6.7634332794205054E-2</v>
      </c>
    </row>
    <row r="99" spans="2:14" x14ac:dyDescent="0.25">
      <c r="B99" s="119" t="s">
        <v>77</v>
      </c>
      <c r="C99" s="120">
        <v>166587</v>
      </c>
      <c r="D99" s="121">
        <v>-0.59968808798898454</v>
      </c>
      <c r="E99" s="120">
        <v>51576</v>
      </c>
      <c r="F99" s="121">
        <f t="shared" si="11"/>
        <v>-0.69039600929244171</v>
      </c>
      <c r="G99" s="120">
        <v>320977</v>
      </c>
      <c r="H99" s="121">
        <f t="shared" si="11"/>
        <v>5.2233790910501012</v>
      </c>
      <c r="I99" s="120">
        <v>348975</v>
      </c>
      <c r="J99" s="121">
        <f t="shared" si="11"/>
        <v>8.7227433741358329E-2</v>
      </c>
      <c r="K99" s="120">
        <v>371061</v>
      </c>
      <c r="L99" s="121">
        <f t="shared" si="12"/>
        <v>6.3288201160541568E-2</v>
      </c>
      <c r="M99" s="120">
        <v>350991</v>
      </c>
      <c r="N99" s="121">
        <f t="shared" si="13"/>
        <v>-5.4088141841907356E-2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49922</v>
      </c>
      <c r="F100" s="121" t="str">
        <f t="shared" si="11"/>
        <v>-</v>
      </c>
      <c r="G100" s="120">
        <v>299942</v>
      </c>
      <c r="H100" s="121">
        <f t="shared" si="11"/>
        <v>5.0082128119866995</v>
      </c>
      <c r="I100" s="120">
        <v>301422</v>
      </c>
      <c r="J100" s="121">
        <f t="shared" si="11"/>
        <v>4.9342872955437933E-3</v>
      </c>
      <c r="K100" s="120">
        <v>342387</v>
      </c>
      <c r="L100" s="121">
        <f t="shared" si="12"/>
        <v>0.13590580647729755</v>
      </c>
      <c r="M100" s="120">
        <v>340110</v>
      </c>
      <c r="N100" s="121">
        <f t="shared" si="13"/>
        <v>-6.6503693189285951E-3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49884</v>
      </c>
      <c r="F101" s="121" t="str">
        <f t="shared" si="11"/>
        <v>-</v>
      </c>
      <c r="G101" s="120">
        <v>264313</v>
      </c>
      <c r="H101" s="121">
        <f t="shared" si="11"/>
        <v>4.2985526421297413</v>
      </c>
      <c r="I101" s="120">
        <v>248609</v>
      </c>
      <c r="J101" s="121">
        <f t="shared" si="11"/>
        <v>-5.9414406404527997E-2</v>
      </c>
      <c r="K101" s="120">
        <v>311050</v>
      </c>
      <c r="L101" s="121">
        <f t="shared" si="12"/>
        <v>0.25116146237666381</v>
      </c>
      <c r="M101" s="120">
        <v>299395</v>
      </c>
      <c r="N101" s="121">
        <f t="shared" si="13"/>
        <v>-3.7469860151101098E-2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69163</v>
      </c>
      <c r="F102" s="121" t="str">
        <f t="shared" si="11"/>
        <v>-</v>
      </c>
      <c r="G102" s="120">
        <v>264139</v>
      </c>
      <c r="H102" s="121">
        <f t="shared" si="11"/>
        <v>2.819079565663722</v>
      </c>
      <c r="I102" s="120">
        <v>303811</v>
      </c>
      <c r="J102" s="121">
        <f t="shared" si="11"/>
        <v>0.15019364804137214</v>
      </c>
      <c r="K102" s="120">
        <v>322357</v>
      </c>
      <c r="L102" s="121">
        <f t="shared" si="12"/>
        <v>6.104453097484952E-2</v>
      </c>
      <c r="M102" s="120">
        <v>325305</v>
      </c>
      <c r="N102" s="121">
        <f t="shared" si="13"/>
        <v>9.1451403257878372E-3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140926</v>
      </c>
      <c r="F103" s="121" t="str">
        <f t="shared" si="11"/>
        <v>-</v>
      </c>
      <c r="G103" s="120">
        <v>366484</v>
      </c>
      <c r="H103" s="121">
        <f t="shared" si="11"/>
        <v>1.6005421284929677</v>
      </c>
      <c r="I103" s="120">
        <v>360662</v>
      </c>
      <c r="J103" s="121">
        <f t="shared" si="11"/>
        <v>-1.5886095982362125E-2</v>
      </c>
      <c r="K103" s="120">
        <v>364585</v>
      </c>
      <c r="L103" s="121">
        <f t="shared" si="12"/>
        <v>1.0877220222812456E-2</v>
      </c>
      <c r="M103" s="120">
        <v>387290</v>
      </c>
      <c r="N103" s="121">
        <f t="shared" si="13"/>
        <v>6.2276286736974829E-2</v>
      </c>
    </row>
    <row r="104" spans="2:14" x14ac:dyDescent="0.25">
      <c r="B104" s="119" t="s">
        <v>87</v>
      </c>
      <c r="C104" s="120">
        <v>95197</v>
      </c>
      <c r="D104" s="121">
        <v>-0.80134099057174701</v>
      </c>
      <c r="E104" s="120">
        <v>188954</v>
      </c>
      <c r="F104" s="121">
        <f t="shared" si="11"/>
        <v>0.98487347290355798</v>
      </c>
      <c r="G104" s="120">
        <v>364768</v>
      </c>
      <c r="H104" s="121">
        <f t="shared" si="11"/>
        <v>0.9304592652179895</v>
      </c>
      <c r="I104" s="120">
        <v>377346</v>
      </c>
      <c r="J104" s="121">
        <f t="shared" si="11"/>
        <v>3.4482191420299957E-2</v>
      </c>
      <c r="K104" s="120">
        <v>383258</v>
      </c>
      <c r="L104" s="121">
        <f t="shared" si="12"/>
        <v>1.5667318588245216E-2</v>
      </c>
      <c r="M104" s="120"/>
      <c r="N104" s="121"/>
    </row>
    <row r="105" spans="2:14" x14ac:dyDescent="0.25">
      <c r="B105" s="119" t="s">
        <v>89</v>
      </c>
      <c r="C105" s="120">
        <v>45220</v>
      </c>
      <c r="D105" s="121">
        <v>-0.87020665901262917</v>
      </c>
      <c r="E105" s="120">
        <v>181666</v>
      </c>
      <c r="F105" s="121">
        <f t="shared" si="11"/>
        <v>3.0173816895179124</v>
      </c>
      <c r="G105" s="120">
        <v>282430</v>
      </c>
      <c r="H105" s="121">
        <f t="shared" si="11"/>
        <v>0.55466625565598404</v>
      </c>
      <c r="I105" s="120">
        <v>308611</v>
      </c>
      <c r="J105" s="121">
        <f t="shared" si="11"/>
        <v>9.2699075877208603E-2</v>
      </c>
      <c r="K105" s="120">
        <v>307433</v>
      </c>
      <c r="L105" s="121">
        <f t="shared" si="12"/>
        <v>-3.8171030844655895E-3</v>
      </c>
      <c r="M105" s="120"/>
      <c r="N105" s="121"/>
    </row>
    <row r="106" spans="2:14" x14ac:dyDescent="0.25">
      <c r="B106" s="119" t="s">
        <v>91</v>
      </c>
      <c r="C106" s="120">
        <v>50318</v>
      </c>
      <c r="D106" s="121">
        <v>-0.8565486491032509</v>
      </c>
      <c r="E106" s="120">
        <v>248102</v>
      </c>
      <c r="F106" s="121">
        <f t="shared" si="11"/>
        <v>3.9306808696689055</v>
      </c>
      <c r="G106" s="120">
        <v>309730</v>
      </c>
      <c r="H106" s="121">
        <f t="shared" si="11"/>
        <v>0.24839783637374957</v>
      </c>
      <c r="I106" s="120">
        <v>357942</v>
      </c>
      <c r="J106" s="121">
        <f t="shared" si="11"/>
        <v>0.1556581538759565</v>
      </c>
      <c r="K106" s="120">
        <v>342715</v>
      </c>
      <c r="L106" s="121">
        <f t="shared" si="12"/>
        <v>-4.2540411575059611E-2</v>
      </c>
      <c r="M106" s="120"/>
      <c r="N106" s="121"/>
    </row>
    <row r="107" spans="2:14" x14ac:dyDescent="0.25">
      <c r="B107" s="119" t="s">
        <v>93</v>
      </c>
      <c r="C107" s="120">
        <v>58618</v>
      </c>
      <c r="D107" s="121">
        <v>-0.8364722325286853</v>
      </c>
      <c r="E107" s="120">
        <v>278166</v>
      </c>
      <c r="F107" s="121">
        <f t="shared" si="11"/>
        <v>3.7454024361117746</v>
      </c>
      <c r="G107" s="120">
        <v>314515</v>
      </c>
      <c r="H107" s="121">
        <f t="shared" si="11"/>
        <v>0.13067377033857475</v>
      </c>
      <c r="I107" s="120">
        <v>352307</v>
      </c>
      <c r="J107" s="121">
        <f t="shared" si="11"/>
        <v>0.1201596108293721</v>
      </c>
      <c r="K107" s="120">
        <v>332795</v>
      </c>
      <c r="L107" s="121">
        <f t="shared" si="12"/>
        <v>-5.5383514945771761E-2</v>
      </c>
      <c r="M107" s="120"/>
      <c r="N107" s="121"/>
    </row>
    <row r="108" spans="2:14" x14ac:dyDescent="0.25">
      <c r="B108" s="119" t="s">
        <v>95</v>
      </c>
      <c r="C108" s="120">
        <v>61865</v>
      </c>
      <c r="D108" s="121">
        <v>-0.8363385766363497</v>
      </c>
      <c r="E108" s="120">
        <v>256843</v>
      </c>
      <c r="F108" s="121">
        <f t="shared" si="11"/>
        <v>3.1516689565990461</v>
      </c>
      <c r="G108" s="120">
        <v>308789</v>
      </c>
      <c r="H108" s="121">
        <f t="shared" si="11"/>
        <v>0.2022480659391146</v>
      </c>
      <c r="I108" s="120">
        <v>351674</v>
      </c>
      <c r="J108" s="121">
        <f t="shared" si="11"/>
        <v>0.13888124253130774</v>
      </c>
      <c r="K108" s="120">
        <v>346293</v>
      </c>
      <c r="L108" s="121">
        <f t="shared" si="12"/>
        <v>-1.5301102725819971E-2</v>
      </c>
      <c r="M108" s="120"/>
      <c r="N108" s="121"/>
    </row>
    <row r="109" spans="2:14" ht="15.75" x14ac:dyDescent="0.25">
      <c r="B109" s="122" t="s">
        <v>32</v>
      </c>
      <c r="C109" s="123">
        <v>1301412</v>
      </c>
      <c r="D109" s="124">
        <v>-0.71842750981567716</v>
      </c>
      <c r="E109" s="123">
        <v>1589216</v>
      </c>
      <c r="F109" s="124">
        <f t="shared" si="11"/>
        <v>0.22114749210857121</v>
      </c>
      <c r="G109" s="123">
        <v>3648168</v>
      </c>
      <c r="H109" s="124">
        <f t="shared" si="11"/>
        <v>1.2955771902623683</v>
      </c>
      <c r="I109" s="123">
        <v>3964114</v>
      </c>
      <c r="J109" s="124">
        <f t="shared" si="11"/>
        <v>8.6604016043120735E-2</v>
      </c>
      <c r="K109" s="123">
        <v>4158210</v>
      </c>
      <c r="L109" s="124">
        <f t="shared" si="12"/>
        <v>4.8963274012805869E-2</v>
      </c>
      <c r="M109" s="123">
        <v>2400606</v>
      </c>
      <c r="N109" s="124">
        <v>-1.8444496417409084E-2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3" spans="3:3" x14ac:dyDescent="0.25">
      <c r="C113" s="12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54035-5DE3-4972-8E83-78EEC6B6202E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</row>
    <row r="5" spans="1:12" ht="6" customHeight="1" x14ac:dyDescent="0.25"/>
    <row r="6" spans="1:12" s="148" customFormat="1" ht="72" customHeight="1" x14ac:dyDescent="0.25">
      <c r="B6" s="149"/>
      <c r="C6" s="174" t="s">
        <v>263</v>
      </c>
      <c r="D6" s="174" t="s">
        <v>228</v>
      </c>
      <c r="E6" s="174" t="s">
        <v>229</v>
      </c>
      <c r="F6" s="174" t="s">
        <v>230</v>
      </c>
      <c r="G6" s="174" t="s">
        <v>231</v>
      </c>
      <c r="H6" s="174" t="s">
        <v>232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454682</v>
      </c>
      <c r="D8" s="178">
        <v>1243542</v>
      </c>
      <c r="E8" s="178">
        <v>2966022</v>
      </c>
      <c r="F8" s="178">
        <v>3074274</v>
      </c>
      <c r="G8" s="178">
        <v>3194799</v>
      </c>
      <c r="H8" s="178">
        <v>3188994</v>
      </c>
      <c r="I8" s="179">
        <f>IFERROR(H8/G8-1,"-")</f>
        <v>-1.8170157183597935E-3</v>
      </c>
      <c r="J8" s="178">
        <f>H8-G8</f>
        <v>-5805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140200</v>
      </c>
      <c r="D9" s="162">
        <v>441416</v>
      </c>
      <c r="E9" s="162">
        <v>536392</v>
      </c>
      <c r="F9" s="162">
        <v>524107</v>
      </c>
      <c r="G9" s="162">
        <v>503554</v>
      </c>
      <c r="H9" s="162">
        <v>537036</v>
      </c>
      <c r="I9" s="163">
        <f>IFERROR(H9/G9-1,"-")</f>
        <v>6.6491379276105489E-2</v>
      </c>
      <c r="J9" s="162">
        <f t="shared" ref="J9:J19" si="0">H9-G9</f>
        <v>33482</v>
      </c>
      <c r="K9" s="163">
        <f>H9/H$8</f>
        <v>0.16840295089924912</v>
      </c>
      <c r="L9" s="81"/>
    </row>
    <row r="10" spans="1:12" x14ac:dyDescent="0.25">
      <c r="A10" s="164" t="s">
        <v>105</v>
      </c>
      <c r="B10" s="165" t="s">
        <v>105</v>
      </c>
      <c r="C10" s="166">
        <v>56424</v>
      </c>
      <c r="D10" s="166">
        <v>151642</v>
      </c>
      <c r="E10" s="166">
        <v>184376</v>
      </c>
      <c r="F10" s="166">
        <v>178093</v>
      </c>
      <c r="G10" s="166">
        <v>172794</v>
      </c>
      <c r="H10" s="166">
        <v>163332</v>
      </c>
      <c r="I10" s="167">
        <f>IFERROR(H10/G10-1,"-")</f>
        <v>-5.4758845793256739E-2</v>
      </c>
      <c r="J10" s="166">
        <f t="shared" si="0"/>
        <v>-9462</v>
      </c>
      <c r="K10" s="167">
        <f>H10/H$8</f>
        <v>5.1217405865297959E-2</v>
      </c>
      <c r="L10" s="81"/>
    </row>
    <row r="11" spans="1:12" x14ac:dyDescent="0.25">
      <c r="A11" s="164" t="s">
        <v>102</v>
      </c>
      <c r="B11" s="165" t="s">
        <v>102</v>
      </c>
      <c r="C11" s="166">
        <v>83776</v>
      </c>
      <c r="D11" s="166">
        <v>289774</v>
      </c>
      <c r="E11" s="166">
        <v>352016</v>
      </c>
      <c r="F11" s="166">
        <v>346014</v>
      </c>
      <c r="G11" s="166">
        <v>330760</v>
      </c>
      <c r="H11" s="166">
        <v>373704</v>
      </c>
      <c r="I11" s="167">
        <f>IFERROR(H11/G11-1,"-")</f>
        <v>0.12983432095779412</v>
      </c>
      <c r="J11" s="166">
        <f t="shared" si="0"/>
        <v>42944</v>
      </c>
      <c r="K11" s="167">
        <f>H11/H$8</f>
        <v>0.11718554503395115</v>
      </c>
      <c r="L11" s="81"/>
    </row>
    <row r="12" spans="1:12" x14ac:dyDescent="0.25">
      <c r="A12" s="1"/>
      <c r="B12" s="161" t="s">
        <v>109</v>
      </c>
      <c r="C12" s="162">
        <v>314482</v>
      </c>
      <c r="D12" s="162">
        <v>802126</v>
      </c>
      <c r="E12" s="162">
        <v>2429630</v>
      </c>
      <c r="F12" s="162">
        <v>2550167</v>
      </c>
      <c r="G12" s="162">
        <v>2691245</v>
      </c>
      <c r="H12" s="162">
        <v>2651958</v>
      </c>
      <c r="I12" s="163">
        <f>IFERROR(H12/G12-1,"-")</f>
        <v>-1.4598076354995548E-2</v>
      </c>
      <c r="J12" s="162">
        <f t="shared" si="0"/>
        <v>-39287</v>
      </c>
      <c r="K12" s="163">
        <f>H12/H$8</f>
        <v>0.83159704910075094</v>
      </c>
      <c r="L12" s="81"/>
    </row>
    <row r="13" spans="1:12" s="57" customFormat="1" x14ac:dyDescent="0.25">
      <c r="A13" s="164"/>
      <c r="B13" s="165" t="s">
        <v>112</v>
      </c>
      <c r="C13" s="166">
        <v>122008</v>
      </c>
      <c r="D13" s="166">
        <v>115051</v>
      </c>
      <c r="E13" s="166">
        <v>1256894</v>
      </c>
      <c r="F13" s="166">
        <v>1302324</v>
      </c>
      <c r="G13" s="166">
        <v>1393862</v>
      </c>
      <c r="H13" s="166">
        <v>1357285</v>
      </c>
      <c r="I13" s="167">
        <f t="shared" ref="I13:I20" si="1">IFERROR(H13/G13-1,"-")</f>
        <v>-2.6241478711665822E-2</v>
      </c>
      <c r="J13" s="166">
        <f t="shared" si="0"/>
        <v>-36577</v>
      </c>
      <c r="K13" s="167">
        <f t="shared" ref="K13:K20" si="2">H13/H$8</f>
        <v>0.42561541351285076</v>
      </c>
      <c r="L13" s="168"/>
    </row>
    <row r="14" spans="1:12" s="57" customFormat="1" x14ac:dyDescent="0.25">
      <c r="A14" s="164"/>
      <c r="B14" s="165" t="s">
        <v>115</v>
      </c>
      <c r="C14" s="166">
        <v>59328</v>
      </c>
      <c r="D14" s="166">
        <v>149984</v>
      </c>
      <c r="E14" s="166">
        <v>228057</v>
      </c>
      <c r="F14" s="166">
        <v>228503</v>
      </c>
      <c r="G14" s="166">
        <v>233276</v>
      </c>
      <c r="H14" s="166">
        <v>213198</v>
      </c>
      <c r="I14" s="167">
        <f t="shared" si="1"/>
        <v>-8.606971998834001E-2</v>
      </c>
      <c r="J14" s="166">
        <f t="shared" si="0"/>
        <v>-20078</v>
      </c>
      <c r="K14" s="167">
        <f t="shared" si="2"/>
        <v>6.6854312049505274E-2</v>
      </c>
      <c r="L14" s="168"/>
    </row>
    <row r="15" spans="1:12" x14ac:dyDescent="0.25">
      <c r="A15" s="164"/>
      <c r="B15" s="165" t="s">
        <v>118</v>
      </c>
      <c r="C15" s="166">
        <v>9890</v>
      </c>
      <c r="D15" s="166">
        <v>78936</v>
      </c>
      <c r="E15" s="166">
        <v>103512</v>
      </c>
      <c r="F15" s="166">
        <v>120065</v>
      </c>
      <c r="G15" s="166">
        <v>127553</v>
      </c>
      <c r="H15" s="166">
        <v>137079</v>
      </c>
      <c r="I15" s="167">
        <f t="shared" si="1"/>
        <v>7.4682680924792022E-2</v>
      </c>
      <c r="J15" s="166">
        <f t="shared" si="0"/>
        <v>9526</v>
      </c>
      <c r="K15" s="167">
        <f t="shared" si="2"/>
        <v>4.2985029134579744E-2</v>
      </c>
      <c r="L15" s="81"/>
    </row>
    <row r="16" spans="1:12" x14ac:dyDescent="0.25">
      <c r="A16" s="164"/>
      <c r="B16" s="165" t="s">
        <v>125</v>
      </c>
      <c r="C16" s="166">
        <v>21504</v>
      </c>
      <c r="D16" s="166">
        <v>63536</v>
      </c>
      <c r="E16" s="166">
        <v>117669</v>
      </c>
      <c r="F16" s="166">
        <v>122960</v>
      </c>
      <c r="G16" s="166">
        <v>126316</v>
      </c>
      <c r="H16" s="166">
        <v>126429</v>
      </c>
      <c r="I16" s="167">
        <f t="shared" si="1"/>
        <v>8.9458184236357319E-4</v>
      </c>
      <c r="J16" s="166">
        <f t="shared" si="0"/>
        <v>113</v>
      </c>
      <c r="K16" s="167">
        <f t="shared" si="2"/>
        <v>3.9645417959394094E-2</v>
      </c>
      <c r="L16" s="81"/>
    </row>
    <row r="17" spans="1:12" x14ac:dyDescent="0.25">
      <c r="A17" s="164"/>
      <c r="B17" s="165" t="s">
        <v>121</v>
      </c>
      <c r="C17" s="166">
        <v>26752</v>
      </c>
      <c r="D17" s="166">
        <v>73800</v>
      </c>
      <c r="E17" s="166">
        <v>112629</v>
      </c>
      <c r="F17" s="166">
        <v>124358</v>
      </c>
      <c r="G17" s="166">
        <v>117371</v>
      </c>
      <c r="H17" s="166">
        <v>107462</v>
      </c>
      <c r="I17" s="167">
        <f t="shared" si="1"/>
        <v>-8.4424602329365883E-2</v>
      </c>
      <c r="J17" s="166">
        <f t="shared" si="0"/>
        <v>-9909</v>
      </c>
      <c r="K17" s="167">
        <f t="shared" si="2"/>
        <v>3.3697774282422606E-2</v>
      </c>
      <c r="L17" s="81"/>
    </row>
    <row r="18" spans="1:12" x14ac:dyDescent="0.25">
      <c r="A18" s="164"/>
      <c r="B18" s="165" t="s">
        <v>130</v>
      </c>
      <c r="C18" s="166">
        <v>589</v>
      </c>
      <c r="D18" s="166">
        <v>9150</v>
      </c>
      <c r="E18" s="166">
        <v>16868</v>
      </c>
      <c r="F18" s="166">
        <v>11785</v>
      </c>
      <c r="G18" s="166">
        <v>15597</v>
      </c>
      <c r="H18" s="166">
        <v>15519</v>
      </c>
      <c r="I18" s="167">
        <f t="shared" si="1"/>
        <v>-5.0009617234083592E-3</v>
      </c>
      <c r="J18" s="166">
        <f t="shared" si="0"/>
        <v>-78</v>
      </c>
      <c r="K18" s="167">
        <f t="shared" si="2"/>
        <v>4.8664249603479967E-3</v>
      </c>
      <c r="L18" s="81"/>
    </row>
    <row r="19" spans="1:12" x14ac:dyDescent="0.25">
      <c r="A19" s="164" t="s">
        <v>146</v>
      </c>
      <c r="B19" s="165" t="s">
        <v>133</v>
      </c>
      <c r="C19" s="166">
        <v>210</v>
      </c>
      <c r="D19" s="166">
        <v>1440</v>
      </c>
      <c r="E19" s="166">
        <v>4797</v>
      </c>
      <c r="F19" s="166">
        <v>7694</v>
      </c>
      <c r="G19" s="166">
        <v>3457</v>
      </c>
      <c r="H19" s="166">
        <v>3427</v>
      </c>
      <c r="I19" s="167">
        <f t="shared" si="1"/>
        <v>-8.6780445472953716E-3</v>
      </c>
      <c r="J19" s="166">
        <f t="shared" si="0"/>
        <v>-30</v>
      </c>
      <c r="K19" s="167">
        <f t="shared" si="2"/>
        <v>1.0746335678273461E-3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74201</v>
      </c>
      <c r="D20" s="171">
        <f t="shared" ref="D20:H20" si="4">D12-SUM(D13:D19)</f>
        <v>310229</v>
      </c>
      <c r="E20" s="171">
        <f t="shared" si="4"/>
        <v>589204</v>
      </c>
      <c r="F20" s="171">
        <f t="shared" si="4"/>
        <v>632478</v>
      </c>
      <c r="G20" s="171">
        <f t="shared" si="4"/>
        <v>673813</v>
      </c>
      <c r="H20" s="171">
        <f t="shared" si="4"/>
        <v>691559</v>
      </c>
      <c r="I20" s="172">
        <f t="shared" si="1"/>
        <v>2.6336683916754255E-2</v>
      </c>
      <c r="J20" s="171">
        <f>H20-G20</f>
        <v>17746</v>
      </c>
      <c r="K20" s="172">
        <f t="shared" si="2"/>
        <v>0.21685804363382308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553215</v>
      </c>
      <c r="E22" s="178">
        <v>1179956</v>
      </c>
      <c r="F22" s="178">
        <v>1205442</v>
      </c>
      <c r="G22" s="178">
        <v>1224963</v>
      </c>
      <c r="H22" s="178">
        <v>1156556</v>
      </c>
      <c r="I22" s="179">
        <f>IFERROR(H22/G22-1,"-")</f>
        <v>-5.5844135700425235E-2</v>
      </c>
      <c r="J22" s="178">
        <f>H22-G22</f>
        <v>-68407</v>
      </c>
      <c r="K22" s="179">
        <f>H22/H$8</f>
        <v>0.36267111195568258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162890</v>
      </c>
      <c r="E23" s="162">
        <v>131999</v>
      </c>
      <c r="F23" s="162">
        <v>108487</v>
      </c>
      <c r="G23" s="162">
        <v>93879</v>
      </c>
      <c r="H23" s="162">
        <v>85313</v>
      </c>
      <c r="I23" s="163">
        <f>IFERROR(H23/G23-1,"-")</f>
        <v>-9.1245113390641119E-2</v>
      </c>
      <c r="J23" s="162">
        <f t="shared" ref="J23:J33" si="5">H23-G23</f>
        <v>-8566</v>
      </c>
      <c r="K23" s="163">
        <f>H23/H$8</f>
        <v>2.6752323773578751E-2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55499</v>
      </c>
      <c r="E24" s="166">
        <v>36761</v>
      </c>
      <c r="F24" s="166">
        <v>32479</v>
      </c>
      <c r="G24" s="166">
        <v>29019</v>
      </c>
      <c r="H24" s="166">
        <v>29730</v>
      </c>
      <c r="I24" s="167">
        <f>IFERROR(H24/G24-1,"-")</f>
        <v>2.450118887625341E-2</v>
      </c>
      <c r="J24" s="166">
        <f t="shared" si="5"/>
        <v>711</v>
      </c>
      <c r="K24" s="167">
        <f>H24/H$8</f>
        <v>9.3226892242506566E-3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107391</v>
      </c>
      <c r="E25" s="166">
        <v>95238</v>
      </c>
      <c r="F25" s="166">
        <v>76008</v>
      </c>
      <c r="G25" s="166">
        <v>64860</v>
      </c>
      <c r="H25" s="166">
        <v>55583</v>
      </c>
      <c r="I25" s="167">
        <f>IFERROR(H25/G25-1,"-")</f>
        <v>-0.14303114400246686</v>
      </c>
      <c r="J25" s="166">
        <f t="shared" si="5"/>
        <v>-9277</v>
      </c>
      <c r="K25" s="167">
        <f>H25/H$8</f>
        <v>1.7429634549328096E-2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390325</v>
      </c>
      <c r="E26" s="162">
        <v>1047957</v>
      </c>
      <c r="F26" s="162">
        <v>1096955</v>
      </c>
      <c r="G26" s="162">
        <v>1131084</v>
      </c>
      <c r="H26" s="162">
        <v>1071243</v>
      </c>
      <c r="I26" s="163">
        <f>IFERROR(H26/G26-1,"-")</f>
        <v>-5.2905884974060235E-2</v>
      </c>
      <c r="J26" s="162">
        <f t="shared" si="5"/>
        <v>-59841</v>
      </c>
      <c r="K26" s="163">
        <f>H26/H$8</f>
        <v>0.3359187881821038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61248</v>
      </c>
      <c r="E27" s="166">
        <v>562174</v>
      </c>
      <c r="F27" s="166">
        <v>581810</v>
      </c>
      <c r="G27" s="166">
        <v>611230</v>
      </c>
      <c r="H27" s="166">
        <v>572075</v>
      </c>
      <c r="I27" s="167">
        <f t="shared" ref="I27:I34" si="6">IFERROR(H27/G27-1,"-")</f>
        <v>-6.4059355725340716E-2</v>
      </c>
      <c r="J27" s="166">
        <f t="shared" si="5"/>
        <v>-39155</v>
      </c>
      <c r="K27" s="167">
        <f t="shared" ref="K27:K34" si="7">H27/H$8</f>
        <v>0.17939042845486697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88196</v>
      </c>
      <c r="E28" s="166">
        <v>113982</v>
      </c>
      <c r="F28" s="166">
        <v>116930</v>
      </c>
      <c r="G28" s="166">
        <v>107901</v>
      </c>
      <c r="H28" s="166">
        <v>96052</v>
      </c>
      <c r="I28" s="167">
        <f t="shared" si="6"/>
        <v>-0.10981362545296147</v>
      </c>
      <c r="J28" s="166">
        <f t="shared" si="5"/>
        <v>-11849</v>
      </c>
      <c r="K28" s="167">
        <f t="shared" si="7"/>
        <v>3.0119843436519481E-2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31618</v>
      </c>
      <c r="E29" s="166">
        <v>36769</v>
      </c>
      <c r="F29" s="166">
        <v>42150</v>
      </c>
      <c r="G29" s="166">
        <v>32656</v>
      </c>
      <c r="H29" s="166">
        <v>31848</v>
      </c>
      <c r="I29" s="167">
        <f t="shared" si="6"/>
        <v>-2.4742773150416508E-2</v>
      </c>
      <c r="J29" s="166">
        <f t="shared" si="5"/>
        <v>-808</v>
      </c>
      <c r="K29" s="167">
        <f t="shared" si="7"/>
        <v>9.9868485171185645E-3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29486</v>
      </c>
      <c r="E30" s="166">
        <v>50032</v>
      </c>
      <c r="F30" s="166">
        <v>50397</v>
      </c>
      <c r="G30" s="166">
        <v>51873</v>
      </c>
      <c r="H30" s="166">
        <v>51889</v>
      </c>
      <c r="I30" s="167">
        <f t="shared" si="6"/>
        <v>3.0844562681942023E-4</v>
      </c>
      <c r="J30" s="166">
        <f t="shared" si="5"/>
        <v>16</v>
      </c>
      <c r="K30" s="167">
        <f t="shared" si="7"/>
        <v>1.6271275518235533E-2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44033</v>
      </c>
      <c r="E31" s="166">
        <v>61424</v>
      </c>
      <c r="F31" s="166">
        <v>61993</v>
      </c>
      <c r="G31" s="166">
        <v>61489</v>
      </c>
      <c r="H31" s="166">
        <v>57169</v>
      </c>
      <c r="I31" s="167">
        <f t="shared" si="6"/>
        <v>-7.025646863666668E-2</v>
      </c>
      <c r="J31" s="166">
        <f t="shared" si="5"/>
        <v>-4320</v>
      </c>
      <c r="K31" s="167">
        <f t="shared" si="7"/>
        <v>1.7926970072693772E-2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1340</v>
      </c>
      <c r="E32" s="166">
        <v>5501</v>
      </c>
      <c r="F32" s="166">
        <v>4568</v>
      </c>
      <c r="G32" s="166">
        <v>8513</v>
      </c>
      <c r="H32" s="166">
        <v>6194</v>
      </c>
      <c r="I32" s="167">
        <f t="shared" si="6"/>
        <v>-0.27240690708328441</v>
      </c>
      <c r="J32" s="166">
        <f t="shared" si="5"/>
        <v>-2319</v>
      </c>
      <c r="K32" s="167">
        <f t="shared" si="7"/>
        <v>1.9423053163474123E-3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602</v>
      </c>
      <c r="E33" s="166">
        <v>2205</v>
      </c>
      <c r="F33" s="166">
        <v>2980</v>
      </c>
      <c r="G33" s="166">
        <v>1521</v>
      </c>
      <c r="H33" s="166">
        <v>1032</v>
      </c>
      <c r="I33" s="167">
        <f t="shared" si="6"/>
        <v>-0.32149901380670609</v>
      </c>
      <c r="J33" s="166">
        <f t="shared" si="5"/>
        <v>-489</v>
      </c>
      <c r="K33" s="167">
        <f t="shared" si="7"/>
        <v>3.2361302655320142E-4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133802</v>
      </c>
      <c r="E34" s="171">
        <f t="shared" si="9"/>
        <v>215870</v>
      </c>
      <c r="F34" s="171">
        <f t="shared" si="9"/>
        <v>236127</v>
      </c>
      <c r="G34" s="171">
        <f t="shared" si="9"/>
        <v>255901</v>
      </c>
      <c r="H34" s="171">
        <f t="shared" si="9"/>
        <v>254984</v>
      </c>
      <c r="I34" s="172">
        <f t="shared" si="6"/>
        <v>-3.5834170245524488E-3</v>
      </c>
      <c r="J34" s="171">
        <f>H34-G34</f>
        <v>-917</v>
      </c>
      <c r="K34" s="172">
        <f t="shared" si="7"/>
        <v>7.9957503839768906E-2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254312</v>
      </c>
      <c r="E36" s="178">
        <v>858220</v>
      </c>
      <c r="F36" s="178">
        <v>871300</v>
      </c>
      <c r="G36" s="178">
        <v>895588</v>
      </c>
      <c r="H36" s="178">
        <v>931129</v>
      </c>
      <c r="I36" s="179">
        <f>IFERROR(H36/G36-1,"-")</f>
        <v>3.968454244585673E-2</v>
      </c>
      <c r="J36" s="178">
        <f>H36-G36</f>
        <v>35541</v>
      </c>
      <c r="K36" s="179">
        <f>H36/H$8</f>
        <v>0.29198204825722468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62543</v>
      </c>
      <c r="E37" s="162">
        <v>72292</v>
      </c>
      <c r="F37" s="162">
        <v>66167</v>
      </c>
      <c r="G37" s="162">
        <v>72329</v>
      </c>
      <c r="H37" s="162">
        <v>74860</v>
      </c>
      <c r="I37" s="163">
        <f>IFERROR(H37/G37-1,"-")</f>
        <v>3.4992879757773432E-2</v>
      </c>
      <c r="J37" s="162">
        <f t="shared" ref="J37:J47" si="10">H37-G37</f>
        <v>2531</v>
      </c>
      <c r="K37" s="163">
        <f>H37/H$8</f>
        <v>2.3474487565671179E-2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27762</v>
      </c>
      <c r="E38" s="166">
        <v>26550</v>
      </c>
      <c r="F38" s="166">
        <v>29785</v>
      </c>
      <c r="G38" s="166">
        <v>32875</v>
      </c>
      <c r="H38" s="166">
        <v>30488</v>
      </c>
      <c r="I38" s="167">
        <f>IFERROR(H38/G38-1,"-")</f>
        <v>-7.2608365019011356E-2</v>
      </c>
      <c r="J38" s="166">
        <f t="shared" si="10"/>
        <v>-2387</v>
      </c>
      <c r="K38" s="167">
        <f>H38/H$8</f>
        <v>9.5603817379399277E-3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34781</v>
      </c>
      <c r="E39" s="166">
        <v>45742</v>
      </c>
      <c r="F39" s="166">
        <v>36382</v>
      </c>
      <c r="G39" s="166">
        <v>39454</v>
      </c>
      <c r="H39" s="166">
        <v>44372</v>
      </c>
      <c r="I39" s="167">
        <f>IFERROR(H39/G39-1,"-")</f>
        <v>0.12465149287778177</v>
      </c>
      <c r="J39" s="166">
        <f t="shared" si="10"/>
        <v>4918</v>
      </c>
      <c r="K39" s="167">
        <f>H39/H$8</f>
        <v>1.3914105827731253E-2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191769</v>
      </c>
      <c r="E40" s="162">
        <v>785928</v>
      </c>
      <c r="F40" s="162">
        <v>805133</v>
      </c>
      <c r="G40" s="162">
        <v>823259</v>
      </c>
      <c r="H40" s="162">
        <v>856269</v>
      </c>
      <c r="I40" s="163">
        <f>IFERROR(H40/G40-1,"-")</f>
        <v>4.0096737478727773E-2</v>
      </c>
      <c r="J40" s="162">
        <f t="shared" si="10"/>
        <v>33010</v>
      </c>
      <c r="K40" s="163">
        <f>H40/H$8</f>
        <v>0.26850756069155352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31484</v>
      </c>
      <c r="E41" s="166">
        <v>453306</v>
      </c>
      <c r="F41" s="166">
        <v>480731</v>
      </c>
      <c r="G41" s="166">
        <v>490081</v>
      </c>
      <c r="H41" s="166">
        <v>494240</v>
      </c>
      <c r="I41" s="167">
        <f t="shared" ref="I41:I48" si="11">IFERROR(H41/G41-1,"-")</f>
        <v>8.4863522560556515E-3</v>
      </c>
      <c r="J41" s="166">
        <f t="shared" si="10"/>
        <v>4159</v>
      </c>
      <c r="K41" s="167">
        <f t="shared" ref="K41:K48" si="12">H41/H$8</f>
        <v>0.15498304480974251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11927</v>
      </c>
      <c r="E42" s="166">
        <v>25892</v>
      </c>
      <c r="F42" s="166">
        <v>21000</v>
      </c>
      <c r="G42" s="166">
        <v>21458</v>
      </c>
      <c r="H42" s="166">
        <v>24909</v>
      </c>
      <c r="I42" s="167">
        <f t="shared" si="11"/>
        <v>0.16082579923571627</v>
      </c>
      <c r="J42" s="166">
        <f t="shared" si="10"/>
        <v>3451</v>
      </c>
      <c r="K42" s="167">
        <f t="shared" si="12"/>
        <v>7.8109272077652074E-3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14469</v>
      </c>
      <c r="E43" s="166">
        <v>14696</v>
      </c>
      <c r="F43" s="166">
        <v>16801</v>
      </c>
      <c r="G43" s="166">
        <v>21516</v>
      </c>
      <c r="H43" s="166">
        <v>22605</v>
      </c>
      <c r="I43" s="167">
        <f t="shared" si="11"/>
        <v>5.0613496932515378E-2</v>
      </c>
      <c r="J43" s="166">
        <f t="shared" si="10"/>
        <v>1089</v>
      </c>
      <c r="K43" s="167">
        <f t="shared" si="12"/>
        <v>7.0884423112743391E-3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24677</v>
      </c>
      <c r="E44" s="166">
        <v>47180</v>
      </c>
      <c r="F44" s="166">
        <v>46479</v>
      </c>
      <c r="G44" s="166">
        <v>44935</v>
      </c>
      <c r="H44" s="166">
        <v>44416</v>
      </c>
      <c r="I44" s="167">
        <f t="shared" si="11"/>
        <v>-1.15500166907756E-2</v>
      </c>
      <c r="J44" s="166">
        <f t="shared" si="10"/>
        <v>-519</v>
      </c>
      <c r="K44" s="167">
        <f t="shared" si="12"/>
        <v>1.3927903282351739E-2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17267</v>
      </c>
      <c r="E45" s="166">
        <v>30251</v>
      </c>
      <c r="F45" s="166">
        <v>33464</v>
      </c>
      <c r="G45" s="166">
        <v>32743</v>
      </c>
      <c r="H45" s="166">
        <v>30172</v>
      </c>
      <c r="I45" s="167">
        <f t="shared" si="11"/>
        <v>-7.8520599822862858E-2</v>
      </c>
      <c r="J45" s="166">
        <f t="shared" si="10"/>
        <v>-2571</v>
      </c>
      <c r="K45" s="167">
        <f t="shared" si="12"/>
        <v>9.4612909274837138E-3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6238</v>
      </c>
      <c r="E46" s="166">
        <v>7344</v>
      </c>
      <c r="F46" s="166">
        <v>3899</v>
      </c>
      <c r="G46" s="166">
        <v>4602</v>
      </c>
      <c r="H46" s="166">
        <v>4708</v>
      </c>
      <c r="I46" s="167">
        <f t="shared" si="11"/>
        <v>2.303346371142978E-2</v>
      </c>
      <c r="J46" s="166">
        <f t="shared" si="10"/>
        <v>106</v>
      </c>
      <c r="K46" s="167">
        <f t="shared" si="12"/>
        <v>1.4763276443919306E-3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473</v>
      </c>
      <c r="E47" s="166">
        <v>1278</v>
      </c>
      <c r="F47" s="166">
        <v>2935</v>
      </c>
      <c r="G47" s="166">
        <v>781</v>
      </c>
      <c r="H47" s="166">
        <v>970</v>
      </c>
      <c r="I47" s="167">
        <f t="shared" si="11"/>
        <v>0.24199743918053773</v>
      </c>
      <c r="J47" s="166">
        <f t="shared" si="10"/>
        <v>189</v>
      </c>
      <c r="K47" s="167">
        <f t="shared" si="12"/>
        <v>3.0417115867888118E-4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85234</v>
      </c>
      <c r="E48" s="171">
        <f t="shared" si="14"/>
        <v>205981</v>
      </c>
      <c r="F48" s="171">
        <f t="shared" si="14"/>
        <v>199824</v>
      </c>
      <c r="G48" s="171">
        <f t="shared" si="14"/>
        <v>207143</v>
      </c>
      <c r="H48" s="171">
        <f t="shared" si="14"/>
        <v>234249</v>
      </c>
      <c r="I48" s="172">
        <f t="shared" si="11"/>
        <v>0.13085646147830232</v>
      </c>
      <c r="J48" s="171">
        <f>H48-G48</f>
        <v>27106</v>
      </c>
      <c r="K48" s="172">
        <f t="shared" si="12"/>
        <v>7.3455453349865196E-2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8689</v>
      </c>
      <c r="E50" s="178">
        <v>11471</v>
      </c>
      <c r="F50" s="178">
        <v>10514</v>
      </c>
      <c r="G50" s="178">
        <v>12513</v>
      </c>
      <c r="H50" s="178">
        <v>13153</v>
      </c>
      <c r="I50" s="179">
        <f>IFERROR(H50/G50-1,"-")</f>
        <v>5.11468073203869E-2</v>
      </c>
      <c r="J50" s="178">
        <f>H50-G50</f>
        <v>640</v>
      </c>
      <c r="K50" s="179">
        <f>H50/H$8</f>
        <v>4.124498195982808E-3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2615</v>
      </c>
      <c r="E51" s="162">
        <v>1203</v>
      </c>
      <c r="F51" s="162">
        <v>2644</v>
      </c>
      <c r="G51" s="162">
        <v>2110</v>
      </c>
      <c r="H51" s="162">
        <v>1671</v>
      </c>
      <c r="I51" s="163">
        <f>IFERROR(H51/G51-1,"-")</f>
        <v>-0.20805687203791468</v>
      </c>
      <c r="J51" s="162">
        <f t="shared" ref="J51:J61" si="15">H51-G51</f>
        <v>-439</v>
      </c>
      <c r="K51" s="163">
        <f>H51/H$8</f>
        <v>5.239896970643407E-4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1088</v>
      </c>
      <c r="E52" s="166">
        <v>464</v>
      </c>
      <c r="F52" s="166">
        <v>1787</v>
      </c>
      <c r="G52" s="166">
        <v>1324</v>
      </c>
      <c r="H52" s="166">
        <v>115</v>
      </c>
      <c r="I52" s="167">
        <f>IFERROR(H52/G52-1,"-")</f>
        <v>-0.9131419939577039</v>
      </c>
      <c r="J52" s="166">
        <f t="shared" si="15"/>
        <v>-1209</v>
      </c>
      <c r="K52" s="167">
        <f>H52/H$8</f>
        <v>3.6061529121723025E-5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1527</v>
      </c>
      <c r="E53" s="166">
        <v>739</v>
      </c>
      <c r="F53" s="166">
        <v>857</v>
      </c>
      <c r="G53" s="166">
        <v>786</v>
      </c>
      <c r="H53" s="166">
        <v>1556</v>
      </c>
      <c r="I53" s="167">
        <f>IFERROR(H53/G53-1,"-")</f>
        <v>0.97964376590330793</v>
      </c>
      <c r="J53" s="166">
        <f t="shared" si="15"/>
        <v>770</v>
      </c>
      <c r="K53" s="167">
        <f>H53/H$8</f>
        <v>4.8792816794261765E-4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6074</v>
      </c>
      <c r="E54" s="162">
        <v>10268</v>
      </c>
      <c r="F54" s="162">
        <v>7870</v>
      </c>
      <c r="G54" s="162">
        <v>10403</v>
      </c>
      <c r="H54" s="162">
        <v>11482</v>
      </c>
      <c r="I54" s="163">
        <f>IFERROR(H54/G54-1,"-")</f>
        <v>0.10372008074593864</v>
      </c>
      <c r="J54" s="162">
        <f t="shared" si="15"/>
        <v>1079</v>
      </c>
      <c r="K54" s="163">
        <f>H54/H$8</f>
        <v>3.6005084989184678E-3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304</v>
      </c>
      <c r="E55" s="166">
        <v>5584</v>
      </c>
      <c r="F55" s="166">
        <v>3580</v>
      </c>
      <c r="G55" s="166">
        <v>4630</v>
      </c>
      <c r="H55" s="166">
        <v>5550</v>
      </c>
      <c r="I55" s="167">
        <f t="shared" ref="I55:I62" si="16">IFERROR(H55/G55-1,"-")</f>
        <v>0.19870410367170632</v>
      </c>
      <c r="J55" s="166">
        <f t="shared" si="15"/>
        <v>920</v>
      </c>
      <c r="K55" s="167">
        <f t="shared" ref="K55:K62" si="17">H55/H$8</f>
        <v>1.7403607532657634E-3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2519</v>
      </c>
      <c r="E56" s="166">
        <v>1894</v>
      </c>
      <c r="F56" s="166">
        <v>1550</v>
      </c>
      <c r="G56" s="166">
        <v>2203</v>
      </c>
      <c r="H56" s="166">
        <v>2039</v>
      </c>
      <c r="I56" s="167">
        <f t="shared" si="16"/>
        <v>-7.4443940081706739E-2</v>
      </c>
      <c r="J56" s="166">
        <f t="shared" si="15"/>
        <v>-164</v>
      </c>
      <c r="K56" s="167">
        <f t="shared" si="17"/>
        <v>6.393865902538544E-4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244</v>
      </c>
      <c r="E57" s="166">
        <v>423</v>
      </c>
      <c r="F57" s="166">
        <v>332</v>
      </c>
      <c r="G57" s="166">
        <v>181</v>
      </c>
      <c r="H57" s="166">
        <v>545</v>
      </c>
      <c r="I57" s="167">
        <f t="shared" si="16"/>
        <v>2.0110497237569063</v>
      </c>
      <c r="J57" s="166">
        <f t="shared" si="15"/>
        <v>364</v>
      </c>
      <c r="K57" s="167">
        <f t="shared" si="17"/>
        <v>1.7090029018555696E-4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162</v>
      </c>
      <c r="E58" s="166">
        <v>377</v>
      </c>
      <c r="F58" s="166">
        <v>118</v>
      </c>
      <c r="G58" s="166">
        <v>232</v>
      </c>
      <c r="H58" s="166">
        <v>202</v>
      </c>
      <c r="I58" s="167">
        <f t="shared" si="16"/>
        <v>-0.12931034482758619</v>
      </c>
      <c r="J58" s="166">
        <f t="shared" si="15"/>
        <v>-30</v>
      </c>
      <c r="K58" s="167">
        <f t="shared" si="17"/>
        <v>6.3342859848591746E-5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209</v>
      </c>
      <c r="E59" s="166">
        <v>93</v>
      </c>
      <c r="F59" s="166">
        <v>117</v>
      </c>
      <c r="G59" s="166">
        <v>10</v>
      </c>
      <c r="H59" s="166">
        <v>185</v>
      </c>
      <c r="I59" s="167">
        <f t="shared" si="16"/>
        <v>17.5</v>
      </c>
      <c r="J59" s="166">
        <f t="shared" si="15"/>
        <v>175</v>
      </c>
      <c r="K59" s="167">
        <f t="shared" si="17"/>
        <v>5.8012025108858778E-5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61</v>
      </c>
      <c r="E60" s="166">
        <v>63</v>
      </c>
      <c r="F60" s="166">
        <v>14</v>
      </c>
      <c r="G60" s="166">
        <v>48</v>
      </c>
      <c r="H60" s="166">
        <v>28</v>
      </c>
      <c r="I60" s="167">
        <f t="shared" si="16"/>
        <v>-0.41666666666666663</v>
      </c>
      <c r="J60" s="166">
        <f t="shared" si="15"/>
        <v>-20</v>
      </c>
      <c r="K60" s="167">
        <f t="shared" si="17"/>
        <v>8.7801983948543023E-6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17</v>
      </c>
      <c r="E61" s="166">
        <v>11</v>
      </c>
      <c r="F61" s="166">
        <v>0</v>
      </c>
      <c r="G61" s="166">
        <v>0</v>
      </c>
      <c r="H61" s="166">
        <v>61</v>
      </c>
      <c r="I61" s="167" t="str">
        <f t="shared" si="16"/>
        <v>-</v>
      </c>
      <c r="J61" s="166">
        <f t="shared" si="15"/>
        <v>61</v>
      </c>
      <c r="K61" s="167">
        <f t="shared" si="17"/>
        <v>1.9128289360218302E-5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2558</v>
      </c>
      <c r="E62" s="171">
        <f t="shared" si="19"/>
        <v>1823</v>
      </c>
      <c r="F62" s="171">
        <f t="shared" si="19"/>
        <v>2159</v>
      </c>
      <c r="G62" s="171">
        <f t="shared" si="19"/>
        <v>3099</v>
      </c>
      <c r="H62" s="171">
        <f t="shared" si="19"/>
        <v>2872</v>
      </c>
      <c r="I62" s="172">
        <f t="shared" si="16"/>
        <v>-7.3249435301710242E-2</v>
      </c>
      <c r="J62" s="171">
        <f>H62-G62</f>
        <v>-227</v>
      </c>
      <c r="K62" s="172">
        <f t="shared" si="17"/>
        <v>9.0059749250076982E-4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6598</v>
      </c>
      <c r="E64" s="178">
        <v>137368</v>
      </c>
      <c r="F64" s="178">
        <v>132622</v>
      </c>
      <c r="G64" s="178">
        <v>99510</v>
      </c>
      <c r="H64" s="178">
        <v>107220</v>
      </c>
      <c r="I64" s="179">
        <f>IFERROR(H64/G64-1,"-")</f>
        <v>7.7479650286403468E-2</v>
      </c>
      <c r="J64" s="178">
        <f>H64-G64</f>
        <v>7710</v>
      </c>
      <c r="K64" s="179">
        <f>H64/H$8</f>
        <v>3.3621888282009939E-2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4812</v>
      </c>
      <c r="E65" s="162">
        <v>40192</v>
      </c>
      <c r="F65" s="162">
        <v>44490</v>
      </c>
      <c r="G65" s="162">
        <v>20634</v>
      </c>
      <c r="H65" s="162">
        <v>30091</v>
      </c>
      <c r="I65" s="163">
        <f>IFERROR(H65/G65-1,"-")</f>
        <v>0.45832121740816123</v>
      </c>
      <c r="J65" s="162">
        <f t="shared" ref="J65:J75" si="20">H65-G65</f>
        <v>9457</v>
      </c>
      <c r="K65" s="163">
        <f>H65/H$8</f>
        <v>9.4358910678414565E-3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4478</v>
      </c>
      <c r="E66" s="166">
        <v>33113</v>
      </c>
      <c r="F66" s="166">
        <v>28069</v>
      </c>
      <c r="G66" s="166">
        <v>7059</v>
      </c>
      <c r="H66" s="166">
        <v>7169</v>
      </c>
      <c r="I66" s="167">
        <f>IFERROR(H66/G66-1,"-")</f>
        <v>1.5582943759739232E-2</v>
      </c>
      <c r="J66" s="166">
        <f t="shared" si="20"/>
        <v>110</v>
      </c>
      <c r="K66" s="167">
        <f>H66/H$8</f>
        <v>2.2480443675968031E-3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334</v>
      </c>
      <c r="E67" s="166">
        <v>7079</v>
      </c>
      <c r="F67" s="166">
        <v>16421</v>
      </c>
      <c r="G67" s="166">
        <v>13575</v>
      </c>
      <c r="H67" s="166">
        <v>22922</v>
      </c>
      <c r="I67" s="167">
        <f>IFERROR(H67/G67-1,"-")</f>
        <v>0.68854511970534071</v>
      </c>
      <c r="J67" s="166">
        <f t="shared" si="20"/>
        <v>9347</v>
      </c>
      <c r="K67" s="167">
        <f>H67/H$8</f>
        <v>7.1878467002446543E-3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1786</v>
      </c>
      <c r="E68" s="162">
        <v>97176</v>
      </c>
      <c r="F68" s="162">
        <v>88132</v>
      </c>
      <c r="G68" s="162">
        <v>78876</v>
      </c>
      <c r="H68" s="162">
        <v>77129</v>
      </c>
      <c r="I68" s="163">
        <f>IFERROR(H68/G68-1,"-")</f>
        <v>-2.2148689081596395E-2</v>
      </c>
      <c r="J68" s="162">
        <f t="shared" si="20"/>
        <v>-1747</v>
      </c>
      <c r="K68" s="163">
        <f>H68/H$8</f>
        <v>2.4185997214168482E-2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0</v>
      </c>
      <c r="E69" s="166">
        <v>55357</v>
      </c>
      <c r="F69" s="166">
        <v>37244</v>
      </c>
      <c r="G69" s="166">
        <v>46489</v>
      </c>
      <c r="H69" s="166">
        <v>42784</v>
      </c>
      <c r="I69" s="167">
        <f t="shared" ref="I69:I76" si="21">IFERROR(H69/G69-1,"-")</f>
        <v>-7.9696272236443044E-2</v>
      </c>
      <c r="J69" s="166">
        <f t="shared" si="20"/>
        <v>-3705</v>
      </c>
      <c r="K69" s="167">
        <f t="shared" ref="K69:K76" si="22">H69/H$8</f>
        <v>1.3416143147337373E-2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256</v>
      </c>
      <c r="E70" s="166">
        <v>1577</v>
      </c>
      <c r="F70" s="166">
        <v>4584</v>
      </c>
      <c r="G70" s="166">
        <v>4680</v>
      </c>
      <c r="H70" s="166">
        <v>4528</v>
      </c>
      <c r="I70" s="167">
        <f t="shared" si="21"/>
        <v>-3.2478632478632474E-2</v>
      </c>
      <c r="J70" s="166">
        <f t="shared" si="20"/>
        <v>-152</v>
      </c>
      <c r="K70" s="167">
        <f t="shared" si="22"/>
        <v>1.4198835118535815E-3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759</v>
      </c>
      <c r="E71" s="166">
        <v>12259</v>
      </c>
      <c r="F71" s="166">
        <v>12028</v>
      </c>
      <c r="G71" s="166">
        <v>5749</v>
      </c>
      <c r="H71" s="166">
        <v>5796</v>
      </c>
      <c r="I71" s="167">
        <f t="shared" si="21"/>
        <v>8.1753348408419857E-3</v>
      </c>
      <c r="J71" s="166">
        <f t="shared" si="20"/>
        <v>47</v>
      </c>
      <c r="K71" s="167">
        <f t="shared" si="22"/>
        <v>1.8175010677348405E-3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48</v>
      </c>
      <c r="E72" s="166">
        <v>2346</v>
      </c>
      <c r="F72" s="166">
        <v>3564</v>
      </c>
      <c r="G72" s="166">
        <v>1956</v>
      </c>
      <c r="H72" s="166">
        <v>3849</v>
      </c>
      <c r="I72" s="167">
        <f t="shared" si="21"/>
        <v>0.96779141104294486</v>
      </c>
      <c r="J72" s="166">
        <f t="shared" si="20"/>
        <v>1893</v>
      </c>
      <c r="K72" s="167">
        <f t="shared" si="22"/>
        <v>1.2069637007783645E-3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272</v>
      </c>
      <c r="E73" s="166">
        <v>4173</v>
      </c>
      <c r="F73" s="166">
        <v>4232</v>
      </c>
      <c r="G73" s="166">
        <v>3193</v>
      </c>
      <c r="H73" s="166">
        <v>1492</v>
      </c>
      <c r="I73" s="167">
        <f t="shared" si="21"/>
        <v>-0.53272784215471347</v>
      </c>
      <c r="J73" s="166">
        <f t="shared" si="20"/>
        <v>-1701</v>
      </c>
      <c r="K73" s="167">
        <f t="shared" si="22"/>
        <v>4.6785914304009354E-4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0</v>
      </c>
      <c r="E74" s="166">
        <v>91</v>
      </c>
      <c r="F74" s="166">
        <v>224</v>
      </c>
      <c r="G74" s="166">
        <v>80</v>
      </c>
      <c r="H74" s="166">
        <v>745</v>
      </c>
      <c r="I74" s="167">
        <f t="shared" si="21"/>
        <v>8.3125</v>
      </c>
      <c r="J74" s="166">
        <f t="shared" si="20"/>
        <v>665</v>
      </c>
      <c r="K74" s="167">
        <f t="shared" si="22"/>
        <v>2.3361599300594481E-4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31</v>
      </c>
      <c r="F75" s="166">
        <v>238</v>
      </c>
      <c r="G75" s="166">
        <v>0</v>
      </c>
      <c r="H75" s="166">
        <v>476</v>
      </c>
      <c r="I75" s="167" t="str">
        <f t="shared" si="21"/>
        <v>-</v>
      </c>
      <c r="J75" s="166">
        <f t="shared" si="20"/>
        <v>476</v>
      </c>
      <c r="K75" s="167">
        <f t="shared" si="22"/>
        <v>1.4926337271252313E-4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451</v>
      </c>
      <c r="E76" s="171">
        <f t="shared" si="24"/>
        <v>21342</v>
      </c>
      <c r="F76" s="171">
        <f t="shared" si="24"/>
        <v>26018</v>
      </c>
      <c r="G76" s="171">
        <f t="shared" si="24"/>
        <v>16729</v>
      </c>
      <c r="H76" s="171">
        <f t="shared" si="24"/>
        <v>17459</v>
      </c>
      <c r="I76" s="172">
        <f t="shared" si="21"/>
        <v>4.3636798374080854E-2</v>
      </c>
      <c r="J76" s="171">
        <f>H76-G76</f>
        <v>730</v>
      </c>
      <c r="K76" s="172">
        <f t="shared" si="22"/>
        <v>5.4747672777057596E-3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225677</v>
      </c>
      <c r="E78" s="178">
        <v>417659</v>
      </c>
      <c r="F78" s="178">
        <v>454413</v>
      </c>
      <c r="G78" s="178">
        <v>532065</v>
      </c>
      <c r="H78" s="178">
        <v>528377</v>
      </c>
      <c r="I78" s="179">
        <f>IFERROR(H78/G78-1,"-")</f>
        <v>-6.9314839352334623E-3</v>
      </c>
      <c r="J78" s="178">
        <f>H78-G78</f>
        <v>-3688</v>
      </c>
      <c r="K78" s="179">
        <f>H78/H$8</f>
        <v>0.1656876745456404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128184</v>
      </c>
      <c r="E79" s="162">
        <v>201715</v>
      </c>
      <c r="F79" s="162">
        <v>201058</v>
      </c>
      <c r="G79" s="162">
        <v>207746</v>
      </c>
      <c r="H79" s="162">
        <v>230795</v>
      </c>
      <c r="I79" s="163">
        <f>IFERROR(H79/G79-1,"-")</f>
        <v>0.11094798455806609</v>
      </c>
      <c r="J79" s="162">
        <f t="shared" ref="J79:J89" si="25">H79-G79</f>
        <v>23049</v>
      </c>
      <c r="K79" s="163">
        <f>H79/H$8</f>
        <v>7.2372353162157094E-2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30117</v>
      </c>
      <c r="E80" s="166">
        <v>45512</v>
      </c>
      <c r="F80" s="166">
        <v>39459</v>
      </c>
      <c r="G80" s="166">
        <v>44651</v>
      </c>
      <c r="H80" s="166">
        <v>34478</v>
      </c>
      <c r="I80" s="167">
        <f>IFERROR(H80/G80-1,"-")</f>
        <v>-0.22783364314349064</v>
      </c>
      <c r="J80" s="166">
        <f t="shared" si="25"/>
        <v>-10173</v>
      </c>
      <c r="K80" s="167">
        <f>H80/H$8</f>
        <v>1.0811560009206665E-2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98067</v>
      </c>
      <c r="E81" s="166">
        <v>156203</v>
      </c>
      <c r="F81" s="166">
        <v>161599</v>
      </c>
      <c r="G81" s="166">
        <v>163095</v>
      </c>
      <c r="H81" s="166">
        <v>196317</v>
      </c>
      <c r="I81" s="167">
        <f>IFERROR(H81/G81-1,"-")</f>
        <v>0.2036972316747907</v>
      </c>
      <c r="J81" s="166">
        <f t="shared" si="25"/>
        <v>33222</v>
      </c>
      <c r="K81" s="167">
        <f>H81/H$8</f>
        <v>6.1560793152950426E-2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97493</v>
      </c>
      <c r="E82" s="162">
        <v>215944</v>
      </c>
      <c r="F82" s="162">
        <v>253355</v>
      </c>
      <c r="G82" s="162">
        <v>324319</v>
      </c>
      <c r="H82" s="162">
        <v>297582</v>
      </c>
      <c r="I82" s="163">
        <f>IFERROR(H82/G82-1,"-")</f>
        <v>-8.2440436730502942E-2</v>
      </c>
      <c r="J82" s="162">
        <f t="shared" si="25"/>
        <v>-26737</v>
      </c>
      <c r="K82" s="163">
        <f>H82/H$8</f>
        <v>9.3315321383483321E-2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6240</v>
      </c>
      <c r="E83" s="166">
        <v>54259</v>
      </c>
      <c r="F83" s="166">
        <v>61706</v>
      </c>
      <c r="G83" s="166">
        <v>73992</v>
      </c>
      <c r="H83" s="166">
        <v>82757</v>
      </c>
      <c r="I83" s="167">
        <f t="shared" ref="I83:I90" si="26">IFERROR(H83/G83-1,"-")</f>
        <v>0.11845875229754577</v>
      </c>
      <c r="J83" s="166">
        <f t="shared" si="25"/>
        <v>8765</v>
      </c>
      <c r="K83" s="167">
        <f t="shared" ref="K83:K90" si="27">H83/H$8</f>
        <v>2.5950817091534194E-2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31188</v>
      </c>
      <c r="E84" s="166">
        <v>65143</v>
      </c>
      <c r="F84" s="166">
        <v>61051</v>
      </c>
      <c r="G84" s="166">
        <v>76623</v>
      </c>
      <c r="H84" s="166">
        <v>58649</v>
      </c>
      <c r="I84" s="167">
        <f t="shared" si="26"/>
        <v>-0.2345770852094019</v>
      </c>
      <c r="J84" s="166">
        <f t="shared" si="25"/>
        <v>-17974</v>
      </c>
      <c r="K84" s="167">
        <f t="shared" si="27"/>
        <v>1.8391066273564641E-2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11639</v>
      </c>
      <c r="E85" s="166">
        <v>15423</v>
      </c>
      <c r="F85" s="166">
        <v>21776</v>
      </c>
      <c r="G85" s="166">
        <v>38922</v>
      </c>
      <c r="H85" s="166">
        <v>36519</v>
      </c>
      <c r="I85" s="167">
        <f t="shared" si="26"/>
        <v>-6.173886234006476E-2</v>
      </c>
      <c r="J85" s="166">
        <f t="shared" si="25"/>
        <v>-2403</v>
      </c>
      <c r="K85" s="167">
        <f t="shared" si="27"/>
        <v>1.1451573756488724E-2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3777</v>
      </c>
      <c r="E86" s="166">
        <v>7258</v>
      </c>
      <c r="F86" s="166">
        <v>9426</v>
      </c>
      <c r="G86" s="166">
        <v>17870</v>
      </c>
      <c r="H86" s="166">
        <v>12608</v>
      </c>
      <c r="I86" s="167">
        <f t="shared" si="26"/>
        <v>-0.29445998880805824</v>
      </c>
      <c r="J86" s="166">
        <f t="shared" si="25"/>
        <v>-5262</v>
      </c>
      <c r="K86" s="167">
        <f t="shared" si="27"/>
        <v>3.9535979057972511E-3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2335</v>
      </c>
      <c r="E87" s="166">
        <v>3144</v>
      </c>
      <c r="F87" s="166">
        <v>5343</v>
      </c>
      <c r="G87" s="166">
        <v>8924</v>
      </c>
      <c r="H87" s="166">
        <v>6536</v>
      </c>
      <c r="I87" s="167">
        <f t="shared" si="26"/>
        <v>-0.26759300761990135</v>
      </c>
      <c r="J87" s="166">
        <f t="shared" si="25"/>
        <v>-2388</v>
      </c>
      <c r="K87" s="167">
        <f t="shared" si="27"/>
        <v>2.0495491681702758E-3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915</v>
      </c>
      <c r="E88" s="166">
        <v>2777</v>
      </c>
      <c r="F88" s="166">
        <v>1227</v>
      </c>
      <c r="G88" s="166">
        <v>1623</v>
      </c>
      <c r="H88" s="166">
        <v>3070</v>
      </c>
      <c r="I88" s="167">
        <f t="shared" si="26"/>
        <v>0.8915588416512632</v>
      </c>
      <c r="J88" s="166">
        <f t="shared" si="25"/>
        <v>1447</v>
      </c>
      <c r="K88" s="167">
        <f t="shared" si="27"/>
        <v>9.626860382929538E-4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212</v>
      </c>
      <c r="E89" s="166">
        <v>1013</v>
      </c>
      <c r="F89" s="166">
        <v>1082</v>
      </c>
      <c r="G89" s="166">
        <v>428</v>
      </c>
      <c r="H89" s="166">
        <v>386</v>
      </c>
      <c r="I89" s="167">
        <f t="shared" si="26"/>
        <v>-9.8130841121495282E-2</v>
      </c>
      <c r="J89" s="166">
        <f t="shared" si="25"/>
        <v>-42</v>
      </c>
      <c r="K89" s="167">
        <f t="shared" si="27"/>
        <v>1.210413064433486E-4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41187</v>
      </c>
      <c r="E90" s="171">
        <f t="shared" si="29"/>
        <v>66927</v>
      </c>
      <c r="F90" s="171">
        <f t="shared" si="29"/>
        <v>91744</v>
      </c>
      <c r="G90" s="171">
        <f t="shared" si="29"/>
        <v>105937</v>
      </c>
      <c r="H90" s="171">
        <f t="shared" si="29"/>
        <v>97057</v>
      </c>
      <c r="I90" s="172">
        <f t="shared" si="26"/>
        <v>-8.3823404476245367E-2</v>
      </c>
      <c r="J90" s="171">
        <f>H90-G90</f>
        <v>-8880</v>
      </c>
      <c r="K90" s="172">
        <f t="shared" si="27"/>
        <v>3.0434989843191929E-2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5672</v>
      </c>
      <c r="E92" s="178">
        <v>10710</v>
      </c>
      <c r="F92" s="178">
        <v>9594</v>
      </c>
      <c r="G92" s="178">
        <v>10140</v>
      </c>
      <c r="H92" s="178">
        <v>9995</v>
      </c>
      <c r="I92" s="179">
        <f>IFERROR(H92/G92-1,"-")</f>
        <v>-1.429980276134124E-2</v>
      </c>
      <c r="J92" s="178">
        <f>H92-G92</f>
        <v>-145</v>
      </c>
      <c r="K92" s="179">
        <f>H92/H$8</f>
        <v>3.1342172484488838E-3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3172</v>
      </c>
      <c r="E93" s="162">
        <v>6763</v>
      </c>
      <c r="F93" s="162">
        <v>6308</v>
      </c>
      <c r="G93" s="162">
        <v>6741</v>
      </c>
      <c r="H93" s="162">
        <v>6401</v>
      </c>
      <c r="I93" s="163">
        <f>IFERROR(H93/G93-1,"-")</f>
        <v>-5.0437620531078475E-2</v>
      </c>
      <c r="J93" s="162">
        <f t="shared" ref="J93:J103" si="30">H93-G93</f>
        <v>-340</v>
      </c>
      <c r="K93" s="163">
        <f>H93/H$8</f>
        <v>2.0072160687665138E-3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1191</v>
      </c>
      <c r="E94" s="166">
        <v>2851</v>
      </c>
      <c r="F94" s="166">
        <v>2003</v>
      </c>
      <c r="G94" s="166">
        <v>2667</v>
      </c>
      <c r="H94" s="166">
        <v>2062</v>
      </c>
      <c r="I94" s="167">
        <f>IFERROR(H94/G94-1,"-")</f>
        <v>-0.22684664416947886</v>
      </c>
      <c r="J94" s="166">
        <f t="shared" si="30"/>
        <v>-605</v>
      </c>
      <c r="K94" s="167">
        <f>H94/H$8</f>
        <v>6.4659889607819891E-4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1981</v>
      </c>
      <c r="E95" s="166">
        <v>3912</v>
      </c>
      <c r="F95" s="166">
        <v>4305</v>
      </c>
      <c r="G95" s="166">
        <v>4074</v>
      </c>
      <c r="H95" s="166">
        <v>4339</v>
      </c>
      <c r="I95" s="167">
        <f>IFERROR(H95/G95-1,"-")</f>
        <v>6.5046637211585656E-2</v>
      </c>
      <c r="J95" s="166">
        <f t="shared" si="30"/>
        <v>265</v>
      </c>
      <c r="K95" s="167">
        <f>H95/H$8</f>
        <v>1.3606171726883148E-3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2500</v>
      </c>
      <c r="E96" s="162">
        <v>3947</v>
      </c>
      <c r="F96" s="162">
        <v>3286</v>
      </c>
      <c r="G96" s="162">
        <v>3399</v>
      </c>
      <c r="H96" s="162">
        <v>3594</v>
      </c>
      <c r="I96" s="163">
        <f>IFERROR(H96/G96-1,"-")</f>
        <v>5.7369814651368145E-2</v>
      </c>
      <c r="J96" s="162">
        <f t="shared" si="30"/>
        <v>195</v>
      </c>
      <c r="K96" s="163">
        <f>H96/H$8</f>
        <v>1.12700117968237E-3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184</v>
      </c>
      <c r="E97" s="166">
        <v>456</v>
      </c>
      <c r="F97" s="166">
        <v>444</v>
      </c>
      <c r="G97" s="166">
        <v>401</v>
      </c>
      <c r="H97" s="166">
        <v>401</v>
      </c>
      <c r="I97" s="167">
        <f t="shared" ref="I97:I104" si="31">IFERROR(H97/G97-1,"-")</f>
        <v>0</v>
      </c>
      <c r="J97" s="166">
        <f t="shared" si="30"/>
        <v>0</v>
      </c>
      <c r="K97" s="167">
        <f t="shared" ref="K97:K104" si="32">H97/H$8</f>
        <v>1.2574498415487769E-4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856</v>
      </c>
      <c r="E98" s="166">
        <v>945</v>
      </c>
      <c r="F98" s="166">
        <v>427</v>
      </c>
      <c r="G98" s="166">
        <v>454</v>
      </c>
      <c r="H98" s="166">
        <v>390</v>
      </c>
      <c r="I98" s="167">
        <f t="shared" si="31"/>
        <v>-0.1409691629955947</v>
      </c>
      <c r="J98" s="166">
        <f t="shared" si="30"/>
        <v>-64</v>
      </c>
      <c r="K98" s="167">
        <f t="shared" si="32"/>
        <v>1.2229562049975636E-4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421</v>
      </c>
      <c r="E99" s="166">
        <v>580</v>
      </c>
      <c r="F99" s="166">
        <v>379</v>
      </c>
      <c r="G99" s="166">
        <v>596</v>
      </c>
      <c r="H99" s="166">
        <v>405</v>
      </c>
      <c r="I99" s="167">
        <f t="shared" si="31"/>
        <v>-0.32046979865771807</v>
      </c>
      <c r="J99" s="166">
        <f t="shared" si="30"/>
        <v>-191</v>
      </c>
      <c r="K99" s="167">
        <f t="shared" si="32"/>
        <v>1.2699929821128543E-4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37</v>
      </c>
      <c r="E100" s="166">
        <v>155</v>
      </c>
      <c r="F100" s="166">
        <v>176</v>
      </c>
      <c r="G100" s="166">
        <v>134</v>
      </c>
      <c r="H100" s="166">
        <v>130</v>
      </c>
      <c r="I100" s="167">
        <f t="shared" si="31"/>
        <v>-2.9850746268656692E-2</v>
      </c>
      <c r="J100" s="166">
        <f t="shared" si="30"/>
        <v>-4</v>
      </c>
      <c r="K100" s="167">
        <f t="shared" si="32"/>
        <v>4.0765206833252118E-5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108</v>
      </c>
      <c r="E101" s="166">
        <v>209</v>
      </c>
      <c r="F101" s="166">
        <v>111</v>
      </c>
      <c r="G101" s="166">
        <v>59</v>
      </c>
      <c r="H101" s="166">
        <v>178</v>
      </c>
      <c r="I101" s="167">
        <f t="shared" si="31"/>
        <v>2.0169491525423728</v>
      </c>
      <c r="J101" s="166">
        <f t="shared" si="30"/>
        <v>119</v>
      </c>
      <c r="K101" s="167">
        <f t="shared" si="32"/>
        <v>5.5816975510145206E-5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2</v>
      </c>
      <c r="E102" s="166">
        <v>17</v>
      </c>
      <c r="F102" s="166">
        <v>35</v>
      </c>
      <c r="G102" s="166">
        <v>45</v>
      </c>
      <c r="H102" s="166">
        <v>45</v>
      </c>
      <c r="I102" s="167">
        <f t="shared" si="31"/>
        <v>0</v>
      </c>
      <c r="J102" s="166">
        <f t="shared" si="30"/>
        <v>0</v>
      </c>
      <c r="K102" s="167">
        <f t="shared" si="32"/>
        <v>1.4111033134587272E-5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7</v>
      </c>
      <c r="E103" s="166">
        <v>10</v>
      </c>
      <c r="F103" s="166">
        <v>29</v>
      </c>
      <c r="G103" s="166">
        <v>2</v>
      </c>
      <c r="H103" s="166">
        <v>20</v>
      </c>
      <c r="I103" s="167">
        <f t="shared" si="31"/>
        <v>9</v>
      </c>
      <c r="J103" s="166">
        <f t="shared" si="30"/>
        <v>18</v>
      </c>
      <c r="K103" s="167">
        <f t="shared" si="32"/>
        <v>6.2715702820387871E-6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885</v>
      </c>
      <c r="E104" s="171">
        <f t="shared" si="34"/>
        <v>1575</v>
      </c>
      <c r="F104" s="171">
        <f t="shared" si="34"/>
        <v>1685</v>
      </c>
      <c r="G104" s="171">
        <f t="shared" si="34"/>
        <v>1708</v>
      </c>
      <c r="H104" s="171">
        <f t="shared" si="34"/>
        <v>2025</v>
      </c>
      <c r="I104" s="172">
        <f t="shared" si="31"/>
        <v>0.18559718969555039</v>
      </c>
      <c r="J104" s="171">
        <f>H104-G104</f>
        <v>317</v>
      </c>
      <c r="K104" s="172">
        <f t="shared" si="32"/>
        <v>6.3499649105642716E-4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75700</v>
      </c>
      <c r="E106" s="178">
        <v>99960</v>
      </c>
      <c r="F106" s="178">
        <v>125973</v>
      </c>
      <c r="G106" s="178">
        <v>138511</v>
      </c>
      <c r="H106" s="178">
        <v>152631</v>
      </c>
      <c r="I106" s="179">
        <f>IFERROR(H106/G106-1,"-")</f>
        <v>0.10194136205788706</v>
      </c>
      <c r="J106" s="178">
        <f>H106-G106</f>
        <v>14120</v>
      </c>
      <c r="K106" s="179">
        <f>H106/H$8</f>
        <v>4.7861802185893108E-2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28666</v>
      </c>
      <c r="E107" s="162">
        <v>19252</v>
      </c>
      <c r="F107" s="162">
        <v>27286</v>
      </c>
      <c r="G107" s="162">
        <v>25644</v>
      </c>
      <c r="H107" s="162">
        <v>35596</v>
      </c>
      <c r="I107" s="163">
        <f>IFERROR(H107/G107-1,"-")</f>
        <v>0.38808298237404459</v>
      </c>
      <c r="J107" s="162">
        <f t="shared" ref="J107:J117" si="35">H107-G107</f>
        <v>9952</v>
      </c>
      <c r="K107" s="163">
        <f>H107/H$8</f>
        <v>1.1162140787972633E-2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10078</v>
      </c>
      <c r="E108" s="166">
        <v>3159</v>
      </c>
      <c r="F108" s="166">
        <v>7801</v>
      </c>
      <c r="G108" s="166">
        <v>8722</v>
      </c>
      <c r="H108" s="166">
        <v>17929</v>
      </c>
      <c r="I108" s="167">
        <f>IFERROR(H108/G108-1,"-")</f>
        <v>1.0556065122678286</v>
      </c>
      <c r="J108" s="166">
        <f t="shared" si="35"/>
        <v>9207</v>
      </c>
      <c r="K108" s="167">
        <f>H108/H$8</f>
        <v>5.6221491793336711E-3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18588</v>
      </c>
      <c r="E109" s="166">
        <v>16093</v>
      </c>
      <c r="F109" s="166">
        <v>19485</v>
      </c>
      <c r="G109" s="166">
        <v>16922</v>
      </c>
      <c r="H109" s="166">
        <v>17667</v>
      </c>
      <c r="I109" s="167">
        <f>IFERROR(H109/G109-1,"-")</f>
        <v>4.4025528897293498E-2</v>
      </c>
      <c r="J109" s="166">
        <f t="shared" si="35"/>
        <v>745</v>
      </c>
      <c r="K109" s="167">
        <f>H109/H$8</f>
        <v>5.5399916086389623E-3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47034</v>
      </c>
      <c r="E110" s="162">
        <v>80708</v>
      </c>
      <c r="F110" s="162">
        <v>98687</v>
      </c>
      <c r="G110" s="162">
        <v>112867</v>
      </c>
      <c r="H110" s="162">
        <v>117035</v>
      </c>
      <c r="I110" s="163">
        <f>IFERROR(H110/G110-1,"-")</f>
        <v>3.6928420175959209E-2</v>
      </c>
      <c r="J110" s="162">
        <f t="shared" si="35"/>
        <v>4168</v>
      </c>
      <c r="K110" s="163">
        <f>H110/H$8</f>
        <v>3.6699661397920476E-2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10333</v>
      </c>
      <c r="E111" s="166">
        <v>46134</v>
      </c>
      <c r="F111" s="166">
        <v>55757</v>
      </c>
      <c r="G111" s="166">
        <v>75808</v>
      </c>
      <c r="H111" s="166">
        <v>78839</v>
      </c>
      <c r="I111" s="167">
        <f t="shared" ref="I111:I118" si="36">IFERROR(H111/G111-1,"-")</f>
        <v>3.9982587589700191E-2</v>
      </c>
      <c r="J111" s="166">
        <f t="shared" si="35"/>
        <v>3031</v>
      </c>
      <c r="K111" s="167">
        <f t="shared" ref="K111:K118" si="37">H111/H$8</f>
        <v>2.4722216473282797E-2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5536</v>
      </c>
      <c r="E112" s="166">
        <v>3214</v>
      </c>
      <c r="F112" s="166">
        <v>2579</v>
      </c>
      <c r="G112" s="166">
        <v>3664</v>
      </c>
      <c r="H112" s="166">
        <v>2419</v>
      </c>
      <c r="I112" s="167">
        <f t="shared" si="36"/>
        <v>-0.33979257641921401</v>
      </c>
      <c r="J112" s="166">
        <f t="shared" si="35"/>
        <v>-1245</v>
      </c>
      <c r="K112" s="167">
        <f t="shared" si="37"/>
        <v>7.5854642561259131E-4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8515</v>
      </c>
      <c r="E113" s="166">
        <v>3821</v>
      </c>
      <c r="F113" s="166">
        <v>5284</v>
      </c>
      <c r="G113" s="166">
        <v>6802</v>
      </c>
      <c r="H113" s="166">
        <v>6548</v>
      </c>
      <c r="I113" s="167">
        <f t="shared" si="36"/>
        <v>-3.7341958247574247E-2</v>
      </c>
      <c r="J113" s="166">
        <f t="shared" si="35"/>
        <v>-254</v>
      </c>
      <c r="K113" s="167">
        <f t="shared" si="37"/>
        <v>2.0533121103394991E-3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4008</v>
      </c>
      <c r="E114" s="166">
        <v>2052</v>
      </c>
      <c r="F114" s="166">
        <v>3330</v>
      </c>
      <c r="G114" s="166">
        <v>2447</v>
      </c>
      <c r="H114" s="166">
        <v>6036</v>
      </c>
      <c r="I114" s="167">
        <f t="shared" si="36"/>
        <v>1.46669391091132</v>
      </c>
      <c r="J114" s="166">
        <f t="shared" si="35"/>
        <v>3589</v>
      </c>
      <c r="K114" s="167">
        <f t="shared" si="37"/>
        <v>1.892759911119306E-3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6248</v>
      </c>
      <c r="E115" s="166">
        <v>5024</v>
      </c>
      <c r="F115" s="166">
        <v>11773</v>
      </c>
      <c r="G115" s="166">
        <v>2649</v>
      </c>
      <c r="H115" s="166">
        <v>4265</v>
      </c>
      <c r="I115" s="167">
        <f t="shared" si="36"/>
        <v>0.61004152510381271</v>
      </c>
      <c r="J115" s="166">
        <f t="shared" si="35"/>
        <v>1616</v>
      </c>
      <c r="K115" s="167">
        <f t="shared" si="37"/>
        <v>1.3374123626447713E-3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224</v>
      </c>
      <c r="E116" s="166">
        <v>183</v>
      </c>
      <c r="F116" s="166">
        <v>1581</v>
      </c>
      <c r="G116" s="166">
        <v>207</v>
      </c>
      <c r="H116" s="166">
        <v>310</v>
      </c>
      <c r="I116" s="167">
        <f t="shared" si="36"/>
        <v>0.49758454106280192</v>
      </c>
      <c r="J116" s="166">
        <f t="shared" si="35"/>
        <v>103</v>
      </c>
      <c r="K116" s="167">
        <f t="shared" si="37"/>
        <v>9.7209339371601199E-5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1</v>
      </c>
      <c r="E117" s="166">
        <v>26</v>
      </c>
      <c r="F117" s="166">
        <v>81</v>
      </c>
      <c r="G117" s="166">
        <v>384</v>
      </c>
      <c r="H117" s="166">
        <v>103</v>
      </c>
      <c r="I117" s="167">
        <f t="shared" si="36"/>
        <v>-0.73177083333333326</v>
      </c>
      <c r="J117" s="166">
        <f t="shared" si="35"/>
        <v>-281</v>
      </c>
      <c r="K117" s="167">
        <f t="shared" si="37"/>
        <v>3.2298586952499755E-5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12169</v>
      </c>
      <c r="E118" s="171">
        <f t="shared" si="39"/>
        <v>20254</v>
      </c>
      <c r="F118" s="171">
        <f t="shared" si="39"/>
        <v>18302</v>
      </c>
      <c r="G118" s="171">
        <f t="shared" si="39"/>
        <v>20906</v>
      </c>
      <c r="H118" s="171">
        <f t="shared" si="39"/>
        <v>18515</v>
      </c>
      <c r="I118" s="172">
        <f t="shared" si="36"/>
        <v>-0.11436908064670426</v>
      </c>
      <c r="J118" s="171">
        <f>H118-G118</f>
        <v>-2391</v>
      </c>
      <c r="K118" s="172">
        <f t="shared" si="37"/>
        <v>5.8059061885974072E-3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31224</v>
      </c>
      <c r="E120" s="178">
        <v>43286</v>
      </c>
      <c r="F120" s="178">
        <v>40407</v>
      </c>
      <c r="G120" s="178">
        <v>45242</v>
      </c>
      <c r="H120" s="178">
        <v>49837</v>
      </c>
      <c r="I120" s="179">
        <f>IFERROR(H120/G120-1,"-")</f>
        <v>0.10156491755448482</v>
      </c>
      <c r="J120" s="178">
        <f>H120-G120</f>
        <v>4595</v>
      </c>
      <c r="K120" s="179">
        <f>H120/H$8</f>
        <v>1.5627812407298353E-2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20547</v>
      </c>
      <c r="E121" s="162">
        <v>25584</v>
      </c>
      <c r="F121" s="162">
        <v>25078</v>
      </c>
      <c r="G121" s="162">
        <v>30089</v>
      </c>
      <c r="H121" s="162">
        <v>32508</v>
      </c>
      <c r="I121" s="163">
        <f>IFERROR(H121/G121-1,"-")</f>
        <v>8.0394828674930974E-2</v>
      </c>
      <c r="J121" s="162">
        <f t="shared" ref="J121:J131" si="40">H121-G121</f>
        <v>2419</v>
      </c>
      <c r="K121" s="163">
        <f>H121/H$8</f>
        <v>1.0193810336425845E-2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8691</v>
      </c>
      <c r="E122" s="166">
        <v>13253</v>
      </c>
      <c r="F122" s="166">
        <v>8612</v>
      </c>
      <c r="G122" s="166">
        <v>17033</v>
      </c>
      <c r="H122" s="166">
        <v>18427</v>
      </c>
      <c r="I122" s="167">
        <f>IFERROR(H122/G122-1,"-")</f>
        <v>8.1841131920389776E-2</v>
      </c>
      <c r="J122" s="166">
        <f t="shared" si="40"/>
        <v>1394</v>
      </c>
      <c r="K122" s="167">
        <f>H122/H$8</f>
        <v>5.7783112793564368E-3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11856</v>
      </c>
      <c r="E123" s="166">
        <v>12331</v>
      </c>
      <c r="F123" s="166">
        <v>16466</v>
      </c>
      <c r="G123" s="166">
        <v>13056</v>
      </c>
      <c r="H123" s="166">
        <v>14081</v>
      </c>
      <c r="I123" s="167">
        <f>IFERROR(H123/G123-1,"-")</f>
        <v>7.8507965686274606E-2</v>
      </c>
      <c r="J123" s="166">
        <f t="shared" si="40"/>
        <v>1025</v>
      </c>
      <c r="K123" s="167">
        <f>H123/H$8</f>
        <v>4.415499057069408E-3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10677</v>
      </c>
      <c r="E124" s="162">
        <v>17702</v>
      </c>
      <c r="F124" s="162">
        <v>15329</v>
      </c>
      <c r="G124" s="162">
        <v>15153</v>
      </c>
      <c r="H124" s="162">
        <v>17329</v>
      </c>
      <c r="I124" s="163">
        <f>IFERROR(H124/G124-1,"-")</f>
        <v>0.14360192701115282</v>
      </c>
      <c r="J124" s="162">
        <f t="shared" si="40"/>
        <v>2176</v>
      </c>
      <c r="K124" s="163">
        <f>H124/H$8</f>
        <v>5.4340020708725069E-3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433</v>
      </c>
      <c r="E125" s="166">
        <v>2896</v>
      </c>
      <c r="F125" s="166">
        <v>1965</v>
      </c>
      <c r="G125" s="166">
        <v>1886</v>
      </c>
      <c r="H125" s="166">
        <v>1824</v>
      </c>
      <c r="I125" s="167">
        <f t="shared" ref="I125:I132" si="41">IFERROR(H125/G125-1,"-")</f>
        <v>-3.2873806998939603E-2</v>
      </c>
      <c r="J125" s="166">
        <f t="shared" si="40"/>
        <v>-62</v>
      </c>
      <c r="K125" s="167">
        <f t="shared" ref="K125:K132" si="42">H125/H$8</f>
        <v>5.7196720972193735E-4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1279</v>
      </c>
      <c r="E126" s="166">
        <v>2041</v>
      </c>
      <c r="F126" s="166">
        <v>1913</v>
      </c>
      <c r="G126" s="166">
        <v>1547</v>
      </c>
      <c r="H126" s="166">
        <v>1778</v>
      </c>
      <c r="I126" s="167">
        <f t="shared" si="41"/>
        <v>0.14932126696832571</v>
      </c>
      <c r="J126" s="166">
        <f t="shared" si="40"/>
        <v>231</v>
      </c>
      <c r="K126" s="167">
        <f t="shared" si="42"/>
        <v>5.5754259807324822E-4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1461</v>
      </c>
      <c r="E127" s="166">
        <v>1231</v>
      </c>
      <c r="F127" s="166">
        <v>1543</v>
      </c>
      <c r="G127" s="166">
        <v>1293</v>
      </c>
      <c r="H127" s="166">
        <v>2132</v>
      </c>
      <c r="I127" s="167">
        <f t="shared" si="41"/>
        <v>0.64887857695282292</v>
      </c>
      <c r="J127" s="166">
        <f t="shared" si="40"/>
        <v>839</v>
      </c>
      <c r="K127" s="167">
        <f t="shared" si="42"/>
        <v>6.6854939206533468E-4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428</v>
      </c>
      <c r="E128" s="166">
        <v>244</v>
      </c>
      <c r="F128" s="166">
        <v>569</v>
      </c>
      <c r="G128" s="166">
        <v>431</v>
      </c>
      <c r="H128" s="166">
        <v>835</v>
      </c>
      <c r="I128" s="167">
        <f t="shared" si="41"/>
        <v>0.93735498839907194</v>
      </c>
      <c r="J128" s="166">
        <f t="shared" si="40"/>
        <v>404</v>
      </c>
      <c r="K128" s="167">
        <f t="shared" si="42"/>
        <v>2.6183805927511934E-4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213</v>
      </c>
      <c r="E129" s="166">
        <v>406</v>
      </c>
      <c r="F129" s="166">
        <v>344</v>
      </c>
      <c r="G129" s="166">
        <v>325</v>
      </c>
      <c r="H129" s="166">
        <v>634</v>
      </c>
      <c r="I129" s="167">
        <f t="shared" si="41"/>
        <v>0.95076923076923081</v>
      </c>
      <c r="J129" s="166">
        <f t="shared" si="40"/>
        <v>309</v>
      </c>
      <c r="K129" s="167">
        <f t="shared" si="42"/>
        <v>1.9880877794062956E-4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109</v>
      </c>
      <c r="E130" s="166">
        <v>118</v>
      </c>
      <c r="F130" s="166">
        <v>144</v>
      </c>
      <c r="G130" s="166">
        <v>319</v>
      </c>
      <c r="H130" s="166">
        <v>102</v>
      </c>
      <c r="I130" s="167">
        <f t="shared" si="41"/>
        <v>-0.68025078369905956</v>
      </c>
      <c r="J130" s="166">
        <f t="shared" si="40"/>
        <v>-217</v>
      </c>
      <c r="K130" s="167">
        <f t="shared" si="42"/>
        <v>3.1985008438397814E-5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94</v>
      </c>
      <c r="E131" s="166">
        <v>64</v>
      </c>
      <c r="F131" s="166">
        <v>141</v>
      </c>
      <c r="G131" s="166">
        <v>175</v>
      </c>
      <c r="H131" s="166">
        <v>197</v>
      </c>
      <c r="I131" s="167">
        <f t="shared" si="41"/>
        <v>0.12571428571428567</v>
      </c>
      <c r="J131" s="166">
        <f t="shared" si="40"/>
        <v>22</v>
      </c>
      <c r="K131" s="167">
        <f t="shared" si="42"/>
        <v>6.1774967278082049E-5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6660</v>
      </c>
      <c r="E132" s="171">
        <f t="shared" si="44"/>
        <v>10702</v>
      </c>
      <c r="F132" s="171">
        <f t="shared" si="44"/>
        <v>8710</v>
      </c>
      <c r="G132" s="171">
        <f t="shared" si="44"/>
        <v>9177</v>
      </c>
      <c r="H132" s="171">
        <f t="shared" si="44"/>
        <v>9827</v>
      </c>
      <c r="I132" s="172">
        <f t="shared" si="41"/>
        <v>7.0829247030619991E-2</v>
      </c>
      <c r="J132" s="171">
        <f>H132-G132</f>
        <v>650</v>
      </c>
      <c r="K132" s="172">
        <f t="shared" si="42"/>
        <v>3.0815360580797582E-3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61086</v>
      </c>
      <c r="E134" s="178">
        <v>159520</v>
      </c>
      <c r="F134" s="178">
        <v>166431</v>
      </c>
      <c r="G134" s="178">
        <v>173767</v>
      </c>
      <c r="H134" s="178">
        <v>184020</v>
      </c>
      <c r="I134" s="179">
        <f>IFERROR(H134/G134-1,"-")</f>
        <v>5.9004298859967719E-2</v>
      </c>
      <c r="J134" s="178">
        <f>H134-G134</f>
        <v>10253</v>
      </c>
      <c r="K134" s="179">
        <f>H134/H$8</f>
        <v>5.770471816503888E-2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18335</v>
      </c>
      <c r="E135" s="162">
        <v>16871</v>
      </c>
      <c r="F135" s="162">
        <v>16350</v>
      </c>
      <c r="G135" s="162">
        <v>15147</v>
      </c>
      <c r="H135" s="162">
        <v>18728</v>
      </c>
      <c r="I135" s="163">
        <f>IFERROR(H135/G135-1,"-")</f>
        <v>0.23641645210272655</v>
      </c>
      <c r="J135" s="162">
        <f t="shared" ref="J135:J145" si="45">H135-G135</f>
        <v>3581</v>
      </c>
      <c r="K135" s="163">
        <f>H135/H$8</f>
        <v>5.8726984121011206E-3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6972</v>
      </c>
      <c r="E136" s="166">
        <v>8428</v>
      </c>
      <c r="F136" s="166">
        <v>8185</v>
      </c>
      <c r="G136" s="166">
        <v>7798</v>
      </c>
      <c r="H136" s="166">
        <v>11142</v>
      </c>
      <c r="I136" s="167">
        <f>IFERROR(H136/G136-1,"-")</f>
        <v>0.42882790459092068</v>
      </c>
      <c r="J136" s="166">
        <f t="shared" si="45"/>
        <v>3344</v>
      </c>
      <c r="K136" s="167">
        <f>H136/H$8</f>
        <v>3.4938918041238082E-3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11363</v>
      </c>
      <c r="E137" s="166">
        <v>8443</v>
      </c>
      <c r="F137" s="166">
        <v>8165</v>
      </c>
      <c r="G137" s="166">
        <v>7349</v>
      </c>
      <c r="H137" s="166">
        <v>7586</v>
      </c>
      <c r="I137" s="167">
        <f>IFERROR(H137/G137-1,"-")</f>
        <v>3.2249285617090839E-2</v>
      </c>
      <c r="J137" s="166">
        <f t="shared" si="45"/>
        <v>237</v>
      </c>
      <c r="K137" s="167">
        <f>H137/H$8</f>
        <v>2.378806607977312E-3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42751</v>
      </c>
      <c r="E138" s="162">
        <v>142649</v>
      </c>
      <c r="F138" s="162">
        <v>150081</v>
      </c>
      <c r="G138" s="162">
        <v>158620</v>
      </c>
      <c r="H138" s="162">
        <v>165292</v>
      </c>
      <c r="I138" s="163">
        <f>IFERROR(H138/G138-1,"-")</f>
        <v>4.2062791577354597E-2</v>
      </c>
      <c r="J138" s="162">
        <f t="shared" si="45"/>
        <v>6672</v>
      </c>
      <c r="K138" s="163">
        <f>H138/H$8</f>
        <v>5.1832019752937761E-2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4225</v>
      </c>
      <c r="E139" s="166">
        <v>64510</v>
      </c>
      <c r="F139" s="166">
        <v>67918</v>
      </c>
      <c r="G139" s="166">
        <v>76495</v>
      </c>
      <c r="H139" s="166">
        <v>70312</v>
      </c>
      <c r="I139" s="167">
        <f t="shared" ref="I139:I146" si="46">IFERROR(H139/G139-1,"-")</f>
        <v>-8.0828812340675849E-2</v>
      </c>
      <c r="J139" s="166">
        <f t="shared" si="45"/>
        <v>-6183</v>
      </c>
      <c r="K139" s="167">
        <f t="shared" ref="K139:K146" si="47">H139/H$8</f>
        <v>2.2048332483535559E-2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4992</v>
      </c>
      <c r="E140" s="166">
        <v>9290</v>
      </c>
      <c r="F140" s="166">
        <v>13679</v>
      </c>
      <c r="G140" s="166">
        <v>11369</v>
      </c>
      <c r="H140" s="166">
        <v>18856</v>
      </c>
      <c r="I140" s="167">
        <f t="shared" si="46"/>
        <v>0.65854516668132645</v>
      </c>
      <c r="J140" s="166">
        <f t="shared" si="45"/>
        <v>7487</v>
      </c>
      <c r="K140" s="167">
        <f t="shared" si="47"/>
        <v>5.9128364619061681E-3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7315</v>
      </c>
      <c r="E141" s="166">
        <v>15174</v>
      </c>
      <c r="F141" s="166">
        <v>13315</v>
      </c>
      <c r="G141" s="166">
        <v>14161</v>
      </c>
      <c r="H141" s="166">
        <v>15848</v>
      </c>
      <c r="I141" s="167">
        <f t="shared" si="46"/>
        <v>0.11913000494315362</v>
      </c>
      <c r="J141" s="166">
        <f t="shared" si="45"/>
        <v>1687</v>
      </c>
      <c r="K141" s="167">
        <f t="shared" si="47"/>
        <v>4.9695922914875347E-3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768</v>
      </c>
      <c r="E142" s="166">
        <v>6948</v>
      </c>
      <c r="F142" s="166">
        <v>8333</v>
      </c>
      <c r="G142" s="166">
        <v>5284</v>
      </c>
      <c r="H142" s="166">
        <v>5826</v>
      </c>
      <c r="I142" s="167">
        <f t="shared" si="46"/>
        <v>0.1025738077214231</v>
      </c>
      <c r="J142" s="166">
        <f t="shared" si="45"/>
        <v>542</v>
      </c>
      <c r="K142" s="167">
        <f t="shared" si="47"/>
        <v>1.8269084231578986E-3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1857</v>
      </c>
      <c r="E143" s="166">
        <v>4163</v>
      </c>
      <c r="F143" s="166">
        <v>4579</v>
      </c>
      <c r="G143" s="166">
        <v>4658</v>
      </c>
      <c r="H143" s="166">
        <v>5117</v>
      </c>
      <c r="I143" s="167">
        <f t="shared" si="46"/>
        <v>9.8540145985401395E-2</v>
      </c>
      <c r="J143" s="166">
        <f t="shared" si="45"/>
        <v>459</v>
      </c>
      <c r="K143" s="167">
        <f t="shared" si="47"/>
        <v>1.6045812566596238E-3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222</v>
      </c>
      <c r="E144" s="166">
        <v>683</v>
      </c>
      <c r="F144" s="166">
        <v>35</v>
      </c>
      <c r="G144" s="166">
        <v>144</v>
      </c>
      <c r="H144" s="166">
        <v>262</v>
      </c>
      <c r="I144" s="167">
        <f t="shared" si="46"/>
        <v>0.81944444444444442</v>
      </c>
      <c r="J144" s="166">
        <f t="shared" si="45"/>
        <v>118</v>
      </c>
      <c r="K144" s="167">
        <f t="shared" si="47"/>
        <v>8.2157570694708118E-5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24</v>
      </c>
      <c r="E145" s="166">
        <v>101</v>
      </c>
      <c r="F145" s="166">
        <v>112</v>
      </c>
      <c r="G145" s="166">
        <v>146</v>
      </c>
      <c r="H145" s="166">
        <v>112</v>
      </c>
      <c r="I145" s="167">
        <f t="shared" si="46"/>
        <v>-0.23287671232876717</v>
      </c>
      <c r="J145" s="166">
        <f t="shared" si="45"/>
        <v>-34</v>
      </c>
      <c r="K145" s="167">
        <f t="shared" si="47"/>
        <v>3.5120793579417209E-5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23348</v>
      </c>
      <c r="E146" s="171">
        <f t="shared" si="49"/>
        <v>41780</v>
      </c>
      <c r="F146" s="171">
        <f t="shared" si="49"/>
        <v>42110</v>
      </c>
      <c r="G146" s="171">
        <f t="shared" si="49"/>
        <v>46363</v>
      </c>
      <c r="H146" s="171">
        <f t="shared" si="49"/>
        <v>48959</v>
      </c>
      <c r="I146" s="172">
        <f t="shared" si="46"/>
        <v>5.5992925393093529E-2</v>
      </c>
      <c r="J146" s="171">
        <f>H146-G146</f>
        <v>2596</v>
      </c>
      <c r="K146" s="172">
        <f t="shared" si="47"/>
        <v>1.5352490471916849E-2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21369</v>
      </c>
      <c r="E148" s="178">
        <v>47872</v>
      </c>
      <c r="F148" s="178">
        <v>57578</v>
      </c>
      <c r="G148" s="178">
        <v>62500</v>
      </c>
      <c r="H148" s="178">
        <v>56076</v>
      </c>
      <c r="I148" s="179">
        <f>IFERROR(H148/G148-1,"-")</f>
        <v>-0.10278399999999999</v>
      </c>
      <c r="J148" s="178">
        <f>H148-G148</f>
        <v>-6424</v>
      </c>
      <c r="K148" s="179">
        <f>H148/H$8</f>
        <v>1.7584228756780351E-2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9652</v>
      </c>
      <c r="E149" s="162">
        <v>20521</v>
      </c>
      <c r="F149" s="162">
        <v>26239</v>
      </c>
      <c r="G149" s="162">
        <v>29235</v>
      </c>
      <c r="H149" s="162">
        <v>21073</v>
      </c>
      <c r="I149" s="163">
        <f>IFERROR(H149/G149-1,"-")</f>
        <v>-0.27918590730289039</v>
      </c>
      <c r="J149" s="162">
        <f t="shared" ref="J149:J159" si="50">H149-G149</f>
        <v>-8162</v>
      </c>
      <c r="K149" s="163">
        <f>H149/H$8</f>
        <v>6.6080400276701682E-3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5766</v>
      </c>
      <c r="E150" s="166">
        <v>14285</v>
      </c>
      <c r="F150" s="166">
        <v>19913</v>
      </c>
      <c r="G150" s="166">
        <v>21646</v>
      </c>
      <c r="H150" s="166">
        <v>11792</v>
      </c>
      <c r="I150" s="167">
        <f>IFERROR(H150/G150-1,"-")</f>
        <v>-0.45523422341310171</v>
      </c>
      <c r="J150" s="166">
        <f t="shared" si="50"/>
        <v>-9854</v>
      </c>
      <c r="K150" s="167">
        <f>H150/H$8</f>
        <v>3.697717838290069E-3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3886</v>
      </c>
      <c r="E151" s="166">
        <v>6236</v>
      </c>
      <c r="F151" s="166">
        <v>6326</v>
      </c>
      <c r="G151" s="166">
        <v>7589</v>
      </c>
      <c r="H151" s="166">
        <v>9281</v>
      </c>
      <c r="I151" s="167">
        <f>IFERROR(H151/G151-1,"-")</f>
        <v>0.22295427592568196</v>
      </c>
      <c r="J151" s="166">
        <f t="shared" si="50"/>
        <v>1692</v>
      </c>
      <c r="K151" s="167">
        <f>H151/H$8</f>
        <v>2.9103221893800992E-3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11717</v>
      </c>
      <c r="E152" s="162">
        <v>27351</v>
      </c>
      <c r="F152" s="162">
        <v>31339</v>
      </c>
      <c r="G152" s="162">
        <v>33265</v>
      </c>
      <c r="H152" s="162">
        <v>35003</v>
      </c>
      <c r="I152" s="163">
        <f>IFERROR(H152/G152-1,"-")</f>
        <v>5.2247106568465318E-2</v>
      </c>
      <c r="J152" s="162">
        <f t="shared" si="50"/>
        <v>1738</v>
      </c>
      <c r="K152" s="163">
        <f>H152/H$8</f>
        <v>1.0976188729110183E-2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600</v>
      </c>
      <c r="E153" s="166">
        <v>12218</v>
      </c>
      <c r="F153" s="166">
        <v>11169</v>
      </c>
      <c r="G153" s="166">
        <v>12850</v>
      </c>
      <c r="H153" s="166">
        <v>8503</v>
      </c>
      <c r="I153" s="167">
        <f t="shared" ref="I153:I160" si="51">IFERROR(H153/G153-1,"-")</f>
        <v>-0.33828793774319066</v>
      </c>
      <c r="J153" s="166">
        <f t="shared" si="50"/>
        <v>-4347</v>
      </c>
      <c r="K153" s="167">
        <f t="shared" ref="K153:K160" si="52">H153/H$8</f>
        <v>2.6663581054087904E-3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3235</v>
      </c>
      <c r="E154" s="166">
        <v>4079</v>
      </c>
      <c r="F154" s="166">
        <v>4790</v>
      </c>
      <c r="G154" s="166">
        <v>3377</v>
      </c>
      <c r="H154" s="166">
        <v>3578</v>
      </c>
      <c r="I154" s="167">
        <f t="shared" si="51"/>
        <v>5.9520284275984547E-2</v>
      </c>
      <c r="J154" s="166">
        <f t="shared" si="50"/>
        <v>201</v>
      </c>
      <c r="K154" s="167">
        <f t="shared" si="52"/>
        <v>1.121983923456739E-3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2495</v>
      </c>
      <c r="E155" s="166">
        <v>3136</v>
      </c>
      <c r="F155" s="166">
        <v>6457</v>
      </c>
      <c r="G155" s="166">
        <v>5677</v>
      </c>
      <c r="H155" s="166">
        <v>14833</v>
      </c>
      <c r="I155" s="167">
        <f t="shared" si="51"/>
        <v>1.6128236744759556</v>
      </c>
      <c r="J155" s="166">
        <f t="shared" si="50"/>
        <v>9156</v>
      </c>
      <c r="K155" s="167">
        <f t="shared" si="52"/>
        <v>4.6513100996740664E-3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145</v>
      </c>
      <c r="E156" s="166">
        <v>1077</v>
      </c>
      <c r="F156" s="166">
        <v>568</v>
      </c>
      <c r="G156" s="166">
        <v>1154</v>
      </c>
      <c r="H156" s="166">
        <v>638</v>
      </c>
      <c r="I156" s="167">
        <f t="shared" si="51"/>
        <v>-0.44714038128249567</v>
      </c>
      <c r="J156" s="166">
        <f t="shared" si="50"/>
        <v>-516</v>
      </c>
      <c r="K156" s="167">
        <f t="shared" si="52"/>
        <v>2.0006309199703732E-4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1258</v>
      </c>
      <c r="E157" s="166">
        <v>3742</v>
      </c>
      <c r="F157" s="166">
        <v>2402</v>
      </c>
      <c r="G157" s="166">
        <v>3321</v>
      </c>
      <c r="H157" s="166">
        <v>1714</v>
      </c>
      <c r="I157" s="167">
        <f t="shared" si="51"/>
        <v>-0.48389039445950011</v>
      </c>
      <c r="J157" s="166">
        <f t="shared" si="50"/>
        <v>-1607</v>
      </c>
      <c r="K157" s="167">
        <f t="shared" si="52"/>
        <v>5.3747357317072411E-4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39</v>
      </c>
      <c r="E158" s="166">
        <v>91</v>
      </c>
      <c r="F158" s="166">
        <v>58</v>
      </c>
      <c r="G158" s="166">
        <v>16</v>
      </c>
      <c r="H158" s="166">
        <v>55</v>
      </c>
      <c r="I158" s="167">
        <f t="shared" si="51"/>
        <v>2.4375</v>
      </c>
      <c r="J158" s="166">
        <f t="shared" si="50"/>
        <v>39</v>
      </c>
      <c r="K158" s="167">
        <f t="shared" si="52"/>
        <v>1.7246818275606664E-5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10</v>
      </c>
      <c r="E159" s="166">
        <v>58</v>
      </c>
      <c r="F159" s="166">
        <v>96</v>
      </c>
      <c r="G159" s="166">
        <v>20</v>
      </c>
      <c r="H159" s="166">
        <v>70</v>
      </c>
      <c r="I159" s="167">
        <f t="shared" si="51"/>
        <v>2.5</v>
      </c>
      <c r="J159" s="166">
        <f t="shared" si="50"/>
        <v>50</v>
      </c>
      <c r="K159" s="167">
        <f t="shared" si="52"/>
        <v>2.1950495987135757E-5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3935</v>
      </c>
      <c r="E160" s="171">
        <f t="shared" si="54"/>
        <v>2950</v>
      </c>
      <c r="F160" s="171">
        <f t="shared" si="54"/>
        <v>5799</v>
      </c>
      <c r="G160" s="171">
        <f t="shared" si="54"/>
        <v>6850</v>
      </c>
      <c r="H160" s="171">
        <f t="shared" si="54"/>
        <v>5612</v>
      </c>
      <c r="I160" s="172">
        <f t="shared" si="51"/>
        <v>-0.18072992700729928</v>
      </c>
      <c r="J160" s="171">
        <f>H160-G160</f>
        <v>-1238</v>
      </c>
      <c r="K160" s="172">
        <f t="shared" si="52"/>
        <v>1.7598026211400836E-3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7E917-B992-49EC-B391-958AF14FB980}">
  <sheetPr>
    <tabColor rgb="FFF29140"/>
    <pageSetUpPr fitToPage="1"/>
  </sheetPr>
  <dimension ref="A1:N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3"/>
      <c r="D3" s="283"/>
      <c r="E3" s="283"/>
      <c r="F3" s="283"/>
      <c r="G3" s="283"/>
      <c r="H3" s="283"/>
      <c r="I3" s="283"/>
      <c r="J3" s="283"/>
      <c r="K3" s="283"/>
    </row>
    <row r="4" spans="1:12" ht="6" customHeight="1" x14ac:dyDescent="0.25"/>
    <row r="5" spans="1:12" ht="15.75" x14ac:dyDescent="0.25">
      <c r="B5" s="147"/>
      <c r="C5" s="313" t="s">
        <v>45</v>
      </c>
      <c r="D5" s="314"/>
      <c r="E5" s="314"/>
      <c r="F5" s="314"/>
      <c r="G5" s="314"/>
      <c r="H5" s="314"/>
      <c r="I5" s="314"/>
      <c r="J5" s="314"/>
      <c r="K5" s="314"/>
    </row>
    <row r="6" spans="1:12" s="148" customFormat="1" ht="72" customHeight="1" x14ac:dyDescent="0.25">
      <c r="B6" s="149"/>
      <c r="C6" s="174" t="s">
        <v>265</v>
      </c>
      <c r="D6" s="174" t="s">
        <v>266</v>
      </c>
      <c r="E6" s="174" t="s">
        <v>267</v>
      </c>
      <c r="F6" s="174" t="s">
        <v>268</v>
      </c>
      <c r="G6" s="174" t="s">
        <v>269</v>
      </c>
      <c r="H6" s="174" t="s">
        <v>270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7667751</v>
      </c>
      <c r="D8" s="178">
        <v>3612090</v>
      </c>
      <c r="E8" s="178">
        <v>17324543</v>
      </c>
      <c r="F8" s="178">
        <v>19534206</v>
      </c>
      <c r="G8" s="178">
        <v>20749699</v>
      </c>
      <c r="H8" s="178">
        <v>20172892</v>
      </c>
      <c r="I8" s="179">
        <f>IFERROR(H8/G8-1,"-")</f>
        <v>-2.7798330954102002E-2</v>
      </c>
      <c r="J8" s="178">
        <f>H8-G8</f>
        <v>-576807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776152</v>
      </c>
      <c r="D9" s="162">
        <v>1194512</v>
      </c>
      <c r="E9" s="162">
        <v>2291418</v>
      </c>
      <c r="F9" s="162">
        <v>2423328</v>
      </c>
      <c r="G9" s="162">
        <v>2382955</v>
      </c>
      <c r="H9" s="162">
        <v>2357922</v>
      </c>
      <c r="I9" s="163">
        <f>IFERROR(H9/G9-1,"-")</f>
        <v>-1.0505024224125137E-2</v>
      </c>
      <c r="J9" s="162">
        <f t="shared" ref="J9:J19" si="0">H9-G9</f>
        <v>-25033</v>
      </c>
      <c r="K9" s="163">
        <f>H9/H$8</f>
        <v>0.11688567013594282</v>
      </c>
      <c r="L9" s="81"/>
    </row>
    <row r="10" spans="1:12" x14ac:dyDescent="0.25">
      <c r="A10" s="164" t="s">
        <v>105</v>
      </c>
      <c r="B10" s="165" t="s">
        <v>105</v>
      </c>
      <c r="C10" s="166">
        <v>217068</v>
      </c>
      <c r="D10" s="166">
        <v>576324</v>
      </c>
      <c r="E10" s="166">
        <v>688568</v>
      </c>
      <c r="F10" s="166">
        <v>754956</v>
      </c>
      <c r="G10" s="166">
        <v>769944</v>
      </c>
      <c r="H10" s="166">
        <v>667618</v>
      </c>
      <c r="I10" s="167">
        <f>IFERROR(H10/G10-1,"-")</f>
        <v>-0.13290057458724269</v>
      </c>
      <c r="J10" s="166">
        <f t="shared" si="0"/>
        <v>-102326</v>
      </c>
      <c r="K10" s="167">
        <f>H10/H$8</f>
        <v>3.3094808617425801E-2</v>
      </c>
      <c r="L10" s="81"/>
    </row>
    <row r="11" spans="1:12" x14ac:dyDescent="0.25">
      <c r="A11" s="164" t="s">
        <v>102</v>
      </c>
      <c r="B11" s="165" t="s">
        <v>102</v>
      </c>
      <c r="C11" s="166">
        <v>559084</v>
      </c>
      <c r="D11" s="166">
        <v>618188</v>
      </c>
      <c r="E11" s="166">
        <v>1602850</v>
      </c>
      <c r="F11" s="166">
        <v>1668372</v>
      </c>
      <c r="G11" s="166">
        <v>1613011</v>
      </c>
      <c r="H11" s="166">
        <v>1690304</v>
      </c>
      <c r="I11" s="167">
        <f>IFERROR(H11/G11-1,"-")</f>
        <v>4.7918458088630489E-2</v>
      </c>
      <c r="J11" s="166">
        <f t="shared" si="0"/>
        <v>77293</v>
      </c>
      <c r="K11" s="167">
        <f>H11/H$8</f>
        <v>8.3790861518517029E-2</v>
      </c>
      <c r="L11" s="81"/>
    </row>
    <row r="12" spans="1:12" x14ac:dyDescent="0.25">
      <c r="A12" s="1"/>
      <c r="B12" s="161" t="s">
        <v>109</v>
      </c>
      <c r="C12" s="162">
        <v>6891599</v>
      </c>
      <c r="D12" s="162">
        <v>2417578</v>
      </c>
      <c r="E12" s="162">
        <v>15033125</v>
      </c>
      <c r="F12" s="162">
        <v>17110878</v>
      </c>
      <c r="G12" s="162">
        <v>18366744</v>
      </c>
      <c r="H12" s="162">
        <v>17814970</v>
      </c>
      <c r="I12" s="163">
        <f>IFERROR(H12/G12-1,"-")</f>
        <v>-3.0042015068103556E-2</v>
      </c>
      <c r="J12" s="162">
        <f t="shared" si="0"/>
        <v>-551774</v>
      </c>
      <c r="K12" s="163">
        <f>H12/H$8</f>
        <v>0.88311432986405713</v>
      </c>
      <c r="L12" s="81"/>
    </row>
    <row r="13" spans="1:12" s="57" customFormat="1" x14ac:dyDescent="0.25">
      <c r="A13" s="164"/>
      <c r="B13" s="165" t="s">
        <v>112</v>
      </c>
      <c r="C13" s="166">
        <v>2759405</v>
      </c>
      <c r="D13" s="166">
        <v>238114</v>
      </c>
      <c r="E13" s="166">
        <v>6881896</v>
      </c>
      <c r="F13" s="166">
        <v>7724509</v>
      </c>
      <c r="G13" s="166">
        <v>8372564</v>
      </c>
      <c r="H13" s="166">
        <v>8171657</v>
      </c>
      <c r="I13" s="167">
        <f t="shared" ref="I13:I20" si="1">IFERROR(H13/G13-1,"-")</f>
        <v>-2.3995875098715258E-2</v>
      </c>
      <c r="J13" s="166">
        <f t="shared" si="0"/>
        <v>-200907</v>
      </c>
      <c r="K13" s="167">
        <f t="shared" ref="K13:K20" si="2">H13/H$8</f>
        <v>0.40508108604358761</v>
      </c>
      <c r="L13" s="168"/>
    </row>
    <row r="14" spans="1:12" s="57" customFormat="1" x14ac:dyDescent="0.25">
      <c r="A14" s="164"/>
      <c r="B14" s="165" t="s">
        <v>115</v>
      </c>
      <c r="C14" s="166">
        <v>1043329</v>
      </c>
      <c r="D14" s="166">
        <v>434041</v>
      </c>
      <c r="E14" s="166">
        <v>1736932</v>
      </c>
      <c r="F14" s="166">
        <v>2026546</v>
      </c>
      <c r="G14" s="166">
        <v>2156987</v>
      </c>
      <c r="H14" s="166">
        <v>2032736</v>
      </c>
      <c r="I14" s="167">
        <f t="shared" si="1"/>
        <v>-5.7603963306222972E-2</v>
      </c>
      <c r="J14" s="166">
        <f t="shared" si="0"/>
        <v>-124251</v>
      </c>
      <c r="K14" s="167">
        <f t="shared" si="2"/>
        <v>0.10076572065125813</v>
      </c>
      <c r="L14" s="168"/>
    </row>
    <row r="15" spans="1:12" x14ac:dyDescent="0.25">
      <c r="A15" s="164"/>
      <c r="B15" s="165" t="s">
        <v>118</v>
      </c>
      <c r="C15" s="166">
        <v>267443</v>
      </c>
      <c r="D15" s="166">
        <v>328795</v>
      </c>
      <c r="E15" s="166">
        <v>703222</v>
      </c>
      <c r="F15" s="166">
        <v>855474</v>
      </c>
      <c r="G15" s="166">
        <v>930863</v>
      </c>
      <c r="H15" s="166">
        <v>888423</v>
      </c>
      <c r="I15" s="167">
        <f t="shared" si="1"/>
        <v>-4.5592101093286597E-2</v>
      </c>
      <c r="J15" s="166">
        <f t="shared" si="0"/>
        <v>-42440</v>
      </c>
      <c r="K15" s="167">
        <f t="shared" si="2"/>
        <v>4.4040438029410954E-2</v>
      </c>
      <c r="L15" s="81"/>
    </row>
    <row r="16" spans="1:12" x14ac:dyDescent="0.25">
      <c r="A16" s="164"/>
      <c r="B16" s="165" t="s">
        <v>125</v>
      </c>
      <c r="C16" s="166">
        <v>237148</v>
      </c>
      <c r="D16" s="166">
        <v>130153</v>
      </c>
      <c r="E16" s="166">
        <v>748849</v>
      </c>
      <c r="F16" s="166">
        <v>715255</v>
      </c>
      <c r="G16" s="166">
        <v>770832</v>
      </c>
      <c r="H16" s="166">
        <v>719544</v>
      </c>
      <c r="I16" s="167">
        <f t="shared" si="1"/>
        <v>-6.6535898872906118E-2</v>
      </c>
      <c r="J16" s="166">
        <f t="shared" si="0"/>
        <v>-51288</v>
      </c>
      <c r="K16" s="167">
        <f t="shared" si="2"/>
        <v>3.5668856998788273E-2</v>
      </c>
      <c r="L16" s="81"/>
    </row>
    <row r="17" spans="1:12" x14ac:dyDescent="0.25">
      <c r="A17" s="164"/>
      <c r="B17" s="165" t="s">
        <v>121</v>
      </c>
      <c r="C17" s="166">
        <v>277641</v>
      </c>
      <c r="D17" s="166">
        <v>180488</v>
      </c>
      <c r="E17" s="166">
        <v>657750</v>
      </c>
      <c r="F17" s="166">
        <v>665059</v>
      </c>
      <c r="G17" s="166">
        <v>693453</v>
      </c>
      <c r="H17" s="166">
        <v>634647</v>
      </c>
      <c r="I17" s="167">
        <f t="shared" si="1"/>
        <v>-8.4801709704911521E-2</v>
      </c>
      <c r="J17" s="166">
        <f t="shared" si="0"/>
        <v>-58806</v>
      </c>
      <c r="K17" s="167">
        <f t="shared" si="2"/>
        <v>3.1460387533924238E-2</v>
      </c>
      <c r="L17" s="81"/>
    </row>
    <row r="18" spans="1:12" x14ac:dyDescent="0.25">
      <c r="A18" s="164"/>
      <c r="B18" s="165" t="s">
        <v>130</v>
      </c>
      <c r="C18" s="166">
        <v>239596</v>
      </c>
      <c r="D18" s="166">
        <v>13183</v>
      </c>
      <c r="E18" s="166">
        <v>280279</v>
      </c>
      <c r="F18" s="166">
        <v>345648</v>
      </c>
      <c r="G18" s="166">
        <v>328075</v>
      </c>
      <c r="H18" s="166">
        <v>318726</v>
      </c>
      <c r="I18" s="167">
        <f t="shared" si="1"/>
        <v>-2.8496532804998864E-2</v>
      </c>
      <c r="J18" s="166">
        <f t="shared" si="0"/>
        <v>-9349</v>
      </c>
      <c r="K18" s="167">
        <f t="shared" si="2"/>
        <v>1.5799717759853175E-2</v>
      </c>
      <c r="L18" s="81"/>
    </row>
    <row r="19" spans="1:12" x14ac:dyDescent="0.25">
      <c r="A19" s="164" t="s">
        <v>146</v>
      </c>
      <c r="B19" s="165" t="s">
        <v>133</v>
      </c>
      <c r="C19" s="166">
        <v>338441</v>
      </c>
      <c r="D19" s="166">
        <v>22784</v>
      </c>
      <c r="E19" s="166">
        <v>211989</v>
      </c>
      <c r="F19" s="166">
        <v>311489</v>
      </c>
      <c r="G19" s="166">
        <v>327943</v>
      </c>
      <c r="H19" s="166">
        <v>279977</v>
      </c>
      <c r="I19" s="167">
        <f t="shared" si="1"/>
        <v>-0.14626322257221525</v>
      </c>
      <c r="J19" s="166">
        <f t="shared" si="0"/>
        <v>-47966</v>
      </c>
      <c r="K19" s="167">
        <f t="shared" si="2"/>
        <v>1.3878872697082798E-2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1728596</v>
      </c>
      <c r="D20" s="171">
        <f t="shared" ref="D20:H20" si="4">D12-SUM(D13:D19)</f>
        <v>1070020</v>
      </c>
      <c r="E20" s="171">
        <f t="shared" si="4"/>
        <v>3812208</v>
      </c>
      <c r="F20" s="171">
        <f t="shared" si="4"/>
        <v>4466898</v>
      </c>
      <c r="G20" s="171">
        <f t="shared" si="4"/>
        <v>4786027</v>
      </c>
      <c r="H20" s="171">
        <f t="shared" si="4"/>
        <v>4769260</v>
      </c>
      <c r="I20" s="172">
        <f t="shared" si="1"/>
        <v>-3.5033233201567926E-3</v>
      </c>
      <c r="J20" s="171">
        <f>H20-G20</f>
        <v>-16767</v>
      </c>
      <c r="K20" s="172">
        <f t="shared" si="2"/>
        <v>0.236419250150152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1495386</v>
      </c>
      <c r="E22" s="178">
        <v>7078492</v>
      </c>
      <c r="F22" s="178">
        <v>7702716</v>
      </c>
      <c r="G22" s="178">
        <v>7945412</v>
      </c>
      <c r="H22" s="178">
        <v>7529941</v>
      </c>
      <c r="I22" s="179">
        <f>IFERROR(H22/G22-1,"-")</f>
        <v>-5.229068045810592E-2</v>
      </c>
      <c r="J22" s="178">
        <f>H22-G22</f>
        <v>-415471</v>
      </c>
      <c r="K22" s="179">
        <f>H22/H$8</f>
        <v>0.37327027775690269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435022</v>
      </c>
      <c r="E23" s="162">
        <v>491577</v>
      </c>
      <c r="F23" s="162">
        <v>444235</v>
      </c>
      <c r="G23" s="162">
        <v>394994</v>
      </c>
      <c r="H23" s="162">
        <v>344886</v>
      </c>
      <c r="I23" s="163">
        <f>IFERROR(H23/G23-1,"-")</f>
        <v>-0.12685762315376947</v>
      </c>
      <c r="J23" s="162">
        <f t="shared" ref="J23:J33" si="5">H23-G23</f>
        <v>-50108</v>
      </c>
      <c r="K23" s="163">
        <f>H23/H$8</f>
        <v>1.7096507530997538E-2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195582</v>
      </c>
      <c r="E24" s="166">
        <v>153193</v>
      </c>
      <c r="F24" s="166">
        <v>144752</v>
      </c>
      <c r="G24" s="166">
        <v>124187</v>
      </c>
      <c r="H24" s="166">
        <v>110376</v>
      </c>
      <c r="I24" s="167">
        <f>IFERROR(H24/G24-1,"-")</f>
        <v>-0.11121131841497101</v>
      </c>
      <c r="J24" s="166">
        <f t="shared" si="5"/>
        <v>-13811</v>
      </c>
      <c r="K24" s="167">
        <f>H24/H$8</f>
        <v>5.4715010619201254E-3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239440</v>
      </c>
      <c r="E25" s="166">
        <v>338384</v>
      </c>
      <c r="F25" s="166">
        <v>299483</v>
      </c>
      <c r="G25" s="166">
        <v>270807</v>
      </c>
      <c r="H25" s="166">
        <v>234510</v>
      </c>
      <c r="I25" s="167">
        <f>IFERROR(H25/G25-1,"-")</f>
        <v>-0.13403272441258907</v>
      </c>
      <c r="J25" s="166">
        <f t="shared" si="5"/>
        <v>-36297</v>
      </c>
      <c r="K25" s="167">
        <f>H25/H$8</f>
        <v>1.1625006469077413E-2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1060364</v>
      </c>
      <c r="E26" s="162">
        <v>6586915</v>
      </c>
      <c r="F26" s="162">
        <v>7258481</v>
      </c>
      <c r="G26" s="162">
        <v>7550418</v>
      </c>
      <c r="H26" s="162">
        <v>7185055</v>
      </c>
      <c r="I26" s="163">
        <f>IFERROR(H26/G26-1,"-")</f>
        <v>-4.8389771268292692E-2</v>
      </c>
      <c r="J26" s="162">
        <f t="shared" si="5"/>
        <v>-365363</v>
      </c>
      <c r="K26" s="163">
        <f>H26/H$8</f>
        <v>0.35617377022590513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102750</v>
      </c>
      <c r="E27" s="166">
        <v>3219803</v>
      </c>
      <c r="F27" s="166">
        <v>3619038</v>
      </c>
      <c r="G27" s="166">
        <v>3803979</v>
      </c>
      <c r="H27" s="166">
        <v>3658945</v>
      </c>
      <c r="I27" s="167">
        <f t="shared" ref="I27:I34" si="6">IFERROR(H27/G27-1,"-")</f>
        <v>-3.8126919207493004E-2</v>
      </c>
      <c r="J27" s="166">
        <f t="shared" si="5"/>
        <v>-145034</v>
      </c>
      <c r="K27" s="167">
        <f t="shared" ref="K27:K34" si="7">H27/H$8</f>
        <v>0.18137929851604817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203402</v>
      </c>
      <c r="E28" s="166">
        <v>784046</v>
      </c>
      <c r="F28" s="166">
        <v>848813</v>
      </c>
      <c r="G28" s="166">
        <v>833106</v>
      </c>
      <c r="H28" s="166">
        <v>765983</v>
      </c>
      <c r="I28" s="167">
        <f t="shared" si="6"/>
        <v>-8.0569579381255196E-2</v>
      </c>
      <c r="J28" s="166">
        <f t="shared" si="5"/>
        <v>-67123</v>
      </c>
      <c r="K28" s="167">
        <f t="shared" si="7"/>
        <v>3.7970906699941687E-2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139153</v>
      </c>
      <c r="E29" s="166">
        <v>268598</v>
      </c>
      <c r="F29" s="166">
        <v>295625</v>
      </c>
      <c r="G29" s="166">
        <v>295684</v>
      </c>
      <c r="H29" s="166">
        <v>229931</v>
      </c>
      <c r="I29" s="167">
        <f t="shared" si="6"/>
        <v>-0.22237591482799202</v>
      </c>
      <c r="J29" s="166">
        <f t="shared" si="5"/>
        <v>-65753</v>
      </c>
      <c r="K29" s="167">
        <f t="shared" si="7"/>
        <v>1.1398018687652717E-2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58063</v>
      </c>
      <c r="E30" s="166">
        <v>352462</v>
      </c>
      <c r="F30" s="166">
        <v>308568</v>
      </c>
      <c r="G30" s="166">
        <v>320361</v>
      </c>
      <c r="H30" s="166">
        <v>306740</v>
      </c>
      <c r="I30" s="167">
        <f t="shared" si="6"/>
        <v>-4.2517659765077487E-2</v>
      </c>
      <c r="J30" s="166">
        <f t="shared" si="5"/>
        <v>-13621</v>
      </c>
      <c r="K30" s="167">
        <f t="shared" si="7"/>
        <v>1.5205554067309734E-2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105256</v>
      </c>
      <c r="E31" s="166">
        <v>384091</v>
      </c>
      <c r="F31" s="166">
        <v>351760</v>
      </c>
      <c r="G31" s="166">
        <v>364965</v>
      </c>
      <c r="H31" s="166">
        <v>345856</v>
      </c>
      <c r="I31" s="167">
        <f t="shared" si="6"/>
        <v>-5.2358445330374148E-2</v>
      </c>
      <c r="J31" s="166">
        <f t="shared" si="5"/>
        <v>-19109</v>
      </c>
      <c r="K31" s="167">
        <f t="shared" si="7"/>
        <v>1.7144591861196698E-2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2364</v>
      </c>
      <c r="E32" s="166">
        <v>107392</v>
      </c>
      <c r="F32" s="166">
        <v>119814</v>
      </c>
      <c r="G32" s="166">
        <v>116998</v>
      </c>
      <c r="H32" s="166">
        <v>107961</v>
      </c>
      <c r="I32" s="167">
        <f t="shared" si="6"/>
        <v>-7.7240636592078471E-2</v>
      </c>
      <c r="J32" s="166">
        <f t="shared" si="5"/>
        <v>-9037</v>
      </c>
      <c r="K32" s="167">
        <f t="shared" si="7"/>
        <v>5.3517859511665461E-3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3357</v>
      </c>
      <c r="E33" s="166">
        <v>64639</v>
      </c>
      <c r="F33" s="166">
        <v>105292</v>
      </c>
      <c r="G33" s="166">
        <v>100074</v>
      </c>
      <c r="H33" s="166">
        <v>86215</v>
      </c>
      <c r="I33" s="167">
        <f t="shared" si="6"/>
        <v>-0.13848751923576552</v>
      </c>
      <c r="J33" s="166">
        <f t="shared" si="5"/>
        <v>-13859</v>
      </c>
      <c r="K33" s="167">
        <f t="shared" si="7"/>
        <v>4.2738046681655758E-3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446019</v>
      </c>
      <c r="E34" s="171">
        <f t="shared" si="9"/>
        <v>1405884</v>
      </c>
      <c r="F34" s="171">
        <f t="shared" si="9"/>
        <v>1609571</v>
      </c>
      <c r="G34" s="171">
        <f t="shared" si="9"/>
        <v>1715251</v>
      </c>
      <c r="H34" s="171">
        <f t="shared" si="9"/>
        <v>1683424</v>
      </c>
      <c r="I34" s="172">
        <f t="shared" si="6"/>
        <v>-1.8555301818800829E-2</v>
      </c>
      <c r="J34" s="171">
        <f>H34-G34</f>
        <v>-31827</v>
      </c>
      <c r="K34" s="172">
        <f t="shared" si="7"/>
        <v>8.3449809774424011E-2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689636</v>
      </c>
      <c r="E36" s="178">
        <v>4842970</v>
      </c>
      <c r="F36" s="178">
        <v>5449273</v>
      </c>
      <c r="G36" s="178">
        <v>5748289</v>
      </c>
      <c r="H36" s="178">
        <v>5752748</v>
      </c>
      <c r="I36" s="179">
        <f>IFERROR(H36/G36-1,"-")</f>
        <v>7.7570908491209067E-4</v>
      </c>
      <c r="J36" s="178">
        <f>H36-G36</f>
        <v>4459</v>
      </c>
      <c r="K36" s="179">
        <f>H36/H$8</f>
        <v>0.2851722003964528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143223</v>
      </c>
      <c r="E37" s="162">
        <v>274753</v>
      </c>
      <c r="F37" s="162">
        <v>263584</v>
      </c>
      <c r="G37" s="162">
        <v>296997</v>
      </c>
      <c r="H37" s="162">
        <v>306649</v>
      </c>
      <c r="I37" s="163">
        <f>IFERROR(H37/G37-1,"-")</f>
        <v>3.2498644767455565E-2</v>
      </c>
      <c r="J37" s="162">
        <f t="shared" ref="J37:J47" si="10">H37-G37</f>
        <v>9652</v>
      </c>
      <c r="K37" s="163">
        <f>H37/H$8</f>
        <v>1.520104306313641E-2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78227</v>
      </c>
      <c r="E38" s="166">
        <v>92834</v>
      </c>
      <c r="F38" s="166">
        <v>91543</v>
      </c>
      <c r="G38" s="166">
        <v>135442</v>
      </c>
      <c r="H38" s="166">
        <v>117154</v>
      </c>
      <c r="I38" s="167">
        <f>IFERROR(H38/G38-1,"-")</f>
        <v>-0.13502458616972579</v>
      </c>
      <c r="J38" s="166">
        <f t="shared" si="10"/>
        <v>-18288</v>
      </c>
      <c r="K38" s="167">
        <f>H38/H$8</f>
        <v>5.807496515621062E-3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64996</v>
      </c>
      <c r="E39" s="166">
        <v>181919</v>
      </c>
      <c r="F39" s="166">
        <v>172041</v>
      </c>
      <c r="G39" s="166">
        <v>161555</v>
      </c>
      <c r="H39" s="166">
        <v>189495</v>
      </c>
      <c r="I39" s="167">
        <f>IFERROR(H39/G39-1,"-")</f>
        <v>0.17294419857014631</v>
      </c>
      <c r="J39" s="166">
        <f t="shared" si="10"/>
        <v>27940</v>
      </c>
      <c r="K39" s="167">
        <f>H39/H$8</f>
        <v>9.3935465475153482E-3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546413</v>
      </c>
      <c r="E40" s="162">
        <v>4568217</v>
      </c>
      <c r="F40" s="162">
        <v>5185689</v>
      </c>
      <c r="G40" s="162">
        <v>5451292</v>
      </c>
      <c r="H40" s="162">
        <v>5446099</v>
      </c>
      <c r="I40" s="163">
        <f>IFERROR(H40/G40-1,"-")</f>
        <v>-9.5261820500536221E-4</v>
      </c>
      <c r="J40" s="162">
        <f t="shared" si="10"/>
        <v>-5193</v>
      </c>
      <c r="K40" s="163">
        <f>H40/H$8</f>
        <v>0.26997115733331639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54485</v>
      </c>
      <c r="E41" s="166">
        <v>2290845</v>
      </c>
      <c r="F41" s="166">
        <v>2583879</v>
      </c>
      <c r="G41" s="166">
        <v>2780617</v>
      </c>
      <c r="H41" s="166">
        <v>2778853</v>
      </c>
      <c r="I41" s="167">
        <f t="shared" ref="I41:I48" si="11">IFERROR(H41/G41-1,"-")</f>
        <v>-6.3439157568268012E-4</v>
      </c>
      <c r="J41" s="166">
        <f t="shared" si="10"/>
        <v>-1764</v>
      </c>
      <c r="K41" s="167">
        <f t="shared" ref="K41:K48" si="12">H41/H$8</f>
        <v>0.13775184044013125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41830</v>
      </c>
      <c r="E42" s="166">
        <v>171032</v>
      </c>
      <c r="F42" s="166">
        <v>201829</v>
      </c>
      <c r="G42" s="166">
        <v>196423</v>
      </c>
      <c r="H42" s="166">
        <v>200990</v>
      </c>
      <c r="I42" s="167">
        <f t="shared" si="11"/>
        <v>2.3250841296589497E-2</v>
      </c>
      <c r="J42" s="166">
        <f t="shared" si="10"/>
        <v>4567</v>
      </c>
      <c r="K42" s="167">
        <f t="shared" si="12"/>
        <v>9.9633706461126157E-3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53277</v>
      </c>
      <c r="E43" s="166">
        <v>102882</v>
      </c>
      <c r="F43" s="166">
        <v>136276</v>
      </c>
      <c r="G43" s="166">
        <v>139047</v>
      </c>
      <c r="H43" s="166">
        <v>139403</v>
      </c>
      <c r="I43" s="167">
        <f t="shared" si="11"/>
        <v>2.5602853711335083E-3</v>
      </c>
      <c r="J43" s="166">
        <f t="shared" si="10"/>
        <v>356</v>
      </c>
      <c r="K43" s="167">
        <f t="shared" si="12"/>
        <v>6.9104122502613901E-3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46500</v>
      </c>
      <c r="E44" s="166">
        <v>269663</v>
      </c>
      <c r="F44" s="166">
        <v>272422</v>
      </c>
      <c r="G44" s="166">
        <v>277333</v>
      </c>
      <c r="H44" s="166">
        <v>253690</v>
      </c>
      <c r="I44" s="167">
        <f t="shared" si="11"/>
        <v>-8.5251304388586968E-2</v>
      </c>
      <c r="J44" s="166">
        <f t="shared" si="10"/>
        <v>-23643</v>
      </c>
      <c r="K44" s="167">
        <f t="shared" si="12"/>
        <v>1.2575787348685552E-2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35024</v>
      </c>
      <c r="E45" s="166">
        <v>174517</v>
      </c>
      <c r="F45" s="166">
        <v>204547</v>
      </c>
      <c r="G45" s="166">
        <v>213212</v>
      </c>
      <c r="H45" s="166">
        <v>185882</v>
      </c>
      <c r="I45" s="167">
        <f t="shared" si="11"/>
        <v>-0.12818227867099408</v>
      </c>
      <c r="J45" s="166">
        <f t="shared" si="10"/>
        <v>-27330</v>
      </c>
      <c r="K45" s="167">
        <f t="shared" si="12"/>
        <v>9.2144448103920838E-3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7608</v>
      </c>
      <c r="E46" s="166">
        <v>111329</v>
      </c>
      <c r="F46" s="166">
        <v>123077</v>
      </c>
      <c r="G46" s="166">
        <v>117585</v>
      </c>
      <c r="H46" s="166">
        <v>124603</v>
      </c>
      <c r="I46" s="167">
        <f t="shared" si="11"/>
        <v>5.9684483565080493E-2</v>
      </c>
      <c r="J46" s="166">
        <f t="shared" si="10"/>
        <v>7018</v>
      </c>
      <c r="K46" s="167">
        <f t="shared" si="12"/>
        <v>6.1767544286659539E-3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14627</v>
      </c>
      <c r="E47" s="166">
        <v>99775</v>
      </c>
      <c r="F47" s="166">
        <v>126202</v>
      </c>
      <c r="G47" s="166">
        <v>137212</v>
      </c>
      <c r="H47" s="166">
        <v>118055</v>
      </c>
      <c r="I47" s="167">
        <f t="shared" si="11"/>
        <v>-0.13961606856543163</v>
      </c>
      <c r="J47" s="166">
        <f t="shared" si="10"/>
        <v>-19157</v>
      </c>
      <c r="K47" s="167">
        <f t="shared" si="12"/>
        <v>5.852160414084406E-3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293062</v>
      </c>
      <c r="E48" s="171">
        <f t="shared" si="14"/>
        <v>1348174</v>
      </c>
      <c r="F48" s="171">
        <f t="shared" si="14"/>
        <v>1537457</v>
      </c>
      <c r="G48" s="171">
        <f t="shared" si="14"/>
        <v>1589863</v>
      </c>
      <c r="H48" s="171">
        <f t="shared" si="14"/>
        <v>1644623</v>
      </c>
      <c r="I48" s="172">
        <f t="shared" si="11"/>
        <v>3.4443219321413254E-2</v>
      </c>
      <c r="J48" s="171">
        <f>H48-G48</f>
        <v>54760</v>
      </c>
      <c r="K48" s="172">
        <f t="shared" si="12"/>
        <v>8.1526386994983172E-2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30230</v>
      </c>
      <c r="E50" s="178">
        <v>90655</v>
      </c>
      <c r="F50" s="178">
        <v>97937</v>
      </c>
      <c r="G50" s="178">
        <v>107952</v>
      </c>
      <c r="H50" s="178">
        <v>111349</v>
      </c>
      <c r="I50" s="179">
        <f>IFERROR(H50/G50-1,"-")</f>
        <v>3.146768934341182E-2</v>
      </c>
      <c r="J50" s="178">
        <f>H50-G50</f>
        <v>3397</v>
      </c>
      <c r="K50" s="179">
        <f>H50/H$8</f>
        <v>5.5197341065425821E-3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7885</v>
      </c>
      <c r="E51" s="162">
        <v>8218</v>
      </c>
      <c r="F51" s="162">
        <v>25393</v>
      </c>
      <c r="G51" s="162">
        <v>16001</v>
      </c>
      <c r="H51" s="162">
        <v>15491</v>
      </c>
      <c r="I51" s="163">
        <f>IFERROR(H51/G51-1,"-")</f>
        <v>-3.1873007937003983E-2</v>
      </c>
      <c r="J51" s="162">
        <f t="shared" ref="J51:J61" si="15">H51-G51</f>
        <v>-510</v>
      </c>
      <c r="K51" s="163">
        <f>H51/H$8</f>
        <v>7.6791171042803381E-4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3874</v>
      </c>
      <c r="E52" s="166">
        <v>1843</v>
      </c>
      <c r="F52" s="166">
        <v>17313</v>
      </c>
      <c r="G52" s="166">
        <v>8782</v>
      </c>
      <c r="H52" s="166">
        <v>8944</v>
      </c>
      <c r="I52" s="167">
        <f>IFERROR(H52/G52-1,"-")</f>
        <v>1.8446823047141958E-2</v>
      </c>
      <c r="J52" s="166">
        <f t="shared" si="15"/>
        <v>162</v>
      </c>
      <c r="K52" s="167">
        <f>H52/H$8</f>
        <v>4.4336726732091758E-4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4011</v>
      </c>
      <c r="E53" s="166">
        <v>6375</v>
      </c>
      <c r="F53" s="166">
        <v>8080</v>
      </c>
      <c r="G53" s="166">
        <v>7219</v>
      </c>
      <c r="H53" s="166">
        <v>6547</v>
      </c>
      <c r="I53" s="167">
        <f>IFERROR(H53/G53-1,"-")</f>
        <v>-9.3087685274968801E-2</v>
      </c>
      <c r="J53" s="166">
        <f t="shared" si="15"/>
        <v>-672</v>
      </c>
      <c r="K53" s="167">
        <f>H53/H$8</f>
        <v>3.2454444310711623E-4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22345</v>
      </c>
      <c r="E54" s="162">
        <v>82437</v>
      </c>
      <c r="F54" s="162">
        <v>72544</v>
      </c>
      <c r="G54" s="162">
        <v>91951</v>
      </c>
      <c r="H54" s="162">
        <v>95858</v>
      </c>
      <c r="I54" s="163">
        <f>IFERROR(H54/G54-1,"-")</f>
        <v>4.2490021859468596E-2</v>
      </c>
      <c r="J54" s="162">
        <f t="shared" si="15"/>
        <v>3907</v>
      </c>
      <c r="K54" s="163">
        <f>H54/H$8</f>
        <v>4.7518223961145484E-3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970</v>
      </c>
      <c r="E55" s="166">
        <v>38516</v>
      </c>
      <c r="F55" s="166">
        <v>30653</v>
      </c>
      <c r="G55" s="166">
        <v>38778</v>
      </c>
      <c r="H55" s="166">
        <v>40064</v>
      </c>
      <c r="I55" s="167">
        <f t="shared" ref="I55:I62" si="16">IFERROR(H55/G55-1,"-")</f>
        <v>3.3163133735623296E-2</v>
      </c>
      <c r="J55" s="166">
        <f t="shared" si="15"/>
        <v>1286</v>
      </c>
      <c r="K55" s="167">
        <f t="shared" ref="K55:K62" si="17">H55/H$8</f>
        <v>1.9860315516486184E-3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9395</v>
      </c>
      <c r="E56" s="166">
        <v>19543</v>
      </c>
      <c r="F56" s="166">
        <v>15311</v>
      </c>
      <c r="G56" s="166">
        <v>22194</v>
      </c>
      <c r="H56" s="166">
        <v>21813</v>
      </c>
      <c r="I56" s="167">
        <f t="shared" si="16"/>
        <v>-1.7166801838334633E-2</v>
      </c>
      <c r="J56" s="166">
        <f t="shared" si="15"/>
        <v>-381</v>
      </c>
      <c r="K56" s="167">
        <f t="shared" si="17"/>
        <v>1.081302571787922E-3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1717</v>
      </c>
      <c r="E57" s="166">
        <v>3004</v>
      </c>
      <c r="F57" s="166">
        <v>3820</v>
      </c>
      <c r="G57" s="166">
        <v>2949</v>
      </c>
      <c r="H57" s="166">
        <v>3236</v>
      </c>
      <c r="I57" s="167">
        <f t="shared" si="16"/>
        <v>9.7321125805357678E-2</v>
      </c>
      <c r="J57" s="166">
        <f t="shared" si="15"/>
        <v>287</v>
      </c>
      <c r="K57" s="167">
        <f t="shared" si="17"/>
        <v>1.6041329126235347E-4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733</v>
      </c>
      <c r="E58" s="166">
        <v>1863</v>
      </c>
      <c r="F58" s="166">
        <v>1177</v>
      </c>
      <c r="G58" s="166">
        <v>2539</v>
      </c>
      <c r="H58" s="166">
        <v>2598</v>
      </c>
      <c r="I58" s="167">
        <f t="shared" si="16"/>
        <v>2.3237495076801951E-2</v>
      </c>
      <c r="J58" s="166">
        <f t="shared" si="15"/>
        <v>59</v>
      </c>
      <c r="K58" s="167">
        <f t="shared" si="17"/>
        <v>1.2878669057465831E-4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502</v>
      </c>
      <c r="E59" s="166">
        <v>1397</v>
      </c>
      <c r="F59" s="166">
        <v>1553</v>
      </c>
      <c r="G59" s="166">
        <v>1479</v>
      </c>
      <c r="H59" s="166">
        <v>1818</v>
      </c>
      <c r="I59" s="167">
        <f t="shared" si="16"/>
        <v>0.22920892494929013</v>
      </c>
      <c r="J59" s="166">
        <f t="shared" si="15"/>
        <v>339</v>
      </c>
      <c r="K59" s="167">
        <f t="shared" si="17"/>
        <v>9.0120940517601542E-5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194</v>
      </c>
      <c r="E60" s="166">
        <v>264</v>
      </c>
      <c r="F60" s="166">
        <v>526</v>
      </c>
      <c r="G60" s="166">
        <v>405</v>
      </c>
      <c r="H60" s="166">
        <v>624</v>
      </c>
      <c r="I60" s="167">
        <f t="shared" si="16"/>
        <v>0.54074074074074074</v>
      </c>
      <c r="J60" s="166">
        <f t="shared" si="15"/>
        <v>219</v>
      </c>
      <c r="K60" s="167">
        <f t="shared" si="17"/>
        <v>3.0932600045645416E-5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72</v>
      </c>
      <c r="E61" s="166">
        <v>254</v>
      </c>
      <c r="F61" s="166">
        <v>443</v>
      </c>
      <c r="G61" s="166">
        <v>365</v>
      </c>
      <c r="H61" s="166">
        <v>1018</v>
      </c>
      <c r="I61" s="167">
        <f t="shared" si="16"/>
        <v>1.7890410958904108</v>
      </c>
      <c r="J61" s="166">
        <f t="shared" si="15"/>
        <v>653</v>
      </c>
      <c r="K61" s="167">
        <f t="shared" si="17"/>
        <v>5.0463760971902294E-5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8762</v>
      </c>
      <c r="E62" s="171">
        <f t="shared" si="19"/>
        <v>17596</v>
      </c>
      <c r="F62" s="171">
        <f t="shared" si="19"/>
        <v>19061</v>
      </c>
      <c r="G62" s="171">
        <f t="shared" si="19"/>
        <v>23242</v>
      </c>
      <c r="H62" s="171">
        <f t="shared" si="19"/>
        <v>24687</v>
      </c>
      <c r="I62" s="172">
        <f t="shared" si="16"/>
        <v>6.2171930126495134E-2</v>
      </c>
      <c r="J62" s="171">
        <f>H62-G62</f>
        <v>1445</v>
      </c>
      <c r="K62" s="172">
        <f t="shared" si="17"/>
        <v>1.2237709893058468E-3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126687</v>
      </c>
      <c r="E64" s="178">
        <v>528576</v>
      </c>
      <c r="F64" s="178">
        <v>651133</v>
      </c>
      <c r="G64" s="178">
        <v>789627</v>
      </c>
      <c r="H64" s="178">
        <v>648050</v>
      </c>
      <c r="I64" s="179">
        <f>IFERROR(H64/G64-1,"-")</f>
        <v>-0.17929604737426663</v>
      </c>
      <c r="J64" s="178">
        <f>H64-G64</f>
        <v>-141577</v>
      </c>
      <c r="K64" s="179">
        <f>H64/H$8</f>
        <v>3.2124794005737999E-2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30458</v>
      </c>
      <c r="E65" s="162">
        <v>93842</v>
      </c>
      <c r="F65" s="162">
        <v>96105</v>
      </c>
      <c r="G65" s="162">
        <v>145276</v>
      </c>
      <c r="H65" s="162">
        <v>105740</v>
      </c>
      <c r="I65" s="163">
        <f>IFERROR(H65/G65-1,"-")</f>
        <v>-0.27214405682975851</v>
      </c>
      <c r="J65" s="162">
        <f t="shared" ref="J65:J75" si="20">H65-G65</f>
        <v>-39536</v>
      </c>
      <c r="K65" s="163">
        <f>H65/H$8</f>
        <v>5.2416877064527983E-3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27996</v>
      </c>
      <c r="E66" s="166">
        <v>68246</v>
      </c>
      <c r="F66" s="166">
        <v>59518</v>
      </c>
      <c r="G66" s="166">
        <v>69239</v>
      </c>
      <c r="H66" s="166">
        <v>26925</v>
      </c>
      <c r="I66" s="167">
        <f>IFERROR(H66/G66-1,"-")</f>
        <v>-0.61112956570718813</v>
      </c>
      <c r="J66" s="166">
        <f t="shared" si="20"/>
        <v>-42314</v>
      </c>
      <c r="K66" s="167">
        <f>H66/H$8</f>
        <v>1.3347119490849403E-3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2462</v>
      </c>
      <c r="E67" s="166">
        <v>25596</v>
      </c>
      <c r="F67" s="166">
        <v>36587</v>
      </c>
      <c r="G67" s="166">
        <v>76037</v>
      </c>
      <c r="H67" s="166">
        <v>78815</v>
      </c>
      <c r="I67" s="167">
        <f>IFERROR(H67/G67-1,"-")</f>
        <v>3.6534844878151507E-2</v>
      </c>
      <c r="J67" s="166">
        <f t="shared" si="20"/>
        <v>2778</v>
      </c>
      <c r="K67" s="167">
        <f>H67/H$8</f>
        <v>3.9069757573678577E-3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96229</v>
      </c>
      <c r="E68" s="162">
        <v>434734</v>
      </c>
      <c r="F68" s="162">
        <v>555028</v>
      </c>
      <c r="G68" s="162">
        <v>644351</v>
      </c>
      <c r="H68" s="162">
        <v>542310</v>
      </c>
      <c r="I68" s="163">
        <f>IFERROR(H68/G68-1,"-")</f>
        <v>-0.1583624453131911</v>
      </c>
      <c r="J68" s="162">
        <f t="shared" si="20"/>
        <v>-102041</v>
      </c>
      <c r="K68" s="163">
        <f>H68/H$8</f>
        <v>2.6883106299285198E-2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11731</v>
      </c>
      <c r="E69" s="166">
        <v>188897</v>
      </c>
      <c r="F69" s="166">
        <v>201050</v>
      </c>
      <c r="G69" s="166">
        <v>255984</v>
      </c>
      <c r="H69" s="166">
        <v>263981</v>
      </c>
      <c r="I69" s="167">
        <f t="shared" ref="I69:I76" si="21">IFERROR(H69/G69-1,"-")</f>
        <v>3.124023376461027E-2</v>
      </c>
      <c r="J69" s="166">
        <f t="shared" si="20"/>
        <v>7997</v>
      </c>
      <c r="K69" s="167">
        <f t="shared" ref="K69:K76" si="22">H69/H$8</f>
        <v>1.3085927392066541E-2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19328</v>
      </c>
      <c r="E70" s="166">
        <v>39436</v>
      </c>
      <c r="F70" s="166">
        <v>46978</v>
      </c>
      <c r="G70" s="166">
        <v>44928</v>
      </c>
      <c r="H70" s="166">
        <v>44080</v>
      </c>
      <c r="I70" s="167">
        <f t="shared" si="21"/>
        <v>-1.8874643874643882E-2</v>
      </c>
      <c r="J70" s="166">
        <f t="shared" si="20"/>
        <v>-848</v>
      </c>
      <c r="K70" s="167">
        <f t="shared" si="22"/>
        <v>2.1851105929680285E-3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7814</v>
      </c>
      <c r="E71" s="166">
        <v>57147</v>
      </c>
      <c r="F71" s="166">
        <v>73127</v>
      </c>
      <c r="G71" s="166">
        <v>76426</v>
      </c>
      <c r="H71" s="166">
        <v>38088</v>
      </c>
      <c r="I71" s="167">
        <f t="shared" si="21"/>
        <v>-0.50163556904718287</v>
      </c>
      <c r="J71" s="166">
        <f t="shared" si="20"/>
        <v>-38338</v>
      </c>
      <c r="K71" s="167">
        <f t="shared" si="22"/>
        <v>1.8880783181707411E-3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3662</v>
      </c>
      <c r="E72" s="166">
        <v>13982</v>
      </c>
      <c r="F72" s="166">
        <v>15315</v>
      </c>
      <c r="G72" s="166">
        <v>24986</v>
      </c>
      <c r="H72" s="166">
        <v>21212</v>
      </c>
      <c r="I72" s="167">
        <f t="shared" si="21"/>
        <v>-0.15104458496758189</v>
      </c>
      <c r="J72" s="166">
        <f t="shared" si="20"/>
        <v>-3774</v>
      </c>
      <c r="K72" s="167">
        <f t="shared" si="22"/>
        <v>1.0515101156542157E-3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9029</v>
      </c>
      <c r="E73" s="166">
        <v>13550</v>
      </c>
      <c r="F73" s="166">
        <v>13177</v>
      </c>
      <c r="G73" s="166">
        <v>16042</v>
      </c>
      <c r="H73" s="166">
        <v>11556</v>
      </c>
      <c r="I73" s="167">
        <f t="shared" si="21"/>
        <v>-0.27964094252586957</v>
      </c>
      <c r="J73" s="166">
        <f t="shared" si="20"/>
        <v>-4486</v>
      </c>
      <c r="K73" s="167">
        <f t="shared" si="22"/>
        <v>5.728479585376256E-4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7736</v>
      </c>
      <c r="F74" s="166">
        <v>23119</v>
      </c>
      <c r="G74" s="166">
        <v>17330</v>
      </c>
      <c r="H74" s="166">
        <v>11571</v>
      </c>
      <c r="I74" s="167">
        <f t="shared" si="21"/>
        <v>-0.33231390652048476</v>
      </c>
      <c r="J74" s="166">
        <f t="shared" si="20"/>
        <v>-5759</v>
      </c>
      <c r="K74" s="167">
        <f t="shared" si="22"/>
        <v>5.7359153065410749E-4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2578</v>
      </c>
      <c r="F75" s="166">
        <v>6882</v>
      </c>
      <c r="G75" s="166">
        <v>11802</v>
      </c>
      <c r="H75" s="166">
        <v>14949</v>
      </c>
      <c r="I75" s="167">
        <f t="shared" si="21"/>
        <v>0.26664972038637513</v>
      </c>
      <c r="J75" s="166">
        <f t="shared" si="20"/>
        <v>3147</v>
      </c>
      <c r="K75" s="167">
        <f t="shared" si="22"/>
        <v>7.4104397128582254E-4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44663</v>
      </c>
      <c r="E76" s="171">
        <f t="shared" si="24"/>
        <v>111408</v>
      </c>
      <c r="F76" s="171">
        <f t="shared" si="24"/>
        <v>175380</v>
      </c>
      <c r="G76" s="171">
        <f t="shared" si="24"/>
        <v>196853</v>
      </c>
      <c r="H76" s="171">
        <f t="shared" si="24"/>
        <v>136873</v>
      </c>
      <c r="I76" s="172">
        <f t="shared" si="21"/>
        <v>-0.30469436584659615</v>
      </c>
      <c r="J76" s="171">
        <f>H76-G76</f>
        <v>-59980</v>
      </c>
      <c r="K76" s="172">
        <f t="shared" si="22"/>
        <v>6.7849964199481168E-3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527002</v>
      </c>
      <c r="E78" s="178">
        <v>2370169</v>
      </c>
      <c r="F78" s="178">
        <v>2875439</v>
      </c>
      <c r="G78" s="178">
        <v>3267951</v>
      </c>
      <c r="H78" s="178">
        <v>3257587</v>
      </c>
      <c r="I78" s="179">
        <f>IFERROR(H78/G78-1,"-")</f>
        <v>-3.1714061808147953E-3</v>
      </c>
      <c r="J78" s="178">
        <f>H78-G78</f>
        <v>-10364</v>
      </c>
      <c r="K78" s="179">
        <f>H78/H$8</f>
        <v>0.16148339068091971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253803</v>
      </c>
      <c r="E79" s="162">
        <v>942866</v>
      </c>
      <c r="F79" s="162">
        <v>997467</v>
      </c>
      <c r="G79" s="162">
        <v>962386</v>
      </c>
      <c r="H79" s="162">
        <v>1000706</v>
      </c>
      <c r="I79" s="163">
        <f>IFERROR(H79/G79-1,"-")</f>
        <v>3.9817703083793843E-2</v>
      </c>
      <c r="J79" s="162">
        <f t="shared" ref="J79:J89" si="25">H79-G79</f>
        <v>38320</v>
      </c>
      <c r="K79" s="163">
        <f>H79/H$8</f>
        <v>4.9606471893073142E-2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73899</v>
      </c>
      <c r="E80" s="166">
        <v>144660</v>
      </c>
      <c r="F80" s="166">
        <v>161617</v>
      </c>
      <c r="G80" s="166">
        <v>168927</v>
      </c>
      <c r="H80" s="166">
        <v>129237</v>
      </c>
      <c r="I80" s="167">
        <f>IFERROR(H80/G80-1,"-")</f>
        <v>-0.23495355982169808</v>
      </c>
      <c r="J80" s="166">
        <f t="shared" si="25"/>
        <v>-39690</v>
      </c>
      <c r="K80" s="167">
        <f>H80/H$8</f>
        <v>6.4064686411844174E-3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179904</v>
      </c>
      <c r="E81" s="166">
        <v>798206</v>
      </c>
      <c r="F81" s="166">
        <v>835850</v>
      </c>
      <c r="G81" s="166">
        <v>793459</v>
      </c>
      <c r="H81" s="166">
        <v>871469</v>
      </c>
      <c r="I81" s="167">
        <f>IFERROR(H81/G81-1,"-")</f>
        <v>9.8316359131347619E-2</v>
      </c>
      <c r="J81" s="166">
        <f t="shared" si="25"/>
        <v>78010</v>
      </c>
      <c r="K81" s="167">
        <f>H81/H$8</f>
        <v>4.3200003251888726E-2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273199</v>
      </c>
      <c r="E82" s="162">
        <v>1427303</v>
      </c>
      <c r="F82" s="162">
        <v>1877972</v>
      </c>
      <c r="G82" s="162">
        <v>2305565</v>
      </c>
      <c r="H82" s="162">
        <v>2256881</v>
      </c>
      <c r="I82" s="163">
        <f>IFERROR(H82/G82-1,"-")</f>
        <v>-2.1115865308503512E-2</v>
      </c>
      <c r="J82" s="162">
        <f t="shared" si="25"/>
        <v>-48684</v>
      </c>
      <c r="K82" s="163">
        <f>H82/H$8</f>
        <v>0.11187691878784659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19180</v>
      </c>
      <c r="E83" s="166">
        <v>260585</v>
      </c>
      <c r="F83" s="166">
        <v>339553</v>
      </c>
      <c r="G83" s="166">
        <v>431902</v>
      </c>
      <c r="H83" s="166">
        <v>418676</v>
      </c>
      <c r="I83" s="167">
        <f t="shared" ref="I83:I90" si="26">IFERROR(H83/G83-1,"-")</f>
        <v>-3.062268755412112E-2</v>
      </c>
      <c r="J83" s="166">
        <f t="shared" si="25"/>
        <v>-13226</v>
      </c>
      <c r="K83" s="167">
        <f t="shared" ref="K83:K90" si="27">H83/H$8</f>
        <v>2.0754386629343972E-2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86240</v>
      </c>
      <c r="E84" s="166">
        <v>541030</v>
      </c>
      <c r="F84" s="166">
        <v>679879</v>
      </c>
      <c r="G84" s="166">
        <v>810815</v>
      </c>
      <c r="H84" s="166">
        <v>757320</v>
      </c>
      <c r="I84" s="167">
        <f t="shared" si="26"/>
        <v>-6.5976825786400073E-2</v>
      </c>
      <c r="J84" s="166">
        <f t="shared" si="25"/>
        <v>-53495</v>
      </c>
      <c r="K84" s="167">
        <f t="shared" si="27"/>
        <v>3.7541469016936196E-2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37513</v>
      </c>
      <c r="E85" s="166">
        <v>100552</v>
      </c>
      <c r="F85" s="166">
        <v>140498</v>
      </c>
      <c r="G85" s="166">
        <v>221925</v>
      </c>
      <c r="H85" s="166">
        <v>224077</v>
      </c>
      <c r="I85" s="167">
        <f t="shared" si="26"/>
        <v>9.6969696969697594E-3</v>
      </c>
      <c r="J85" s="166">
        <f t="shared" si="25"/>
        <v>2152</v>
      </c>
      <c r="K85" s="167">
        <f t="shared" si="27"/>
        <v>1.1107827276327063E-2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6493</v>
      </c>
      <c r="E86" s="166">
        <v>37868</v>
      </c>
      <c r="F86" s="166">
        <v>41944</v>
      </c>
      <c r="G86" s="166">
        <v>67417</v>
      </c>
      <c r="H86" s="166">
        <v>64133</v>
      </c>
      <c r="I86" s="167">
        <f t="shared" si="26"/>
        <v>-4.871174926205557E-2</v>
      </c>
      <c r="J86" s="166">
        <f t="shared" si="25"/>
        <v>-3284</v>
      </c>
      <c r="K86" s="167">
        <f t="shared" si="27"/>
        <v>3.1791673697554122E-3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5783</v>
      </c>
      <c r="E87" s="166">
        <v>18858</v>
      </c>
      <c r="F87" s="166">
        <v>22888</v>
      </c>
      <c r="G87" s="166">
        <v>32457</v>
      </c>
      <c r="H87" s="166">
        <v>31368</v>
      </c>
      <c r="I87" s="167">
        <f t="shared" si="26"/>
        <v>-3.3552084296145646E-2</v>
      </c>
      <c r="J87" s="166">
        <f t="shared" si="25"/>
        <v>-1089</v>
      </c>
      <c r="K87" s="167">
        <f t="shared" si="27"/>
        <v>1.5549580099868676E-3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1862</v>
      </c>
      <c r="E88" s="166">
        <v>31874</v>
      </c>
      <c r="F88" s="166">
        <v>48452</v>
      </c>
      <c r="G88" s="166">
        <v>43908</v>
      </c>
      <c r="H88" s="166">
        <v>45980</v>
      </c>
      <c r="I88" s="167">
        <f t="shared" si="26"/>
        <v>4.7189578208982397E-2</v>
      </c>
      <c r="J88" s="166">
        <f t="shared" si="25"/>
        <v>2072</v>
      </c>
      <c r="K88" s="167">
        <f t="shared" si="27"/>
        <v>2.2792963943890645E-3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3721</v>
      </c>
      <c r="E89" s="166">
        <v>27744</v>
      </c>
      <c r="F89" s="166">
        <v>48239</v>
      </c>
      <c r="G89" s="166">
        <v>51255</v>
      </c>
      <c r="H89" s="166">
        <v>39810</v>
      </c>
      <c r="I89" s="167">
        <f t="shared" si="26"/>
        <v>-0.22329528826455958</v>
      </c>
      <c r="J89" s="166">
        <f t="shared" si="25"/>
        <v>-11445</v>
      </c>
      <c r="K89" s="167">
        <f t="shared" si="27"/>
        <v>1.9734403971428589E-3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112407</v>
      </c>
      <c r="E90" s="171">
        <f t="shared" si="29"/>
        <v>408792</v>
      </c>
      <c r="F90" s="171">
        <f t="shared" si="29"/>
        <v>556519</v>
      </c>
      <c r="G90" s="171">
        <f t="shared" si="29"/>
        <v>645886</v>
      </c>
      <c r="H90" s="171">
        <f t="shared" si="29"/>
        <v>675517</v>
      </c>
      <c r="I90" s="172">
        <f t="shared" si="26"/>
        <v>4.5876516908556653E-2</v>
      </c>
      <c r="J90" s="171">
        <f>H90-G90</f>
        <v>29631</v>
      </c>
      <c r="K90" s="172">
        <f t="shared" si="27"/>
        <v>3.3486373693965149E-2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31710</v>
      </c>
      <c r="E92" s="178">
        <v>79758</v>
      </c>
      <c r="F92" s="178">
        <v>89670</v>
      </c>
      <c r="G92" s="178">
        <v>91218</v>
      </c>
      <c r="H92" s="178">
        <v>88503</v>
      </c>
      <c r="I92" s="179">
        <f>IFERROR(H92/G92-1,"-")</f>
        <v>-2.9763862395579821E-2</v>
      </c>
      <c r="J92" s="178">
        <f>H92-G92</f>
        <v>-2715</v>
      </c>
      <c r="K92" s="179">
        <f>H92/H$8</f>
        <v>4.387224201666276E-3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16403</v>
      </c>
      <c r="E93" s="162">
        <v>40667</v>
      </c>
      <c r="F93" s="162">
        <v>44097</v>
      </c>
      <c r="G93" s="162">
        <v>39604</v>
      </c>
      <c r="H93" s="162">
        <v>40990</v>
      </c>
      <c r="I93" s="163">
        <f>IFERROR(H93/G93-1,"-")</f>
        <v>3.4996465003535038E-2</v>
      </c>
      <c r="J93" s="162">
        <f t="shared" ref="J93:J103" si="30">H93-G93</f>
        <v>1386</v>
      </c>
      <c r="K93" s="163">
        <f>H93/H$8</f>
        <v>2.0319347369727654E-3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8602</v>
      </c>
      <c r="E94" s="166">
        <v>17927</v>
      </c>
      <c r="F94" s="166">
        <v>11336</v>
      </c>
      <c r="G94" s="166">
        <v>10885</v>
      </c>
      <c r="H94" s="166">
        <v>13609</v>
      </c>
      <c r="I94" s="167">
        <f>IFERROR(H94/G94-1,"-")</f>
        <v>0.25025264124942592</v>
      </c>
      <c r="J94" s="166">
        <f t="shared" si="30"/>
        <v>2724</v>
      </c>
      <c r="K94" s="167">
        <f>H94/H$8</f>
        <v>6.7461819554677635E-4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7801</v>
      </c>
      <c r="E95" s="166">
        <v>22740</v>
      </c>
      <c r="F95" s="166">
        <v>32761</v>
      </c>
      <c r="G95" s="166">
        <v>28719</v>
      </c>
      <c r="H95" s="166">
        <v>27381</v>
      </c>
      <c r="I95" s="167">
        <f>IFERROR(H95/G95-1,"-")</f>
        <v>-4.6589365924997406E-2</v>
      </c>
      <c r="J95" s="166">
        <f t="shared" si="30"/>
        <v>-1338</v>
      </c>
      <c r="K95" s="167">
        <f>H95/H$8</f>
        <v>1.3573165414259888E-3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15307</v>
      </c>
      <c r="E96" s="162">
        <v>39091</v>
      </c>
      <c r="F96" s="162">
        <v>45573</v>
      </c>
      <c r="G96" s="162">
        <v>51614</v>
      </c>
      <c r="H96" s="162">
        <v>47513</v>
      </c>
      <c r="I96" s="163">
        <f>IFERROR(H96/G96-1,"-")</f>
        <v>-7.9455186577285231E-2</v>
      </c>
      <c r="J96" s="162">
        <f t="shared" si="30"/>
        <v>-4101</v>
      </c>
      <c r="K96" s="163">
        <f>H96/H$8</f>
        <v>2.3552894646935107E-3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533</v>
      </c>
      <c r="E97" s="166">
        <v>5474</v>
      </c>
      <c r="F97" s="166">
        <v>7202</v>
      </c>
      <c r="G97" s="166">
        <v>8421</v>
      </c>
      <c r="H97" s="166">
        <v>6326</v>
      </c>
      <c r="I97" s="167">
        <f t="shared" ref="I97:I104" si="31">IFERROR(H97/G97-1,"-")</f>
        <v>-0.24878280489253057</v>
      </c>
      <c r="J97" s="166">
        <f t="shared" si="30"/>
        <v>-2095</v>
      </c>
      <c r="K97" s="167">
        <f t="shared" ref="K97:K104" si="32">H97/H$8</f>
        <v>3.1358914725761682E-4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4748</v>
      </c>
      <c r="E98" s="166">
        <v>12221</v>
      </c>
      <c r="F98" s="166">
        <v>13422</v>
      </c>
      <c r="G98" s="166">
        <v>15403</v>
      </c>
      <c r="H98" s="166">
        <v>13877</v>
      </c>
      <c r="I98" s="167">
        <f t="shared" si="31"/>
        <v>-9.9071609426735097E-2</v>
      </c>
      <c r="J98" s="166">
        <f t="shared" si="30"/>
        <v>-1526</v>
      </c>
      <c r="K98" s="167">
        <f t="shared" si="32"/>
        <v>6.8790335069458558E-4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3957</v>
      </c>
      <c r="E99" s="166">
        <v>4754</v>
      </c>
      <c r="F99" s="166">
        <v>5298</v>
      </c>
      <c r="G99" s="166">
        <v>6232</v>
      </c>
      <c r="H99" s="166">
        <v>5585</v>
      </c>
      <c r="I99" s="167">
        <f t="shared" si="31"/>
        <v>-0.10381899871630296</v>
      </c>
      <c r="J99" s="166">
        <f t="shared" si="30"/>
        <v>-647</v>
      </c>
      <c r="K99" s="167">
        <f t="shared" si="32"/>
        <v>2.7685668470341286E-4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265</v>
      </c>
      <c r="E100" s="166">
        <v>2720</v>
      </c>
      <c r="F100" s="166">
        <v>2323</v>
      </c>
      <c r="G100" s="166">
        <v>2822</v>
      </c>
      <c r="H100" s="166">
        <v>1917</v>
      </c>
      <c r="I100" s="167">
        <f t="shared" si="31"/>
        <v>-0.32069454287739196</v>
      </c>
      <c r="J100" s="166">
        <f t="shared" si="30"/>
        <v>-905</v>
      </c>
      <c r="K100" s="167">
        <f t="shared" si="32"/>
        <v>9.5028516486381819E-5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519</v>
      </c>
      <c r="E101" s="166">
        <v>1281</v>
      </c>
      <c r="F101" s="166">
        <v>986</v>
      </c>
      <c r="G101" s="166">
        <v>1399</v>
      </c>
      <c r="H101" s="166">
        <v>1787</v>
      </c>
      <c r="I101" s="167">
        <f t="shared" si="31"/>
        <v>0.2773409578270194</v>
      </c>
      <c r="J101" s="166">
        <f t="shared" si="30"/>
        <v>388</v>
      </c>
      <c r="K101" s="167">
        <f t="shared" si="32"/>
        <v>8.8584224810205693E-5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40</v>
      </c>
      <c r="E102" s="166">
        <v>540</v>
      </c>
      <c r="F102" s="166">
        <v>278</v>
      </c>
      <c r="G102" s="166">
        <v>592</v>
      </c>
      <c r="H102" s="166">
        <v>355</v>
      </c>
      <c r="I102" s="167">
        <f t="shared" si="31"/>
        <v>-0.40033783783783783</v>
      </c>
      <c r="J102" s="166">
        <f t="shared" si="30"/>
        <v>-237</v>
      </c>
      <c r="K102" s="167">
        <f t="shared" si="32"/>
        <v>1.7597873423404041E-5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118</v>
      </c>
      <c r="E103" s="166">
        <v>227</v>
      </c>
      <c r="F103" s="166">
        <v>606</v>
      </c>
      <c r="G103" s="166">
        <v>824</v>
      </c>
      <c r="H103" s="166">
        <v>453</v>
      </c>
      <c r="I103" s="167">
        <f t="shared" si="31"/>
        <v>-0.45024271844660191</v>
      </c>
      <c r="J103" s="166">
        <f t="shared" si="30"/>
        <v>-371</v>
      </c>
      <c r="K103" s="167">
        <f t="shared" si="32"/>
        <v>2.2455877917752199E-5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5127</v>
      </c>
      <c r="E104" s="171">
        <f t="shared" si="34"/>
        <v>11874</v>
      </c>
      <c r="F104" s="171">
        <f t="shared" si="34"/>
        <v>15458</v>
      </c>
      <c r="G104" s="171">
        <f t="shared" si="34"/>
        <v>15921</v>
      </c>
      <c r="H104" s="171">
        <f t="shared" si="34"/>
        <v>17213</v>
      </c>
      <c r="I104" s="172">
        <f t="shared" si="31"/>
        <v>8.1150681489856158E-2</v>
      </c>
      <c r="J104" s="171">
        <f>H104-G104</f>
        <v>1292</v>
      </c>
      <c r="K104" s="172">
        <f t="shared" si="32"/>
        <v>8.5327378940015146E-4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272756</v>
      </c>
      <c r="E106" s="178">
        <v>716456</v>
      </c>
      <c r="F106" s="178">
        <v>803223</v>
      </c>
      <c r="G106" s="178">
        <v>845212</v>
      </c>
      <c r="H106" s="178">
        <v>862102</v>
      </c>
      <c r="I106" s="179">
        <f>IFERROR(H106/G106-1,"-")</f>
        <v>1.9983152155908845E-2</v>
      </c>
      <c r="J106" s="178">
        <f>H106-G106</f>
        <v>16890</v>
      </c>
      <c r="K106" s="179">
        <f>H106/H$8</f>
        <v>4.2735667250883014E-2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97776</v>
      </c>
      <c r="E107" s="162">
        <v>91706</v>
      </c>
      <c r="F107" s="162">
        <v>120161</v>
      </c>
      <c r="G107" s="162">
        <v>117785</v>
      </c>
      <c r="H107" s="162">
        <v>133860</v>
      </c>
      <c r="I107" s="163">
        <f>IFERROR(H107/G107-1,"-")</f>
        <v>0.13647748015451877</v>
      </c>
      <c r="J107" s="162">
        <f t="shared" ref="J107:J117" si="35">H107-G107</f>
        <v>16075</v>
      </c>
      <c r="K107" s="163">
        <f>H107/H$8</f>
        <v>6.6356375674841263E-3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61490</v>
      </c>
      <c r="E108" s="166">
        <v>31557</v>
      </c>
      <c r="F108" s="166">
        <v>35572</v>
      </c>
      <c r="G108" s="166">
        <v>29032</v>
      </c>
      <c r="H108" s="166">
        <v>51917</v>
      </c>
      <c r="I108" s="167">
        <f>IFERROR(H108/G108-1,"-")</f>
        <v>0.78826811793882623</v>
      </c>
      <c r="J108" s="166">
        <f t="shared" si="35"/>
        <v>22885</v>
      </c>
      <c r="K108" s="167">
        <f>H108/H$8</f>
        <v>2.5736022380925846E-3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36286</v>
      </c>
      <c r="E109" s="166">
        <v>60149</v>
      </c>
      <c r="F109" s="166">
        <v>84589</v>
      </c>
      <c r="G109" s="166">
        <v>88753</v>
      </c>
      <c r="H109" s="166">
        <v>81943</v>
      </c>
      <c r="I109" s="167">
        <f>IFERROR(H109/G109-1,"-")</f>
        <v>-7.6729800682793781E-2</v>
      </c>
      <c r="J109" s="166">
        <f t="shared" si="35"/>
        <v>-6810</v>
      </c>
      <c r="K109" s="167">
        <f>H109/H$8</f>
        <v>4.0620353293915421E-3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174980</v>
      </c>
      <c r="E110" s="162">
        <v>624750</v>
      </c>
      <c r="F110" s="162">
        <v>683062</v>
      </c>
      <c r="G110" s="162">
        <v>727427</v>
      </c>
      <c r="H110" s="162">
        <v>728242</v>
      </c>
      <c r="I110" s="163">
        <f>IFERROR(H110/G110-1,"-")</f>
        <v>1.1203873378360374E-3</v>
      </c>
      <c r="J110" s="162">
        <f t="shared" si="35"/>
        <v>815</v>
      </c>
      <c r="K110" s="163">
        <f>H110/H$8</f>
        <v>3.6100029683398892E-2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38195</v>
      </c>
      <c r="E111" s="166">
        <v>376995</v>
      </c>
      <c r="F111" s="166">
        <v>411458</v>
      </c>
      <c r="G111" s="166">
        <v>437572</v>
      </c>
      <c r="H111" s="166">
        <v>420949</v>
      </c>
      <c r="I111" s="167">
        <f t="shared" ref="I111:I118" si="36">IFERROR(H111/G111-1,"-")</f>
        <v>-3.798917663835899E-2</v>
      </c>
      <c r="J111" s="166">
        <f t="shared" si="35"/>
        <v>-16623</v>
      </c>
      <c r="K111" s="167">
        <f t="shared" ref="K111:K118" si="37">H111/H$8</f>
        <v>2.0867062590728191E-2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33343</v>
      </c>
      <c r="E112" s="166">
        <v>27921</v>
      </c>
      <c r="F112" s="166">
        <v>37035</v>
      </c>
      <c r="G112" s="166">
        <v>33099</v>
      </c>
      <c r="H112" s="166">
        <v>38383</v>
      </c>
      <c r="I112" s="167">
        <f t="shared" si="36"/>
        <v>0.1596422852654158</v>
      </c>
      <c r="J112" s="166">
        <f t="shared" si="35"/>
        <v>5284</v>
      </c>
      <c r="K112" s="167">
        <f t="shared" si="37"/>
        <v>1.9027019031282177E-3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35236</v>
      </c>
      <c r="E113" s="166">
        <v>35399</v>
      </c>
      <c r="F113" s="166">
        <v>49821</v>
      </c>
      <c r="G113" s="166">
        <v>42952</v>
      </c>
      <c r="H113" s="166">
        <v>62216</v>
      </c>
      <c r="I113" s="167">
        <f t="shared" si="36"/>
        <v>0.44850065189048238</v>
      </c>
      <c r="J113" s="166">
        <f t="shared" si="35"/>
        <v>19264</v>
      </c>
      <c r="K113" s="167">
        <f t="shared" si="37"/>
        <v>3.0841388532690307E-3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10036</v>
      </c>
      <c r="E114" s="166">
        <v>26570</v>
      </c>
      <c r="F114" s="166">
        <v>22048</v>
      </c>
      <c r="G114" s="166">
        <v>24551</v>
      </c>
      <c r="H114" s="166">
        <v>27432</v>
      </c>
      <c r="I114" s="167">
        <f t="shared" si="36"/>
        <v>0.11734756221742493</v>
      </c>
      <c r="J114" s="166">
        <f t="shared" si="35"/>
        <v>2881</v>
      </c>
      <c r="K114" s="167">
        <f t="shared" si="37"/>
        <v>1.3598446866220273E-3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16223</v>
      </c>
      <c r="E115" s="166">
        <v>27329</v>
      </c>
      <c r="F115" s="166">
        <v>28296</v>
      </c>
      <c r="G115" s="166">
        <v>18839</v>
      </c>
      <c r="H115" s="166">
        <v>21565</v>
      </c>
      <c r="I115" s="167">
        <f t="shared" si="36"/>
        <v>0.14469982483146659</v>
      </c>
      <c r="J115" s="166">
        <f t="shared" si="35"/>
        <v>2726</v>
      </c>
      <c r="K115" s="167">
        <f t="shared" si="37"/>
        <v>1.0690088461287554E-3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277</v>
      </c>
      <c r="E116" s="166">
        <v>3665</v>
      </c>
      <c r="F116" s="166">
        <v>6774</v>
      </c>
      <c r="G116" s="166">
        <v>9961</v>
      </c>
      <c r="H116" s="166">
        <v>6153</v>
      </c>
      <c r="I116" s="167">
        <f t="shared" si="36"/>
        <v>-0.38229093464511599</v>
      </c>
      <c r="J116" s="166">
        <f t="shared" si="35"/>
        <v>-3808</v>
      </c>
      <c r="K116" s="167">
        <f t="shared" si="37"/>
        <v>3.0501328218085933E-4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98</v>
      </c>
      <c r="E117" s="166">
        <v>5242</v>
      </c>
      <c r="F117" s="166">
        <v>4254</v>
      </c>
      <c r="G117" s="166">
        <v>8870</v>
      </c>
      <c r="H117" s="166">
        <v>5019</v>
      </c>
      <c r="I117" s="167">
        <f t="shared" si="36"/>
        <v>-0.43416009019165724</v>
      </c>
      <c r="J117" s="166">
        <f t="shared" si="35"/>
        <v>-3851</v>
      </c>
      <c r="K117" s="167">
        <f t="shared" si="37"/>
        <v>2.4879923017483065E-4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41572</v>
      </c>
      <c r="E118" s="171">
        <f t="shared" si="39"/>
        <v>121629</v>
      </c>
      <c r="F118" s="171">
        <f t="shared" si="39"/>
        <v>123376</v>
      </c>
      <c r="G118" s="171">
        <f t="shared" si="39"/>
        <v>151583</v>
      </c>
      <c r="H118" s="171">
        <f t="shared" si="39"/>
        <v>146525</v>
      </c>
      <c r="I118" s="172">
        <f t="shared" si="36"/>
        <v>-3.3367857873244366E-2</v>
      </c>
      <c r="J118" s="171">
        <f>H118-G118</f>
        <v>-5058</v>
      </c>
      <c r="K118" s="172">
        <f t="shared" si="37"/>
        <v>7.2634602911669779E-3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148140</v>
      </c>
      <c r="E120" s="178">
        <v>301230</v>
      </c>
      <c r="F120" s="178">
        <v>334500</v>
      </c>
      <c r="G120" s="178">
        <v>347016</v>
      </c>
      <c r="H120" s="178">
        <v>351506</v>
      </c>
      <c r="I120" s="179">
        <f>IFERROR(H120/G120-1,"-")</f>
        <v>1.293888466237858E-2</v>
      </c>
      <c r="J120" s="178">
        <f>H120-G120</f>
        <v>4490</v>
      </c>
      <c r="K120" s="179">
        <f>H120/H$8</f>
        <v>1.7424670691738201E-2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92186</v>
      </c>
      <c r="E121" s="162">
        <v>153498</v>
      </c>
      <c r="F121" s="162">
        <v>179706</v>
      </c>
      <c r="G121" s="162">
        <v>181102</v>
      </c>
      <c r="H121" s="162">
        <v>199199</v>
      </c>
      <c r="I121" s="163">
        <f>IFERROR(H121/G121-1,"-")</f>
        <v>9.9927112897703951E-2</v>
      </c>
      <c r="J121" s="162">
        <f t="shared" ref="J121:J131" si="40">H121-G121</f>
        <v>18097</v>
      </c>
      <c r="K121" s="163">
        <f>H121/H$8</f>
        <v>9.8745881354046806E-3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43538</v>
      </c>
      <c r="E122" s="166">
        <v>71529</v>
      </c>
      <c r="F122" s="166">
        <v>73766</v>
      </c>
      <c r="G122" s="166">
        <v>78322</v>
      </c>
      <c r="H122" s="166">
        <v>92475</v>
      </c>
      <c r="I122" s="167">
        <f>IFERROR(H122/G122-1,"-")</f>
        <v>0.18070273997088937</v>
      </c>
      <c r="J122" s="166">
        <f t="shared" si="40"/>
        <v>14153</v>
      </c>
      <c r="K122" s="167">
        <f>H122/H$8</f>
        <v>4.5841220981106727E-3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48648</v>
      </c>
      <c r="E123" s="166">
        <v>81969</v>
      </c>
      <c r="F123" s="166">
        <v>105940</v>
      </c>
      <c r="G123" s="166">
        <v>102780</v>
      </c>
      <c r="H123" s="166">
        <v>106724</v>
      </c>
      <c r="I123" s="167">
        <f>IFERROR(H123/G123-1,"-")</f>
        <v>3.8373224362716396E-2</v>
      </c>
      <c r="J123" s="166">
        <f t="shared" si="40"/>
        <v>3944</v>
      </c>
      <c r="K123" s="167">
        <f>H123/H$8</f>
        <v>5.2904660372940079E-3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55954</v>
      </c>
      <c r="E124" s="162">
        <v>147732</v>
      </c>
      <c r="F124" s="162">
        <v>154794</v>
      </c>
      <c r="G124" s="162">
        <v>165914</v>
      </c>
      <c r="H124" s="162">
        <v>152307</v>
      </c>
      <c r="I124" s="163">
        <f>IFERROR(H124/G124-1,"-")</f>
        <v>-8.2012367853225188E-2</v>
      </c>
      <c r="J124" s="162">
        <f t="shared" si="40"/>
        <v>-13607</v>
      </c>
      <c r="K124" s="163">
        <f>H124/H$8</f>
        <v>7.5500825563335197E-3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2290</v>
      </c>
      <c r="E125" s="166">
        <v>19804</v>
      </c>
      <c r="F125" s="166">
        <v>19086</v>
      </c>
      <c r="G125" s="166">
        <v>23566</v>
      </c>
      <c r="H125" s="166">
        <v>18207</v>
      </c>
      <c r="I125" s="167">
        <f t="shared" ref="I125:I132" si="41">IFERROR(H125/G125-1,"-")</f>
        <v>-0.22740388695578373</v>
      </c>
      <c r="J125" s="166">
        <f t="shared" si="40"/>
        <v>-5359</v>
      </c>
      <c r="K125" s="167">
        <f t="shared" ref="K125:K132" si="42">H125/H$8</f>
        <v>9.0254783498568277E-4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6124</v>
      </c>
      <c r="E126" s="166">
        <v>18108</v>
      </c>
      <c r="F126" s="166">
        <v>24451</v>
      </c>
      <c r="G126" s="166">
        <v>23939</v>
      </c>
      <c r="H126" s="166">
        <v>23413</v>
      </c>
      <c r="I126" s="167">
        <f t="shared" si="41"/>
        <v>-2.1972513471740673E-2</v>
      </c>
      <c r="J126" s="166">
        <f t="shared" si="40"/>
        <v>-526</v>
      </c>
      <c r="K126" s="167">
        <f t="shared" si="42"/>
        <v>1.1606169308793206E-3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8235</v>
      </c>
      <c r="E127" s="166">
        <v>12644</v>
      </c>
      <c r="F127" s="166">
        <v>15479</v>
      </c>
      <c r="G127" s="166">
        <v>14205</v>
      </c>
      <c r="H127" s="166">
        <v>13040</v>
      </c>
      <c r="I127" s="167">
        <f t="shared" si="41"/>
        <v>-8.2013375571981739E-2</v>
      </c>
      <c r="J127" s="166">
        <f t="shared" si="40"/>
        <v>-1165</v>
      </c>
      <c r="K127" s="167">
        <f t="shared" si="42"/>
        <v>6.464120265948978E-4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1068</v>
      </c>
      <c r="E128" s="166">
        <v>3483</v>
      </c>
      <c r="F128" s="166">
        <v>3838</v>
      </c>
      <c r="G128" s="166">
        <v>4135</v>
      </c>
      <c r="H128" s="166">
        <v>4656</v>
      </c>
      <c r="I128" s="167">
        <f t="shared" si="41"/>
        <v>0.12599758162031449</v>
      </c>
      <c r="J128" s="166">
        <f t="shared" si="40"/>
        <v>521</v>
      </c>
      <c r="K128" s="167">
        <f t="shared" si="42"/>
        <v>2.3080478495596962E-4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856</v>
      </c>
      <c r="E129" s="166">
        <v>2733</v>
      </c>
      <c r="F129" s="166">
        <v>3233</v>
      </c>
      <c r="G129" s="166">
        <v>3301</v>
      </c>
      <c r="H129" s="166">
        <v>3524</v>
      </c>
      <c r="I129" s="167">
        <f t="shared" si="41"/>
        <v>6.7555286276885784E-2</v>
      </c>
      <c r="J129" s="166">
        <f t="shared" si="40"/>
        <v>223</v>
      </c>
      <c r="K129" s="167">
        <f t="shared" si="42"/>
        <v>1.7468987589880518E-4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179</v>
      </c>
      <c r="E130" s="166">
        <v>1578</v>
      </c>
      <c r="F130" s="166">
        <v>2025</v>
      </c>
      <c r="G130" s="166">
        <v>2833</v>
      </c>
      <c r="H130" s="166">
        <v>1771</v>
      </c>
      <c r="I130" s="167">
        <f t="shared" si="41"/>
        <v>-0.37486763148605717</v>
      </c>
      <c r="J130" s="166">
        <f t="shared" si="40"/>
        <v>-1062</v>
      </c>
      <c r="K130" s="167">
        <f t="shared" si="42"/>
        <v>8.7791081219291709E-5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413</v>
      </c>
      <c r="E131" s="166">
        <v>2435</v>
      </c>
      <c r="F131" s="166">
        <v>2962</v>
      </c>
      <c r="G131" s="166">
        <v>3278</v>
      </c>
      <c r="H131" s="166">
        <v>2815</v>
      </c>
      <c r="I131" s="167">
        <f t="shared" si="41"/>
        <v>-0.14124466137888958</v>
      </c>
      <c r="J131" s="166">
        <f t="shared" si="40"/>
        <v>-463</v>
      </c>
      <c r="K131" s="167">
        <f t="shared" si="42"/>
        <v>1.3954370052642924E-4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36789</v>
      </c>
      <c r="E132" s="171">
        <f t="shared" si="44"/>
        <v>86947</v>
      </c>
      <c r="F132" s="171">
        <f t="shared" si="44"/>
        <v>83720</v>
      </c>
      <c r="G132" s="171">
        <f t="shared" si="44"/>
        <v>90657</v>
      </c>
      <c r="H132" s="171">
        <f t="shared" si="44"/>
        <v>84881</v>
      </c>
      <c r="I132" s="172">
        <f t="shared" si="41"/>
        <v>-6.3712675248464024E-2</v>
      </c>
      <c r="J132" s="171">
        <f>H132-G132</f>
        <v>-5776</v>
      </c>
      <c r="K132" s="172">
        <f t="shared" si="42"/>
        <v>4.2076763212731223E-3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193247</v>
      </c>
      <c r="E134" s="178">
        <v>975225</v>
      </c>
      <c r="F134" s="178">
        <v>1060434</v>
      </c>
      <c r="G134" s="178">
        <v>1162503</v>
      </c>
      <c r="H134" s="178">
        <v>1148016</v>
      </c>
      <c r="I134" s="179">
        <f>IFERROR(H134/G134-1,"-")</f>
        <v>-1.2461903324120449E-2</v>
      </c>
      <c r="J134" s="178">
        <f>H134-G134</f>
        <v>-14487</v>
      </c>
      <c r="K134" s="179">
        <f>H134/H$8</f>
        <v>5.6908845791669334E-2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67362</v>
      </c>
      <c r="E135" s="162">
        <v>53266</v>
      </c>
      <c r="F135" s="162">
        <v>66298</v>
      </c>
      <c r="G135" s="162">
        <v>51686</v>
      </c>
      <c r="H135" s="162">
        <v>53709</v>
      </c>
      <c r="I135" s="163">
        <f>IFERROR(H135/G135-1,"-")</f>
        <v>3.9140192702085574E-2</v>
      </c>
      <c r="J135" s="162">
        <f t="shared" ref="J135:J145" si="45">H135-G135</f>
        <v>2023</v>
      </c>
      <c r="K135" s="163">
        <f>H135/H$8</f>
        <v>2.6624343202749511E-3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43296</v>
      </c>
      <c r="E136" s="166">
        <v>27987</v>
      </c>
      <c r="F136" s="166">
        <v>36719</v>
      </c>
      <c r="G136" s="166">
        <v>26159</v>
      </c>
      <c r="H136" s="166">
        <v>22257</v>
      </c>
      <c r="I136" s="167">
        <f>IFERROR(H136/G136-1,"-")</f>
        <v>-0.14916472342214915</v>
      </c>
      <c r="J136" s="166">
        <f t="shared" si="45"/>
        <v>-3902</v>
      </c>
      <c r="K136" s="167">
        <f>H136/H$8</f>
        <v>1.1033123064357851E-3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24066</v>
      </c>
      <c r="E137" s="166">
        <v>25279</v>
      </c>
      <c r="F137" s="166">
        <v>29579</v>
      </c>
      <c r="G137" s="166">
        <v>25527</v>
      </c>
      <c r="H137" s="166">
        <v>31452</v>
      </c>
      <c r="I137" s="167">
        <f>IFERROR(H137/G137-1,"-")</f>
        <v>0.23210718063227165</v>
      </c>
      <c r="J137" s="166">
        <f t="shared" si="45"/>
        <v>5925</v>
      </c>
      <c r="K137" s="167">
        <f>H137/H$8</f>
        <v>1.5591220138391659E-3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125885</v>
      </c>
      <c r="E138" s="162">
        <v>921959</v>
      </c>
      <c r="F138" s="162">
        <v>994136</v>
      </c>
      <c r="G138" s="162">
        <v>1110817</v>
      </c>
      <c r="H138" s="162">
        <v>1094307</v>
      </c>
      <c r="I138" s="163">
        <f>IFERROR(H138/G138-1,"-")</f>
        <v>-1.4862934218687673E-2</v>
      </c>
      <c r="J138" s="162">
        <f t="shared" si="45"/>
        <v>-16510</v>
      </c>
      <c r="K138" s="163">
        <f>H138/H$8</f>
        <v>5.4246411471394383E-2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6335</v>
      </c>
      <c r="E139" s="166">
        <v>406353</v>
      </c>
      <c r="F139" s="166">
        <v>399598</v>
      </c>
      <c r="G139" s="166">
        <v>490709</v>
      </c>
      <c r="H139" s="166">
        <v>502592</v>
      </c>
      <c r="I139" s="167">
        <f t="shared" ref="I139:I146" si="46">IFERROR(H139/G139-1,"-")</f>
        <v>2.4215981365738104E-2</v>
      </c>
      <c r="J139" s="166">
        <f t="shared" si="45"/>
        <v>11883</v>
      </c>
      <c r="K139" s="167">
        <f t="shared" ref="K139:K146" si="47">H139/H$8</f>
        <v>2.4914226477790097E-2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15964</v>
      </c>
      <c r="E140" s="166">
        <v>68439</v>
      </c>
      <c r="F140" s="166">
        <v>98861</v>
      </c>
      <c r="G140" s="166">
        <v>115682</v>
      </c>
      <c r="H140" s="166">
        <v>110066</v>
      </c>
      <c r="I140" s="167">
        <f t="shared" si="46"/>
        <v>-4.8546878511782299E-2</v>
      </c>
      <c r="J140" s="166">
        <f t="shared" si="45"/>
        <v>-5616</v>
      </c>
      <c r="K140" s="167">
        <f t="shared" si="47"/>
        <v>5.4561339048461669E-3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30470</v>
      </c>
      <c r="E141" s="166">
        <v>99586</v>
      </c>
      <c r="F141" s="166">
        <v>95765</v>
      </c>
      <c r="G141" s="166">
        <v>104164</v>
      </c>
      <c r="H141" s="166">
        <v>93454</v>
      </c>
      <c r="I141" s="167">
        <f t="shared" si="46"/>
        <v>-0.10281863215698317</v>
      </c>
      <c r="J141" s="166">
        <f t="shared" si="45"/>
        <v>-10710</v>
      </c>
      <c r="K141" s="167">
        <f t="shared" si="47"/>
        <v>4.632652571579722E-3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1849</v>
      </c>
      <c r="E142" s="166">
        <v>35752</v>
      </c>
      <c r="F142" s="166">
        <v>41063</v>
      </c>
      <c r="G142" s="166">
        <v>37926</v>
      </c>
      <c r="H142" s="166">
        <v>29877</v>
      </c>
      <c r="I142" s="167">
        <f t="shared" si="46"/>
        <v>-0.2122290776775827</v>
      </c>
      <c r="J142" s="166">
        <f t="shared" si="45"/>
        <v>-8049</v>
      </c>
      <c r="K142" s="167">
        <f t="shared" si="47"/>
        <v>1.4810469416085706E-3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4557</v>
      </c>
      <c r="E143" s="166">
        <v>18876</v>
      </c>
      <c r="F143" s="166">
        <v>23555</v>
      </c>
      <c r="G143" s="166">
        <v>28751</v>
      </c>
      <c r="H143" s="166">
        <v>21101</v>
      </c>
      <c r="I143" s="167">
        <f t="shared" si="46"/>
        <v>-0.2660777016451602</v>
      </c>
      <c r="J143" s="166">
        <f t="shared" si="45"/>
        <v>-7650</v>
      </c>
      <c r="K143" s="167">
        <f t="shared" si="47"/>
        <v>1.0460076819922498E-3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422</v>
      </c>
      <c r="E144" s="166">
        <v>14520</v>
      </c>
      <c r="F144" s="166">
        <v>18490</v>
      </c>
      <c r="G144" s="166">
        <v>16363</v>
      </c>
      <c r="H144" s="166">
        <v>18066</v>
      </c>
      <c r="I144" s="167">
        <f t="shared" si="46"/>
        <v>0.104076269632708</v>
      </c>
      <c r="J144" s="166">
        <f t="shared" si="45"/>
        <v>1703</v>
      </c>
      <c r="K144" s="167">
        <f t="shared" si="47"/>
        <v>8.9555825709075327E-4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206</v>
      </c>
      <c r="E145" s="166">
        <v>6498</v>
      </c>
      <c r="F145" s="166">
        <v>12672</v>
      </c>
      <c r="G145" s="166">
        <v>10614</v>
      </c>
      <c r="H145" s="166">
        <v>8883</v>
      </c>
      <c r="I145" s="167">
        <f t="shared" si="46"/>
        <v>-0.16308648954211424</v>
      </c>
      <c r="J145" s="166">
        <f t="shared" si="45"/>
        <v>-1731</v>
      </c>
      <c r="K145" s="167">
        <f t="shared" si="47"/>
        <v>4.4034340738055805E-4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66082</v>
      </c>
      <c r="E146" s="171">
        <f t="shared" si="49"/>
        <v>271935</v>
      </c>
      <c r="F146" s="171">
        <f t="shared" si="49"/>
        <v>304132</v>
      </c>
      <c r="G146" s="171">
        <f t="shared" si="49"/>
        <v>306608</v>
      </c>
      <c r="H146" s="171">
        <f t="shared" si="49"/>
        <v>310268</v>
      </c>
      <c r="I146" s="172">
        <f t="shared" si="46"/>
        <v>1.1937066221364034E-2</v>
      </c>
      <c r="J146" s="171">
        <f>H146-G146</f>
        <v>3660</v>
      </c>
      <c r="K146" s="172">
        <f t="shared" si="47"/>
        <v>1.5380442229106268E-2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97296</v>
      </c>
      <c r="E148" s="178">
        <v>341012</v>
      </c>
      <c r="F148" s="178">
        <v>469881</v>
      </c>
      <c r="G148" s="178">
        <v>444519</v>
      </c>
      <c r="H148" s="178">
        <v>423090</v>
      </c>
      <c r="I148" s="179">
        <f>IFERROR(H148/G148-1,"-")</f>
        <v>-4.8207163248365048E-2</v>
      </c>
      <c r="J148" s="178">
        <f>H148-G148</f>
        <v>-21429</v>
      </c>
      <c r="K148" s="179">
        <f>H148/H$8</f>
        <v>2.0973195117487367E-2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50394</v>
      </c>
      <c r="E149" s="162">
        <v>141025</v>
      </c>
      <c r="F149" s="162">
        <v>186282</v>
      </c>
      <c r="G149" s="162">
        <v>177124</v>
      </c>
      <c r="H149" s="162">
        <v>156692</v>
      </c>
      <c r="I149" s="163">
        <f>IFERROR(H149/G149-1,"-")</f>
        <v>-0.11535421512612631</v>
      </c>
      <c r="J149" s="162">
        <f t="shared" ref="J149:J159" si="50">H149-G149</f>
        <v>-20432</v>
      </c>
      <c r="K149" s="163">
        <f>H149/H$8</f>
        <v>7.7674534717183837E-3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39820</v>
      </c>
      <c r="E150" s="166">
        <v>78792</v>
      </c>
      <c r="F150" s="166">
        <v>122820</v>
      </c>
      <c r="G150" s="166">
        <v>118969</v>
      </c>
      <c r="H150" s="166">
        <v>94724</v>
      </c>
      <c r="I150" s="167">
        <f>IFERROR(H150/G150-1,"-")</f>
        <v>-0.20379258462288496</v>
      </c>
      <c r="J150" s="166">
        <f t="shared" si="50"/>
        <v>-24245</v>
      </c>
      <c r="K150" s="167">
        <f>H150/H$8</f>
        <v>4.6956083441085199E-3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10574</v>
      </c>
      <c r="E151" s="166">
        <v>62233</v>
      </c>
      <c r="F151" s="166">
        <v>63462</v>
      </c>
      <c r="G151" s="166">
        <v>58155</v>
      </c>
      <c r="H151" s="166">
        <v>61968</v>
      </c>
      <c r="I151" s="167">
        <f>IFERROR(H151/G151-1,"-")</f>
        <v>6.5566159401599267E-2</v>
      </c>
      <c r="J151" s="166">
        <f t="shared" si="50"/>
        <v>3813</v>
      </c>
      <c r="K151" s="167">
        <f>H151/H$8</f>
        <v>3.0718451276098638E-3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46902</v>
      </c>
      <c r="E152" s="162">
        <v>199987</v>
      </c>
      <c r="F152" s="162">
        <v>283599</v>
      </c>
      <c r="G152" s="162">
        <v>267395</v>
      </c>
      <c r="H152" s="162">
        <v>266398</v>
      </c>
      <c r="I152" s="163">
        <f>IFERROR(H152/G152-1,"-")</f>
        <v>-3.7285663531479996E-3</v>
      </c>
      <c r="J152" s="162">
        <f t="shared" si="50"/>
        <v>-997</v>
      </c>
      <c r="K152" s="163">
        <f>H152/H$8</f>
        <v>1.3205741645768985E-2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1645</v>
      </c>
      <c r="E153" s="166">
        <v>74624</v>
      </c>
      <c r="F153" s="166">
        <v>112992</v>
      </c>
      <c r="G153" s="166">
        <v>101036</v>
      </c>
      <c r="H153" s="166">
        <v>63064</v>
      </c>
      <c r="I153" s="167">
        <f t="shared" ref="I153:I160" si="51">IFERROR(H153/G153-1,"-")</f>
        <v>-0.37582643810127081</v>
      </c>
      <c r="J153" s="166">
        <f t="shared" si="50"/>
        <v>-37972</v>
      </c>
      <c r="K153" s="167">
        <f t="shared" ref="K153:K160" si="52">H153/H$8</f>
        <v>3.1261754635874719E-3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13667</v>
      </c>
      <c r="E154" s="166">
        <v>55156</v>
      </c>
      <c r="F154" s="166">
        <v>59967</v>
      </c>
      <c r="G154" s="166">
        <v>61398</v>
      </c>
      <c r="H154" s="166">
        <v>56811</v>
      </c>
      <c r="I154" s="167">
        <f t="shared" si="51"/>
        <v>-7.47092739177172E-2</v>
      </c>
      <c r="J154" s="166">
        <f t="shared" si="50"/>
        <v>-4587</v>
      </c>
      <c r="K154" s="167">
        <f t="shared" si="52"/>
        <v>2.8162050339633998E-3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11423</v>
      </c>
      <c r="E155" s="166">
        <v>18656</v>
      </c>
      <c r="F155" s="166">
        <v>39765</v>
      </c>
      <c r="G155" s="166">
        <v>27279</v>
      </c>
      <c r="H155" s="166">
        <v>79393</v>
      </c>
      <c r="I155" s="167">
        <f t="shared" si="51"/>
        <v>1.9104072729938779</v>
      </c>
      <c r="J155" s="166">
        <f t="shared" si="50"/>
        <v>52114</v>
      </c>
      <c r="K155" s="167">
        <f t="shared" si="52"/>
        <v>3.9356280695896258E-3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1484</v>
      </c>
      <c r="E156" s="166">
        <v>4486</v>
      </c>
      <c r="F156" s="166">
        <v>6557</v>
      </c>
      <c r="G156" s="166">
        <v>8762</v>
      </c>
      <c r="H156" s="166">
        <v>7289</v>
      </c>
      <c r="I156" s="167">
        <f t="shared" si="51"/>
        <v>-0.16811230312713987</v>
      </c>
      <c r="J156" s="166">
        <f t="shared" si="50"/>
        <v>-1473</v>
      </c>
      <c r="K156" s="167">
        <f t="shared" si="52"/>
        <v>3.6132647713575227E-4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2739</v>
      </c>
      <c r="E157" s="166">
        <v>15118</v>
      </c>
      <c r="F157" s="166">
        <v>15064</v>
      </c>
      <c r="G157" s="166">
        <v>13008</v>
      </c>
      <c r="H157" s="166">
        <v>10190</v>
      </c>
      <c r="I157" s="167">
        <f t="shared" si="51"/>
        <v>-0.21663591635916357</v>
      </c>
      <c r="J157" s="166">
        <f t="shared" si="50"/>
        <v>-2818</v>
      </c>
      <c r="K157" s="167">
        <f t="shared" si="52"/>
        <v>5.0513332446334416E-4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235</v>
      </c>
      <c r="E158" s="166">
        <v>1381</v>
      </c>
      <c r="F158" s="166">
        <v>3093</v>
      </c>
      <c r="G158" s="166">
        <v>2100</v>
      </c>
      <c r="H158" s="166">
        <v>1642</v>
      </c>
      <c r="I158" s="167">
        <f t="shared" si="51"/>
        <v>-0.21809523809523812</v>
      </c>
      <c r="J158" s="166">
        <f t="shared" si="50"/>
        <v>-458</v>
      </c>
      <c r="K158" s="167">
        <f t="shared" si="52"/>
        <v>8.1396361017547703E-5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172</v>
      </c>
      <c r="E159" s="166">
        <v>2597</v>
      </c>
      <c r="F159" s="166">
        <v>3937</v>
      </c>
      <c r="G159" s="166">
        <v>3649</v>
      </c>
      <c r="H159" s="166">
        <v>2760</v>
      </c>
      <c r="I159" s="167">
        <f t="shared" si="51"/>
        <v>-0.24362839134009318</v>
      </c>
      <c r="J159" s="166">
        <f t="shared" si="50"/>
        <v>-889</v>
      </c>
      <c r="K159" s="167">
        <f t="shared" si="52"/>
        <v>1.3681726943266239E-4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15537</v>
      </c>
      <c r="E160" s="171">
        <f t="shared" si="54"/>
        <v>27969</v>
      </c>
      <c r="F160" s="171">
        <f t="shared" si="54"/>
        <v>42224</v>
      </c>
      <c r="G160" s="171">
        <f t="shared" si="54"/>
        <v>50163</v>
      </c>
      <c r="H160" s="171">
        <f t="shared" si="54"/>
        <v>45249</v>
      </c>
      <c r="I160" s="172">
        <f t="shared" si="51"/>
        <v>-9.7960648286585683E-2</v>
      </c>
      <c r="J160" s="171">
        <f>H160-G160</f>
        <v>-4914</v>
      </c>
      <c r="K160" s="172">
        <f t="shared" si="52"/>
        <v>2.2430596465791816E-3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F0B22-BF54-417F-913A-583B5C10B294}">
  <sheetPr>
    <tabColor rgb="FFF29140"/>
    <pageSetUpPr fitToPage="1"/>
  </sheetPr>
  <dimension ref="A1:P162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3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BBEFB-F956-4CFD-9AD3-9FE3CA2AC4A3}">
  <sheetPr>
    <tabColor theme="3" tint="0.39997558519241921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F28BA-0A94-487D-B311-848794ABDA22}">
  <sheetPr>
    <tabColor theme="8" tint="0.59999389629810485"/>
  </sheetPr>
  <dimension ref="B1:P220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9" t="s">
        <v>42</v>
      </c>
      <c r="E1" s="299"/>
      <c r="F1" s="299"/>
      <c r="G1" s="299"/>
      <c r="H1" s="299"/>
      <c r="I1" s="299"/>
      <c r="J1" s="299"/>
      <c r="K1" s="299"/>
      <c r="L1" s="299"/>
    </row>
    <row r="2" spans="2:16" x14ac:dyDescent="0.25">
      <c r="D2" s="299"/>
      <c r="E2" s="299"/>
      <c r="F2" s="299"/>
      <c r="G2" s="299"/>
      <c r="H2" s="299"/>
      <c r="I2" s="299"/>
      <c r="J2" s="299"/>
      <c r="K2" s="299"/>
      <c r="L2" s="299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228</v>
      </c>
      <c r="F6" s="13" t="s">
        <v>229</v>
      </c>
      <c r="G6" s="13" t="s">
        <v>230</v>
      </c>
      <c r="H6" s="13" t="s">
        <v>231</v>
      </c>
      <c r="I6" s="13" t="s">
        <v>232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julio 2025</v>
      </c>
    </row>
    <row r="7" spans="2:16" ht="15" customHeight="1" x14ac:dyDescent="0.25">
      <c r="B7" s="296" t="s">
        <v>44</v>
      </c>
      <c r="C7" s="291" t="s">
        <v>8</v>
      </c>
      <c r="D7" s="67" t="s">
        <v>45</v>
      </c>
      <c r="E7" s="68">
        <v>224964</v>
      </c>
      <c r="F7" s="68">
        <v>455417</v>
      </c>
      <c r="G7" s="68">
        <v>453884</v>
      </c>
      <c r="H7" s="68">
        <v>480798</v>
      </c>
      <c r="I7" s="68">
        <v>487331</v>
      </c>
      <c r="J7" s="69">
        <f>I7/H7-1</f>
        <v>1.358782690443805E-2</v>
      </c>
      <c r="K7" s="68">
        <f>I7-H7</f>
        <v>6533</v>
      </c>
      <c r="L7" s="69">
        <f>I7/$I$7</f>
        <v>1</v>
      </c>
      <c r="P7" s="70"/>
    </row>
    <row r="8" spans="2:16" ht="15" customHeight="1" x14ac:dyDescent="0.25">
      <c r="B8" s="284"/>
      <c r="C8" s="286"/>
      <c r="D8" s="15" t="s">
        <v>46</v>
      </c>
      <c r="E8" s="16">
        <v>94144</v>
      </c>
      <c r="F8" s="16">
        <v>164843</v>
      </c>
      <c r="G8" s="16">
        <v>163971</v>
      </c>
      <c r="H8" s="16">
        <v>166795</v>
      </c>
      <c r="I8" s="16">
        <v>155030</v>
      </c>
      <c r="J8" s="17">
        <f t="shared" ref="J8:J63" si="0">I8/H8-1</f>
        <v>-7.0535687520609125E-2</v>
      </c>
      <c r="K8" s="16">
        <f t="shared" ref="K8:K50" si="1">I8-H8</f>
        <v>-11765</v>
      </c>
      <c r="L8" s="18">
        <f t="shared" ref="L8:L17" si="2">I8/$I$7</f>
        <v>0.31812053819683134</v>
      </c>
      <c r="P8" s="70"/>
    </row>
    <row r="9" spans="2:16" x14ac:dyDescent="0.25">
      <c r="B9" s="284"/>
      <c r="C9" s="286"/>
      <c r="D9" s="19" t="s">
        <v>47</v>
      </c>
      <c r="E9" s="20">
        <v>42074</v>
      </c>
      <c r="F9" s="20">
        <v>119732</v>
      </c>
      <c r="G9" s="20">
        <v>112830</v>
      </c>
      <c r="H9" s="20">
        <v>121148</v>
      </c>
      <c r="I9" s="20">
        <v>127552</v>
      </c>
      <c r="J9" s="62">
        <f t="shared" si="0"/>
        <v>5.2860963449664844E-2</v>
      </c>
      <c r="K9" s="20">
        <f t="shared" si="1"/>
        <v>6404</v>
      </c>
      <c r="L9" s="63">
        <f t="shared" si="2"/>
        <v>0.26173586330440707</v>
      </c>
      <c r="P9" s="70"/>
    </row>
    <row r="10" spans="2:16" x14ac:dyDescent="0.25">
      <c r="B10" s="284"/>
      <c r="C10" s="286"/>
      <c r="D10" s="19" t="s">
        <v>48</v>
      </c>
      <c r="E10" s="20">
        <v>1838</v>
      </c>
      <c r="F10" s="20">
        <v>2342</v>
      </c>
      <c r="G10" s="20">
        <v>2800</v>
      </c>
      <c r="H10" s="20">
        <v>2508</v>
      </c>
      <c r="I10" s="20">
        <v>2685</v>
      </c>
      <c r="J10" s="62">
        <f t="shared" si="0"/>
        <v>7.0574162679425845E-2</v>
      </c>
      <c r="K10" s="20">
        <f t="shared" si="1"/>
        <v>177</v>
      </c>
      <c r="L10" s="63">
        <f t="shared" si="2"/>
        <v>5.5096023031574026E-3</v>
      </c>
      <c r="P10" s="70"/>
    </row>
    <row r="11" spans="2:16" x14ac:dyDescent="0.25">
      <c r="B11" s="284"/>
      <c r="C11" s="286"/>
      <c r="D11" s="19" t="s">
        <v>49</v>
      </c>
      <c r="E11" s="20">
        <v>2379</v>
      </c>
      <c r="F11" s="20">
        <v>24503</v>
      </c>
      <c r="G11" s="20">
        <v>23244</v>
      </c>
      <c r="H11" s="20">
        <v>16852</v>
      </c>
      <c r="I11" s="20">
        <v>17502</v>
      </c>
      <c r="J11" s="62">
        <f t="shared" si="0"/>
        <v>3.8571089484927601E-2</v>
      </c>
      <c r="K11" s="20">
        <f t="shared" si="1"/>
        <v>650</v>
      </c>
      <c r="L11" s="63">
        <f t="shared" si="2"/>
        <v>3.5913988644268473E-2</v>
      </c>
      <c r="P11" s="70"/>
    </row>
    <row r="12" spans="2:16" x14ac:dyDescent="0.25">
      <c r="B12" s="284"/>
      <c r="C12" s="286"/>
      <c r="D12" s="19" t="s">
        <v>50</v>
      </c>
      <c r="E12" s="20">
        <v>41575</v>
      </c>
      <c r="F12" s="20">
        <v>73949</v>
      </c>
      <c r="G12" s="20">
        <v>74357</v>
      </c>
      <c r="H12" s="20">
        <v>90048</v>
      </c>
      <c r="I12" s="20">
        <v>93261</v>
      </c>
      <c r="J12" s="62">
        <f t="shared" si="0"/>
        <v>3.5680970149253755E-2</v>
      </c>
      <c r="K12" s="20">
        <f t="shared" si="1"/>
        <v>3213</v>
      </c>
      <c r="L12" s="63">
        <f t="shared" si="2"/>
        <v>0.1913709573164851</v>
      </c>
      <c r="P12" s="70"/>
    </row>
    <row r="13" spans="2:16" x14ac:dyDescent="0.25">
      <c r="B13" s="284"/>
      <c r="C13" s="286"/>
      <c r="D13" s="19" t="s">
        <v>51</v>
      </c>
      <c r="E13" s="20">
        <v>2428</v>
      </c>
      <c r="F13" s="20">
        <v>4275</v>
      </c>
      <c r="G13" s="20">
        <v>4340</v>
      </c>
      <c r="H13" s="20">
        <v>4593</v>
      </c>
      <c r="I13" s="20">
        <v>3637</v>
      </c>
      <c r="J13" s="62">
        <f t="shared" si="0"/>
        <v>-0.20814282603962553</v>
      </c>
      <c r="K13" s="20">
        <f t="shared" si="1"/>
        <v>-956</v>
      </c>
      <c r="L13" s="63">
        <f t="shared" si="2"/>
        <v>7.4631000285227088E-3</v>
      </c>
      <c r="P13" s="70"/>
    </row>
    <row r="14" spans="2:16" x14ac:dyDescent="0.25">
      <c r="B14" s="284"/>
      <c r="C14" s="286"/>
      <c r="D14" s="19" t="s">
        <v>52</v>
      </c>
      <c r="E14" s="20">
        <v>10658</v>
      </c>
      <c r="F14" s="20">
        <v>15515</v>
      </c>
      <c r="G14" s="20">
        <v>21748</v>
      </c>
      <c r="H14" s="20">
        <v>20589</v>
      </c>
      <c r="I14" s="20">
        <v>25675</v>
      </c>
      <c r="J14" s="62">
        <f t="shared" si="0"/>
        <v>0.24702511049589582</v>
      </c>
      <c r="K14" s="20">
        <f t="shared" si="1"/>
        <v>5086</v>
      </c>
      <c r="L14" s="63">
        <f t="shared" si="2"/>
        <v>5.2684930776002351E-2</v>
      </c>
      <c r="P14" s="70"/>
    </row>
    <row r="15" spans="2:16" x14ac:dyDescent="0.25">
      <c r="B15" s="284"/>
      <c r="C15" s="286"/>
      <c r="D15" s="19" t="s">
        <v>53</v>
      </c>
      <c r="E15" s="20">
        <v>14398</v>
      </c>
      <c r="F15" s="20">
        <v>18083</v>
      </c>
      <c r="G15" s="20">
        <v>16810</v>
      </c>
      <c r="H15" s="20">
        <v>21632</v>
      </c>
      <c r="I15" s="20">
        <v>23873</v>
      </c>
      <c r="J15" s="62">
        <f t="shared" si="0"/>
        <v>0.10359652366863914</v>
      </c>
      <c r="K15" s="20">
        <f t="shared" si="1"/>
        <v>2241</v>
      </c>
      <c r="L15" s="63">
        <f t="shared" si="2"/>
        <v>4.898723865298945E-2</v>
      </c>
      <c r="P15" s="70"/>
    </row>
    <row r="16" spans="2:16" x14ac:dyDescent="0.25">
      <c r="B16" s="284"/>
      <c r="C16" s="286"/>
      <c r="D16" s="19" t="s">
        <v>54</v>
      </c>
      <c r="E16" s="20">
        <v>10219</v>
      </c>
      <c r="F16" s="20">
        <v>23111</v>
      </c>
      <c r="G16" s="20">
        <v>24276</v>
      </c>
      <c r="H16" s="20">
        <v>24893</v>
      </c>
      <c r="I16" s="20">
        <v>26869</v>
      </c>
      <c r="J16" s="62">
        <f t="shared" si="0"/>
        <v>7.937974530992653E-2</v>
      </c>
      <c r="K16" s="20">
        <f t="shared" si="1"/>
        <v>1976</v>
      </c>
      <c r="L16" s="63">
        <f t="shared" si="2"/>
        <v>5.5135010906344969E-2</v>
      </c>
      <c r="P16" s="70"/>
    </row>
    <row r="17" spans="2:16" x14ac:dyDescent="0.25">
      <c r="B17" s="284"/>
      <c r="C17" s="287"/>
      <c r="D17" s="23" t="s">
        <v>55</v>
      </c>
      <c r="E17" s="71">
        <v>5251</v>
      </c>
      <c r="F17" s="71">
        <v>9064</v>
      </c>
      <c r="G17" s="71">
        <v>9508</v>
      </c>
      <c r="H17" s="71">
        <v>11740</v>
      </c>
      <c r="I17" s="71">
        <v>11247</v>
      </c>
      <c r="J17" s="25">
        <f t="shared" si="0"/>
        <v>-4.199318568994892E-2</v>
      </c>
      <c r="K17" s="71">
        <f t="shared" si="1"/>
        <v>-493</v>
      </c>
      <c r="L17" s="47">
        <f t="shared" si="2"/>
        <v>2.3078769870991174E-2</v>
      </c>
      <c r="P17" s="70"/>
    </row>
    <row r="18" spans="2:16" x14ac:dyDescent="0.25">
      <c r="B18" s="284"/>
      <c r="C18" s="288" t="s">
        <v>18</v>
      </c>
      <c r="D18" s="67" t="s">
        <v>45</v>
      </c>
      <c r="E18" s="68">
        <v>246325</v>
      </c>
      <c r="F18" s="68">
        <v>525893</v>
      </c>
      <c r="G18" s="68">
        <v>533489</v>
      </c>
      <c r="H18" s="68">
        <v>558529</v>
      </c>
      <c r="I18" s="68">
        <v>564894</v>
      </c>
      <c r="J18" s="69">
        <f t="shared" si="0"/>
        <v>1.1396006295107286E-2</v>
      </c>
      <c r="K18" s="68">
        <f t="shared" si="1"/>
        <v>6365</v>
      </c>
      <c r="L18" s="69">
        <f t="shared" ref="L18:L19" si="3">I18/$I$18</f>
        <v>1</v>
      </c>
    </row>
    <row r="19" spans="2:16" x14ac:dyDescent="0.25">
      <c r="B19" s="284"/>
      <c r="C19" s="289"/>
      <c r="D19" s="26" t="s">
        <v>46</v>
      </c>
      <c r="E19" s="27">
        <v>104300</v>
      </c>
      <c r="F19" s="27">
        <v>193056</v>
      </c>
      <c r="G19" s="27">
        <v>195421</v>
      </c>
      <c r="H19" s="27">
        <v>198178</v>
      </c>
      <c r="I19" s="27">
        <v>184181</v>
      </c>
      <c r="J19" s="28">
        <f t="shared" si="0"/>
        <v>-7.062842495130639E-2</v>
      </c>
      <c r="K19" s="27">
        <f t="shared" si="1"/>
        <v>-13997</v>
      </c>
      <c r="L19" s="18">
        <f t="shared" si="3"/>
        <v>0.32604524034597643</v>
      </c>
    </row>
    <row r="20" spans="2:16" x14ac:dyDescent="0.25">
      <c r="B20" s="284"/>
      <c r="C20" s="289"/>
      <c r="D20" s="4" t="s">
        <v>47</v>
      </c>
      <c r="E20" s="29">
        <v>46309</v>
      </c>
      <c r="F20" s="29">
        <v>140298</v>
      </c>
      <c r="G20" s="29">
        <v>135627</v>
      </c>
      <c r="H20" s="29">
        <v>144210</v>
      </c>
      <c r="I20" s="29">
        <v>151264</v>
      </c>
      <c r="J20" s="72">
        <f t="shared" si="0"/>
        <v>4.8914777061230152E-2</v>
      </c>
      <c r="K20" s="29">
        <f t="shared" si="1"/>
        <v>7054</v>
      </c>
      <c r="L20" s="63">
        <f>I20/$I$18</f>
        <v>0.26777413107591869</v>
      </c>
    </row>
    <row r="21" spans="2:16" x14ac:dyDescent="0.25">
      <c r="B21" s="284"/>
      <c r="C21" s="289"/>
      <c r="D21" s="4" t="s">
        <v>48</v>
      </c>
      <c r="E21" s="29">
        <v>2038</v>
      </c>
      <c r="F21" s="29">
        <v>2613</v>
      </c>
      <c r="G21" s="29">
        <v>3056</v>
      </c>
      <c r="H21" s="29">
        <v>2720</v>
      </c>
      <c r="I21" s="29">
        <v>3023</v>
      </c>
      <c r="J21" s="72">
        <f t="shared" si="0"/>
        <v>0.11139705882352935</v>
      </c>
      <c r="K21" s="29">
        <f t="shared" si="1"/>
        <v>303</v>
      </c>
      <c r="L21" s="63">
        <f t="shared" ref="L21:L28" si="4">I21/$I$18</f>
        <v>5.35144646606266E-3</v>
      </c>
    </row>
    <row r="22" spans="2:16" x14ac:dyDescent="0.25">
      <c r="B22" s="284"/>
      <c r="C22" s="289"/>
      <c r="D22" s="4" t="s">
        <v>49</v>
      </c>
      <c r="E22" s="29">
        <v>2426</v>
      </c>
      <c r="F22" s="29">
        <v>27893</v>
      </c>
      <c r="G22" s="29">
        <v>26664</v>
      </c>
      <c r="H22" s="29">
        <v>19100</v>
      </c>
      <c r="I22" s="29">
        <v>20231</v>
      </c>
      <c r="J22" s="72">
        <f t="shared" si="0"/>
        <v>5.9214659685863813E-2</v>
      </c>
      <c r="K22" s="29">
        <f t="shared" si="1"/>
        <v>1131</v>
      </c>
      <c r="L22" s="63">
        <f t="shared" si="4"/>
        <v>3.5813798694976404E-2</v>
      </c>
    </row>
    <row r="23" spans="2:16" x14ac:dyDescent="0.25">
      <c r="B23" s="284"/>
      <c r="C23" s="289"/>
      <c r="D23" s="4" t="s">
        <v>50</v>
      </c>
      <c r="E23" s="29">
        <v>44986</v>
      </c>
      <c r="F23" s="29">
        <v>84199</v>
      </c>
      <c r="G23" s="29">
        <v>86585</v>
      </c>
      <c r="H23" s="29">
        <v>101084</v>
      </c>
      <c r="I23" s="29">
        <v>104813</v>
      </c>
      <c r="J23" s="72">
        <f t="shared" si="0"/>
        <v>3.6890111194650022E-2</v>
      </c>
      <c r="K23" s="29">
        <f t="shared" si="1"/>
        <v>3729</v>
      </c>
      <c r="L23" s="63">
        <f t="shared" si="4"/>
        <v>0.1855445446402334</v>
      </c>
    </row>
    <row r="24" spans="2:16" x14ac:dyDescent="0.25">
      <c r="B24" s="284"/>
      <c r="C24" s="289"/>
      <c r="D24" s="4" t="s">
        <v>51</v>
      </c>
      <c r="E24" s="29">
        <v>2531</v>
      </c>
      <c r="F24" s="29">
        <v>4460</v>
      </c>
      <c r="G24" s="29">
        <v>4564</v>
      </c>
      <c r="H24" s="29">
        <v>4705</v>
      </c>
      <c r="I24" s="29">
        <v>3825</v>
      </c>
      <c r="J24" s="72">
        <f t="shared" si="0"/>
        <v>-0.18703506907545164</v>
      </c>
      <c r="K24" s="29">
        <f t="shared" si="1"/>
        <v>-880</v>
      </c>
      <c r="L24" s="63">
        <f t="shared" si="4"/>
        <v>6.7711818500462029E-3</v>
      </c>
    </row>
    <row r="25" spans="2:16" x14ac:dyDescent="0.25">
      <c r="B25" s="284"/>
      <c r="C25" s="289"/>
      <c r="D25" s="4" t="s">
        <v>52</v>
      </c>
      <c r="E25" s="29">
        <v>12400</v>
      </c>
      <c r="F25" s="29">
        <v>17775</v>
      </c>
      <c r="G25" s="29">
        <v>24316</v>
      </c>
      <c r="H25" s="29">
        <v>23859</v>
      </c>
      <c r="I25" s="29">
        <v>29368</v>
      </c>
      <c r="J25" s="72">
        <f t="shared" si="0"/>
        <v>0.23089819355379526</v>
      </c>
      <c r="K25" s="29">
        <f t="shared" si="1"/>
        <v>5509</v>
      </c>
      <c r="L25" s="63">
        <f t="shared" si="4"/>
        <v>5.1988514659387426E-2</v>
      </c>
    </row>
    <row r="26" spans="2:16" x14ac:dyDescent="0.25">
      <c r="B26" s="284"/>
      <c r="C26" s="289"/>
      <c r="D26" s="4" t="s">
        <v>53</v>
      </c>
      <c r="E26" s="29">
        <v>14859</v>
      </c>
      <c r="F26" s="29">
        <v>18761</v>
      </c>
      <c r="G26" s="29">
        <v>17627</v>
      </c>
      <c r="H26" s="29">
        <v>22231</v>
      </c>
      <c r="I26" s="29">
        <v>24531</v>
      </c>
      <c r="J26" s="72">
        <f t="shared" si="0"/>
        <v>0.10345913364221127</v>
      </c>
      <c r="K26" s="29">
        <f t="shared" si="1"/>
        <v>2300</v>
      </c>
      <c r="L26" s="63">
        <f t="shared" si="4"/>
        <v>4.3425846264962986E-2</v>
      </c>
    </row>
    <row r="27" spans="2:16" x14ac:dyDescent="0.25">
      <c r="B27" s="284"/>
      <c r="C27" s="289"/>
      <c r="D27" s="4" t="s">
        <v>54</v>
      </c>
      <c r="E27" s="29">
        <v>10937</v>
      </c>
      <c r="F27" s="29">
        <v>26589</v>
      </c>
      <c r="G27" s="29">
        <v>28421</v>
      </c>
      <c r="H27" s="29">
        <v>29387</v>
      </c>
      <c r="I27" s="29">
        <v>31278</v>
      </c>
      <c r="J27" s="30">
        <f t="shared" si="0"/>
        <v>6.4348181168544016E-2</v>
      </c>
      <c r="K27" s="29">
        <f t="shared" si="1"/>
        <v>1891</v>
      </c>
      <c r="L27" s="31">
        <f t="shared" si="4"/>
        <v>5.5369679975358209E-2</v>
      </c>
    </row>
    <row r="28" spans="2:16" x14ac:dyDescent="0.25">
      <c r="B28" s="284"/>
      <c r="C28" s="290"/>
      <c r="D28" s="32" t="s">
        <v>55</v>
      </c>
      <c r="E28" s="73">
        <v>5539</v>
      </c>
      <c r="F28" s="73">
        <v>10249</v>
      </c>
      <c r="G28" s="73">
        <v>11208</v>
      </c>
      <c r="H28" s="73">
        <v>13055</v>
      </c>
      <c r="I28" s="73">
        <v>12380</v>
      </c>
      <c r="J28" s="34">
        <f t="shared" si="0"/>
        <v>-5.1704327843738018E-2</v>
      </c>
      <c r="K28" s="73">
        <f t="shared" si="1"/>
        <v>-675</v>
      </c>
      <c r="L28" s="74">
        <f t="shared" si="4"/>
        <v>2.1915616027077648E-2</v>
      </c>
    </row>
    <row r="29" spans="2:16" x14ac:dyDescent="0.25">
      <c r="B29" s="284"/>
      <c r="C29" s="291" t="s">
        <v>21</v>
      </c>
      <c r="D29" s="67" t="s">
        <v>45</v>
      </c>
      <c r="E29" s="68">
        <v>1243542</v>
      </c>
      <c r="F29" s="68">
        <v>2966022</v>
      </c>
      <c r="G29" s="68">
        <v>3074274</v>
      </c>
      <c r="H29" s="68">
        <v>3194799</v>
      </c>
      <c r="I29" s="68">
        <v>3188994</v>
      </c>
      <c r="J29" s="69">
        <f t="shared" si="0"/>
        <v>-1.8170157183597935E-3</v>
      </c>
      <c r="K29" s="68">
        <f t="shared" si="1"/>
        <v>-5805</v>
      </c>
      <c r="L29" s="69">
        <f t="shared" ref="L29:L30" si="5">I29/$I$29</f>
        <v>1</v>
      </c>
    </row>
    <row r="30" spans="2:16" x14ac:dyDescent="0.25">
      <c r="B30" s="284"/>
      <c r="C30" s="286"/>
      <c r="D30" s="15" t="s">
        <v>46</v>
      </c>
      <c r="E30" s="16">
        <v>553215</v>
      </c>
      <c r="F30" s="16">
        <v>1179956</v>
      </c>
      <c r="G30" s="16">
        <v>1205442</v>
      </c>
      <c r="H30" s="16">
        <v>1224963</v>
      </c>
      <c r="I30" s="16">
        <v>1156556</v>
      </c>
      <c r="J30" s="17">
        <f t="shared" si="0"/>
        <v>-5.5844135700425235E-2</v>
      </c>
      <c r="K30" s="16">
        <f t="shared" si="1"/>
        <v>-68407</v>
      </c>
      <c r="L30" s="18">
        <f t="shared" si="5"/>
        <v>0.36267111195568258</v>
      </c>
    </row>
    <row r="31" spans="2:16" x14ac:dyDescent="0.25">
      <c r="B31" s="284"/>
      <c r="C31" s="286"/>
      <c r="D31" s="19" t="s">
        <v>47</v>
      </c>
      <c r="E31" s="20">
        <v>254312</v>
      </c>
      <c r="F31" s="20">
        <v>858220</v>
      </c>
      <c r="G31" s="20">
        <v>871300</v>
      </c>
      <c r="H31" s="20">
        <v>895588</v>
      </c>
      <c r="I31" s="20">
        <v>931129</v>
      </c>
      <c r="J31" s="62">
        <f>I31/H31-1</f>
        <v>3.968454244585673E-2</v>
      </c>
      <c r="K31" s="20">
        <f t="shared" si="1"/>
        <v>35541</v>
      </c>
      <c r="L31" s="63">
        <f>I31/$I$29</f>
        <v>0.29198204825722468</v>
      </c>
    </row>
    <row r="32" spans="2:16" x14ac:dyDescent="0.25">
      <c r="B32" s="284"/>
      <c r="C32" s="286"/>
      <c r="D32" s="19" t="s">
        <v>48</v>
      </c>
      <c r="E32" s="20">
        <v>8689</v>
      </c>
      <c r="F32" s="20">
        <v>11471</v>
      </c>
      <c r="G32" s="20">
        <v>10514</v>
      </c>
      <c r="H32" s="20">
        <v>12513</v>
      </c>
      <c r="I32" s="20">
        <v>13153</v>
      </c>
      <c r="J32" s="62">
        <f t="shared" ref="J32:J41" si="6">I32/H32-1</f>
        <v>5.11468073203869E-2</v>
      </c>
      <c r="K32" s="20">
        <f t="shared" si="1"/>
        <v>640</v>
      </c>
      <c r="L32" s="63">
        <f t="shared" ref="L32:L39" si="7">I32/$I$29</f>
        <v>4.124498195982808E-3</v>
      </c>
    </row>
    <row r="33" spans="2:12" x14ac:dyDescent="0.25">
      <c r="B33" s="284"/>
      <c r="C33" s="286"/>
      <c r="D33" s="19" t="s">
        <v>49</v>
      </c>
      <c r="E33" s="20">
        <v>6598</v>
      </c>
      <c r="F33" s="20">
        <v>137368</v>
      </c>
      <c r="G33" s="20">
        <v>132622</v>
      </c>
      <c r="H33" s="20">
        <v>99510</v>
      </c>
      <c r="I33" s="20">
        <v>107220</v>
      </c>
      <c r="J33" s="62">
        <f t="shared" si="6"/>
        <v>7.7479650286403468E-2</v>
      </c>
      <c r="K33" s="20">
        <f t="shared" si="1"/>
        <v>7710</v>
      </c>
      <c r="L33" s="63">
        <f t="shared" si="7"/>
        <v>3.3621888282009939E-2</v>
      </c>
    </row>
    <row r="34" spans="2:12" x14ac:dyDescent="0.25">
      <c r="B34" s="284"/>
      <c r="C34" s="286"/>
      <c r="D34" s="19" t="s">
        <v>50</v>
      </c>
      <c r="E34" s="20">
        <v>225677</v>
      </c>
      <c r="F34" s="20">
        <v>417659</v>
      </c>
      <c r="G34" s="20">
        <v>454413</v>
      </c>
      <c r="H34" s="20">
        <v>532065</v>
      </c>
      <c r="I34" s="20">
        <v>528377</v>
      </c>
      <c r="J34" s="62">
        <f t="shared" si="6"/>
        <v>-6.9314839352334623E-3</v>
      </c>
      <c r="K34" s="20">
        <f t="shared" si="1"/>
        <v>-3688</v>
      </c>
      <c r="L34" s="63">
        <f t="shared" si="7"/>
        <v>0.1656876745456404</v>
      </c>
    </row>
    <row r="35" spans="2:12" x14ac:dyDescent="0.25">
      <c r="B35" s="284"/>
      <c r="C35" s="286"/>
      <c r="D35" s="19" t="s">
        <v>51</v>
      </c>
      <c r="E35" s="20">
        <v>5672</v>
      </c>
      <c r="F35" s="20">
        <v>10710</v>
      </c>
      <c r="G35" s="20">
        <v>9594</v>
      </c>
      <c r="H35" s="20">
        <v>10140</v>
      </c>
      <c r="I35" s="20">
        <v>9995</v>
      </c>
      <c r="J35" s="62">
        <f t="shared" si="6"/>
        <v>-1.429980276134124E-2</v>
      </c>
      <c r="K35" s="20">
        <f t="shared" si="1"/>
        <v>-145</v>
      </c>
      <c r="L35" s="63">
        <f t="shared" si="7"/>
        <v>3.1342172484488838E-3</v>
      </c>
    </row>
    <row r="36" spans="2:12" x14ac:dyDescent="0.25">
      <c r="B36" s="284"/>
      <c r="C36" s="286"/>
      <c r="D36" s="19" t="s">
        <v>52</v>
      </c>
      <c r="E36" s="20">
        <v>75700</v>
      </c>
      <c r="F36" s="20">
        <v>99960</v>
      </c>
      <c r="G36" s="20">
        <v>125973</v>
      </c>
      <c r="H36" s="20">
        <v>138511</v>
      </c>
      <c r="I36" s="20">
        <v>152631</v>
      </c>
      <c r="J36" s="62">
        <f t="shared" si="6"/>
        <v>0.10194136205788706</v>
      </c>
      <c r="K36" s="20">
        <f t="shared" si="1"/>
        <v>14120</v>
      </c>
      <c r="L36" s="63">
        <f t="shared" si="7"/>
        <v>4.7861802185893108E-2</v>
      </c>
    </row>
    <row r="37" spans="2:12" x14ac:dyDescent="0.25">
      <c r="B37" s="284"/>
      <c r="C37" s="286"/>
      <c r="D37" s="19" t="s">
        <v>53</v>
      </c>
      <c r="E37" s="20">
        <v>31224</v>
      </c>
      <c r="F37" s="20">
        <v>43286</v>
      </c>
      <c r="G37" s="20">
        <v>40407</v>
      </c>
      <c r="H37" s="20">
        <v>45242</v>
      </c>
      <c r="I37" s="20">
        <v>49837</v>
      </c>
      <c r="J37" s="62">
        <f t="shared" si="6"/>
        <v>0.10156491755448482</v>
      </c>
      <c r="K37" s="20">
        <f t="shared" si="1"/>
        <v>4595</v>
      </c>
      <c r="L37" s="63">
        <f t="shared" si="7"/>
        <v>1.5627812407298353E-2</v>
      </c>
    </row>
    <row r="38" spans="2:12" x14ac:dyDescent="0.25">
      <c r="B38" s="284"/>
      <c r="C38" s="286"/>
      <c r="D38" s="19" t="s">
        <v>54</v>
      </c>
      <c r="E38" s="20">
        <v>61086</v>
      </c>
      <c r="F38" s="20">
        <v>159520</v>
      </c>
      <c r="G38" s="20">
        <v>166431</v>
      </c>
      <c r="H38" s="20">
        <v>173767</v>
      </c>
      <c r="I38" s="20">
        <v>184020</v>
      </c>
      <c r="J38" s="21">
        <f t="shared" si="6"/>
        <v>5.9004298859967719E-2</v>
      </c>
      <c r="K38" s="20">
        <f t="shared" si="1"/>
        <v>10253</v>
      </c>
      <c r="L38" s="22">
        <f t="shared" si="7"/>
        <v>5.770471816503888E-2</v>
      </c>
    </row>
    <row r="39" spans="2:12" x14ac:dyDescent="0.25">
      <c r="B39" s="284"/>
      <c r="C39" s="287"/>
      <c r="D39" s="23" t="s">
        <v>55</v>
      </c>
      <c r="E39" s="71">
        <v>21369</v>
      </c>
      <c r="F39" s="71">
        <v>47872</v>
      </c>
      <c r="G39" s="71">
        <v>57578</v>
      </c>
      <c r="H39" s="71">
        <v>62500</v>
      </c>
      <c r="I39" s="71">
        <v>56076</v>
      </c>
      <c r="J39" s="25">
        <f t="shared" si="6"/>
        <v>-0.10278399999999999</v>
      </c>
      <c r="K39" s="71">
        <f t="shared" si="1"/>
        <v>-6424</v>
      </c>
      <c r="L39" s="47">
        <f t="shared" si="7"/>
        <v>1.7584228756780351E-2</v>
      </c>
    </row>
    <row r="40" spans="2:12" x14ac:dyDescent="0.25">
      <c r="B40" s="284"/>
      <c r="C40" s="300" t="s">
        <v>22</v>
      </c>
      <c r="D40" s="67" t="s">
        <v>45</v>
      </c>
      <c r="E40" s="75">
        <v>5.5277377713767537</v>
      </c>
      <c r="F40" s="75">
        <v>6.5127608323799944</v>
      </c>
      <c r="G40" s="75">
        <v>6.7732592468560249</v>
      </c>
      <c r="H40" s="75">
        <v>6.644784296107721</v>
      </c>
      <c r="I40" s="75">
        <v>6.5437946693315219</v>
      </c>
      <c r="J40" s="69">
        <f t="shared" si="6"/>
        <v>-1.5198330340889354E-2</v>
      </c>
      <c r="K40" s="75">
        <f t="shared" si="1"/>
        <v>-0.10098962677619916</v>
      </c>
      <c r="L40" s="69"/>
    </row>
    <row r="41" spans="2:12" x14ac:dyDescent="0.25">
      <c r="B41" s="284"/>
      <c r="C41" s="301"/>
      <c r="D41" s="26" t="s">
        <v>46</v>
      </c>
      <c r="E41" s="35">
        <v>5.8762640210740988</v>
      </c>
      <c r="F41" s="35">
        <v>7.1580594869057226</v>
      </c>
      <c r="G41" s="35">
        <v>7.3515560678412646</v>
      </c>
      <c r="H41" s="35">
        <v>7.3441230252705418</v>
      </c>
      <c r="I41" s="35">
        <v>7.4602077017351478</v>
      </c>
      <c r="J41" s="36">
        <f t="shared" si="6"/>
        <v>1.5806472204396238E-2</v>
      </c>
      <c r="K41" s="37">
        <f t="shared" si="1"/>
        <v>0.11608467646460596</v>
      </c>
      <c r="L41" s="38"/>
    </row>
    <row r="42" spans="2:12" x14ac:dyDescent="0.25">
      <c r="B42" s="284"/>
      <c r="C42" s="301"/>
      <c r="D42" s="4" t="s">
        <v>47</v>
      </c>
      <c r="E42" s="39">
        <v>6.0443979654893756</v>
      </c>
      <c r="F42" s="39">
        <v>7.167841512711723</v>
      </c>
      <c r="G42" s="39">
        <v>7.7222369937073472</v>
      </c>
      <c r="H42" s="39">
        <v>7.3925116386568499</v>
      </c>
      <c r="I42" s="39">
        <v>7.2999952960361263</v>
      </c>
      <c r="J42" s="76">
        <f t="shared" si="0"/>
        <v>-1.2514872771648866E-2</v>
      </c>
      <c r="K42" s="41">
        <f t="shared" si="1"/>
        <v>-9.2516342620723613E-2</v>
      </c>
      <c r="L42" s="77"/>
    </row>
    <row r="43" spans="2:12" x14ac:dyDescent="0.25">
      <c r="B43" s="284"/>
      <c r="C43" s="301"/>
      <c r="D43" s="4" t="s">
        <v>48</v>
      </c>
      <c r="E43" s="39">
        <v>4.7274211099020675</v>
      </c>
      <c r="F43" s="39">
        <v>4.897950469684031</v>
      </c>
      <c r="G43" s="39">
        <v>3.7549999999999999</v>
      </c>
      <c r="H43" s="39">
        <v>4.9892344497607652</v>
      </c>
      <c r="I43" s="39">
        <v>4.8986964618249536</v>
      </c>
      <c r="J43" s="76">
        <f t="shared" si="0"/>
        <v>-1.8146669363303447E-2</v>
      </c>
      <c r="K43" s="41">
        <f t="shared" si="1"/>
        <v>-9.0537987935811692E-2</v>
      </c>
      <c r="L43" s="77"/>
    </row>
    <row r="44" spans="2:12" x14ac:dyDescent="0.25">
      <c r="B44" s="284"/>
      <c r="C44" s="301"/>
      <c r="D44" s="4" t="s">
        <v>49</v>
      </c>
      <c r="E44" s="39">
        <v>2.7734342160571668</v>
      </c>
      <c r="F44" s="39">
        <v>5.606170672978819</v>
      </c>
      <c r="G44" s="39">
        <v>5.7056444673894342</v>
      </c>
      <c r="H44" s="39">
        <v>5.9049370994540711</v>
      </c>
      <c r="I44" s="39">
        <v>6.1261570106273568</v>
      </c>
      <c r="J44" s="76">
        <f t="shared" si="0"/>
        <v>3.7463550829988979E-2</v>
      </c>
      <c r="K44" s="41">
        <f t="shared" si="1"/>
        <v>0.22121991117328577</v>
      </c>
      <c r="L44" s="77"/>
    </row>
    <row r="45" spans="2:12" x14ac:dyDescent="0.25">
      <c r="B45" s="284"/>
      <c r="C45" s="301"/>
      <c r="D45" s="4" t="s">
        <v>50</v>
      </c>
      <c r="E45" s="39">
        <v>5.4281900180396869</v>
      </c>
      <c r="F45" s="39">
        <v>5.6479330349294781</v>
      </c>
      <c r="G45" s="39">
        <v>6.1112336431001788</v>
      </c>
      <c r="H45" s="39">
        <v>5.9086820362473347</v>
      </c>
      <c r="I45" s="39">
        <v>5.6655729619026172</v>
      </c>
      <c r="J45" s="76">
        <f t="shared" si="0"/>
        <v>-4.1144382597226081E-2</v>
      </c>
      <c r="K45" s="41">
        <f t="shared" si="1"/>
        <v>-0.24310907434471751</v>
      </c>
      <c r="L45" s="77"/>
    </row>
    <row r="46" spans="2:12" x14ac:dyDescent="0.25">
      <c r="B46" s="284"/>
      <c r="C46" s="301"/>
      <c r="D46" s="4" t="s">
        <v>51</v>
      </c>
      <c r="E46" s="39">
        <v>2.3360790774299836</v>
      </c>
      <c r="F46" s="39">
        <v>2.5052631578947366</v>
      </c>
      <c r="G46" s="39">
        <v>2.2105990783410139</v>
      </c>
      <c r="H46" s="39">
        <v>2.2077073807968648</v>
      </c>
      <c r="I46" s="39">
        <v>2.7481440747869121</v>
      </c>
      <c r="J46" s="76">
        <f t="shared" si="0"/>
        <v>0.24479543742566934</v>
      </c>
      <c r="K46" s="41">
        <f t="shared" si="1"/>
        <v>0.54043669399004735</v>
      </c>
      <c r="L46" s="77"/>
    </row>
    <row r="47" spans="2:12" x14ac:dyDescent="0.25">
      <c r="B47" s="284"/>
      <c r="C47" s="301"/>
      <c r="D47" s="4" t="s">
        <v>52</v>
      </c>
      <c r="E47" s="39">
        <v>7.1026458997935826</v>
      </c>
      <c r="F47" s="39">
        <v>6.4427972929423136</v>
      </c>
      <c r="G47" s="39">
        <v>5.7923947029611922</v>
      </c>
      <c r="H47" s="39">
        <v>6.7274272669872266</v>
      </c>
      <c r="I47" s="39">
        <v>5.9447322297955205</v>
      </c>
      <c r="J47" s="76">
        <f t="shared" si="0"/>
        <v>-0.1163438869168516</v>
      </c>
      <c r="K47" s="41">
        <f t="shared" si="1"/>
        <v>-0.78269503719170608</v>
      </c>
      <c r="L47" s="77"/>
    </row>
    <row r="48" spans="2:12" x14ac:dyDescent="0.25">
      <c r="B48" s="284"/>
      <c r="C48" s="301"/>
      <c r="D48" s="4" t="s">
        <v>53</v>
      </c>
      <c r="E48" s="39">
        <v>2.1686345325739684</v>
      </c>
      <c r="F48" s="39">
        <v>2.3937399767737655</v>
      </c>
      <c r="G48" s="39">
        <v>2.4037477691850091</v>
      </c>
      <c r="H48" s="39">
        <v>2.0914386094674557</v>
      </c>
      <c r="I48" s="39">
        <v>2.0875884890880911</v>
      </c>
      <c r="J48" s="76">
        <f t="shared" si="0"/>
        <v>-1.8408957173956519E-3</v>
      </c>
      <c r="K48" s="41">
        <f t="shared" si="1"/>
        <v>-3.8501203793646077E-3</v>
      </c>
      <c r="L48" s="77"/>
    </row>
    <row r="49" spans="2:12" x14ac:dyDescent="0.25">
      <c r="B49" s="284"/>
      <c r="C49" s="301"/>
      <c r="D49" s="4" t="s">
        <v>54</v>
      </c>
      <c r="E49" s="39">
        <v>5.9776886192386733</v>
      </c>
      <c r="F49" s="39">
        <v>6.9023408766388297</v>
      </c>
      <c r="G49" s="39">
        <v>6.8557834898665346</v>
      </c>
      <c r="H49" s="39">
        <v>6.9805567830313739</v>
      </c>
      <c r="I49" s="39">
        <v>6.848784844988649</v>
      </c>
      <c r="J49" s="40">
        <f t="shared" si="0"/>
        <v>-1.8876995365619154E-2</v>
      </c>
      <c r="K49" s="41">
        <f t="shared" si="1"/>
        <v>-0.13177193804272491</v>
      </c>
      <c r="L49" s="42"/>
    </row>
    <row r="50" spans="2:12" x14ac:dyDescent="0.25">
      <c r="B50" s="284"/>
      <c r="C50" s="302"/>
      <c r="D50" s="32" t="s">
        <v>55</v>
      </c>
      <c r="E50" s="78">
        <v>4.0695105694153497</v>
      </c>
      <c r="F50" s="78">
        <v>5.2815533980582527</v>
      </c>
      <c r="G50" s="78">
        <v>6.055742532604123</v>
      </c>
      <c r="H50" s="78">
        <v>5.3236797274275975</v>
      </c>
      <c r="I50" s="78">
        <v>4.9858628967724723</v>
      </c>
      <c r="J50" s="65">
        <f t="shared" si="0"/>
        <v>-6.3455513470258684E-2</v>
      </c>
      <c r="K50" s="79">
        <f t="shared" si="1"/>
        <v>-0.33781683065512524</v>
      </c>
      <c r="L50" s="56"/>
    </row>
    <row r="51" spans="2:12" x14ac:dyDescent="0.25">
      <c r="B51" s="284"/>
      <c r="C51" s="292" t="s">
        <v>36</v>
      </c>
      <c r="D51" s="67" t="s">
        <v>45</v>
      </c>
      <c r="E51" s="69">
        <v>0.4224</v>
      </c>
      <c r="F51" s="69">
        <v>0.76800000000000002</v>
      </c>
      <c r="G51" s="69">
        <v>19.441400000000002</v>
      </c>
      <c r="H51" s="69">
        <v>19.694900000000001</v>
      </c>
      <c r="I51" s="69">
        <v>20.112700000000004</v>
      </c>
      <c r="J51" s="69">
        <f t="shared" si="0"/>
        <v>2.1213613676637211E-2</v>
      </c>
      <c r="K51" s="75">
        <f t="shared" ref="K51" si="8">(I51-H51)*100</f>
        <v>41.780000000000328</v>
      </c>
      <c r="L51" s="69"/>
    </row>
    <row r="52" spans="2:12" x14ac:dyDescent="0.25">
      <c r="B52" s="284"/>
      <c r="C52" s="293"/>
      <c r="D52" s="15" t="s">
        <v>46</v>
      </c>
      <c r="E52" s="18">
        <v>0.49420000000000003</v>
      </c>
      <c r="F52" s="18">
        <v>0.86370000000000002</v>
      </c>
      <c r="G52" s="18">
        <v>0.86620000000000008</v>
      </c>
      <c r="H52" s="18">
        <v>0.85230000000000006</v>
      </c>
      <c r="I52" s="18">
        <v>0.84200000000000008</v>
      </c>
      <c r="J52" s="17">
        <f t="shared" si="0"/>
        <v>-1.208494661504167E-2</v>
      </c>
      <c r="K52" s="44">
        <f>(I52-H52)*100</f>
        <v>-1.0299999999999976</v>
      </c>
      <c r="L52" s="18"/>
    </row>
    <row r="53" spans="2:12" x14ac:dyDescent="0.25">
      <c r="B53" s="284"/>
      <c r="C53" s="293"/>
      <c r="D53" s="19" t="s">
        <v>47</v>
      </c>
      <c r="E53" s="63">
        <v>0.31109999999999999</v>
      </c>
      <c r="F53" s="63">
        <v>0.70909999999999995</v>
      </c>
      <c r="G53" s="63">
        <v>0.75749999999999995</v>
      </c>
      <c r="H53" s="63">
        <v>0.75879999999999992</v>
      </c>
      <c r="I53" s="63">
        <v>0.81150000000000011</v>
      </c>
      <c r="J53" s="62">
        <f t="shared" si="0"/>
        <v>6.9451765946231259E-2</v>
      </c>
      <c r="K53" s="46">
        <f t="shared" ref="K53:K61" si="9">(I53-H53)*100</f>
        <v>5.2700000000000191</v>
      </c>
      <c r="L53" s="63"/>
    </row>
    <row r="54" spans="2:12" x14ac:dyDescent="0.25">
      <c r="B54" s="284"/>
      <c r="C54" s="293"/>
      <c r="D54" s="19" t="s">
        <v>48</v>
      </c>
      <c r="E54" s="63">
        <v>0.34950000000000003</v>
      </c>
      <c r="F54" s="63">
        <v>0.43840000000000001</v>
      </c>
      <c r="G54" s="63">
        <v>0.44450000000000001</v>
      </c>
      <c r="H54" s="63">
        <v>0.44259999999999999</v>
      </c>
      <c r="I54" s="63">
        <v>0.4632</v>
      </c>
      <c r="J54" s="62">
        <f t="shared" si="0"/>
        <v>4.6543154089471406E-2</v>
      </c>
      <c r="K54" s="46">
        <f t="shared" si="9"/>
        <v>2.0600000000000005</v>
      </c>
      <c r="L54" s="63"/>
    </row>
    <row r="55" spans="2:12" x14ac:dyDescent="0.25">
      <c r="B55" s="284"/>
      <c r="C55" s="293"/>
      <c r="D55" s="19" t="s">
        <v>49</v>
      </c>
      <c r="E55" s="63">
        <v>4.9800000000000004E-2</v>
      </c>
      <c r="F55" s="63">
        <v>0.97129999999999994</v>
      </c>
      <c r="G55" s="63">
        <v>1.0004999999999999</v>
      </c>
      <c r="H55" s="63">
        <v>0.74549999999999994</v>
      </c>
      <c r="I55" s="63">
        <v>0.74930000000000008</v>
      </c>
      <c r="J55" s="62">
        <f t="shared" si="0"/>
        <v>5.0972501676729287E-3</v>
      </c>
      <c r="K55" s="46">
        <f t="shared" si="9"/>
        <v>0.38000000000001366</v>
      </c>
      <c r="L55" s="63"/>
    </row>
    <row r="56" spans="2:12" x14ac:dyDescent="0.25">
      <c r="B56" s="284"/>
      <c r="C56" s="293"/>
      <c r="D56" s="19" t="s">
        <v>50</v>
      </c>
      <c r="E56" s="63">
        <v>0.53280000000000005</v>
      </c>
      <c r="F56" s="63">
        <v>0.7229000000000001</v>
      </c>
      <c r="G56" s="63">
        <v>0.75970000000000004</v>
      </c>
      <c r="H56" s="63">
        <v>0.85219999999999996</v>
      </c>
      <c r="I56" s="63">
        <v>0.84770000000000001</v>
      </c>
      <c r="J56" s="62">
        <f t="shared" si="0"/>
        <v>-5.2804505984510586E-3</v>
      </c>
      <c r="K56" s="46">
        <f t="shared" si="9"/>
        <v>-0.44999999999999485</v>
      </c>
      <c r="L56" s="63"/>
    </row>
    <row r="57" spans="2:12" x14ac:dyDescent="0.25">
      <c r="B57" s="284"/>
      <c r="C57" s="293"/>
      <c r="D57" s="19" t="s">
        <v>51</v>
      </c>
      <c r="E57" s="63">
        <v>0.39350000000000002</v>
      </c>
      <c r="F57" s="63">
        <v>0.52110000000000001</v>
      </c>
      <c r="G57" s="63">
        <v>0.46679999999999999</v>
      </c>
      <c r="H57" s="63">
        <v>0.48599999999999999</v>
      </c>
      <c r="I57" s="63">
        <v>0.47909999999999997</v>
      </c>
      <c r="J57" s="62">
        <f t="shared" si="0"/>
        <v>-1.4197530864197616E-2</v>
      </c>
      <c r="K57" s="46">
        <f t="shared" si="9"/>
        <v>-0.69000000000000172</v>
      </c>
      <c r="L57" s="63"/>
    </row>
    <row r="58" spans="2:12" x14ac:dyDescent="0.25">
      <c r="B58" s="284"/>
      <c r="C58" s="293"/>
      <c r="D58" s="19" t="s">
        <v>52</v>
      </c>
      <c r="E58" s="63">
        <v>0.76500000000000001</v>
      </c>
      <c r="F58" s="63">
        <v>0.69299999999999995</v>
      </c>
      <c r="G58" s="63">
        <v>0.84819999999999995</v>
      </c>
      <c r="H58" s="63">
        <v>0.93140000000000001</v>
      </c>
      <c r="I58" s="63">
        <v>1.0691999999999999</v>
      </c>
      <c r="J58" s="62">
        <f t="shared" si="0"/>
        <v>0.14794932359888335</v>
      </c>
      <c r="K58" s="46">
        <f t="shared" si="9"/>
        <v>13.779999999999992</v>
      </c>
      <c r="L58" s="63"/>
    </row>
    <row r="59" spans="2:12" x14ac:dyDescent="0.25">
      <c r="B59" s="284"/>
      <c r="C59" s="293"/>
      <c r="D59" s="19" t="s">
        <v>53</v>
      </c>
      <c r="E59" s="63">
        <v>0.42359999999999998</v>
      </c>
      <c r="F59" s="63">
        <v>0.52890000000000004</v>
      </c>
      <c r="G59" s="63">
        <v>0.49259999999999998</v>
      </c>
      <c r="H59" s="63">
        <v>0.52629999999999999</v>
      </c>
      <c r="I59" s="63">
        <v>0.60099999999999998</v>
      </c>
      <c r="J59" s="62">
        <f t="shared" si="0"/>
        <v>0.14193425802774073</v>
      </c>
      <c r="K59" s="46">
        <f t="shared" si="9"/>
        <v>7.4699999999999989</v>
      </c>
      <c r="L59" s="63"/>
    </row>
    <row r="60" spans="2:12" x14ac:dyDescent="0.25">
      <c r="B60" s="284"/>
      <c r="C60" s="293"/>
      <c r="D60" s="19" t="s">
        <v>54</v>
      </c>
      <c r="E60" s="22">
        <v>0.39960000000000001</v>
      </c>
      <c r="F60" s="22">
        <v>0.80249999999999999</v>
      </c>
      <c r="G60" s="22">
        <v>0.83689999999999998</v>
      </c>
      <c r="H60" s="22">
        <v>0.87379999999999991</v>
      </c>
      <c r="I60" s="22">
        <v>0.91370000000000007</v>
      </c>
      <c r="J60" s="21">
        <f t="shared" si="0"/>
        <v>4.5662623025864324E-2</v>
      </c>
      <c r="K60" s="46">
        <f t="shared" si="9"/>
        <v>3.9900000000000158</v>
      </c>
      <c r="L60" s="22"/>
    </row>
    <row r="61" spans="2:12" x14ac:dyDescent="0.25">
      <c r="B61" s="284"/>
      <c r="C61" s="294"/>
      <c r="D61" s="23" t="s">
        <v>55</v>
      </c>
      <c r="E61" s="47">
        <v>0.24789999999999998</v>
      </c>
      <c r="F61" s="47">
        <v>0.50580000000000003</v>
      </c>
      <c r="G61" s="47">
        <v>0.60840000000000005</v>
      </c>
      <c r="H61" s="47">
        <v>0.6552</v>
      </c>
      <c r="I61" s="47">
        <v>0.58260000000000001</v>
      </c>
      <c r="J61" s="25">
        <f t="shared" si="0"/>
        <v>-0.11080586080586086</v>
      </c>
      <c r="K61" s="80">
        <f t="shared" si="9"/>
        <v>-7.26</v>
      </c>
      <c r="L61" s="47"/>
    </row>
    <row r="62" spans="2:12" x14ac:dyDescent="0.25">
      <c r="B62" s="284"/>
      <c r="C62" s="295" t="s">
        <v>56</v>
      </c>
      <c r="D62" s="67" t="s">
        <v>45</v>
      </c>
      <c r="E62" s="68">
        <v>94967</v>
      </c>
      <c r="F62" s="68">
        <v>124574</v>
      </c>
      <c r="G62" s="68">
        <v>123897</v>
      </c>
      <c r="H62" s="68">
        <v>127527</v>
      </c>
      <c r="I62" s="68">
        <v>124520</v>
      </c>
      <c r="J62" s="69">
        <f t="shared" si="0"/>
        <v>-2.3579320457628561E-2</v>
      </c>
      <c r="K62" s="68">
        <f t="shared" ref="K62:K63" si="10">I62-H62</f>
        <v>-3007</v>
      </c>
      <c r="L62" s="69">
        <f t="shared" ref="L62:L63" si="11">I62/$I$62</f>
        <v>1</v>
      </c>
    </row>
    <row r="63" spans="2:12" x14ac:dyDescent="0.25">
      <c r="B63" s="284"/>
      <c r="C63" s="297"/>
      <c r="D63" s="26" t="s">
        <v>46</v>
      </c>
      <c r="E63" s="27">
        <v>36110</v>
      </c>
      <c r="F63" s="27">
        <v>44069</v>
      </c>
      <c r="G63" s="27">
        <v>44891</v>
      </c>
      <c r="H63" s="27">
        <v>46362</v>
      </c>
      <c r="I63" s="27">
        <v>44311</v>
      </c>
      <c r="J63" s="36">
        <f t="shared" si="0"/>
        <v>-4.4238816271946813E-2</v>
      </c>
      <c r="K63" s="27">
        <f t="shared" si="10"/>
        <v>-2051</v>
      </c>
      <c r="L63" s="38">
        <f t="shared" si="11"/>
        <v>0.35585448120783808</v>
      </c>
    </row>
    <row r="64" spans="2:12" x14ac:dyDescent="0.25">
      <c r="B64" s="284"/>
      <c r="C64" s="297"/>
      <c r="D64" s="4" t="s">
        <v>47</v>
      </c>
      <c r="E64" s="29">
        <v>26368</v>
      </c>
      <c r="F64" s="29">
        <v>39041</v>
      </c>
      <c r="G64" s="29">
        <v>37104</v>
      </c>
      <c r="H64" s="29">
        <v>38072</v>
      </c>
      <c r="I64" s="29">
        <v>37015</v>
      </c>
      <c r="J64" s="76">
        <f>I64/H64-1</f>
        <v>-2.7763185543181357E-2</v>
      </c>
      <c r="K64" s="29">
        <f>I64-H64</f>
        <v>-1057</v>
      </c>
      <c r="L64" s="77">
        <f>I64/$I$62</f>
        <v>0.29726148409893993</v>
      </c>
    </row>
    <row r="65" spans="2:12" x14ac:dyDescent="0.25">
      <c r="B65" s="284"/>
      <c r="C65" s="297"/>
      <c r="D65" s="4" t="s">
        <v>48</v>
      </c>
      <c r="E65" s="29">
        <v>802</v>
      </c>
      <c r="F65" s="29">
        <v>844</v>
      </c>
      <c r="G65" s="29">
        <v>763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7.3562479922903955E-3</v>
      </c>
    </row>
    <row r="66" spans="2:12" x14ac:dyDescent="0.25">
      <c r="B66" s="284"/>
      <c r="C66" s="297"/>
      <c r="D66" s="4" t="s">
        <v>49</v>
      </c>
      <c r="E66" s="29">
        <v>4276</v>
      </c>
      <c r="F66" s="29">
        <v>4562</v>
      </c>
      <c r="G66" s="29">
        <v>4276</v>
      </c>
      <c r="H66" s="29">
        <v>4306</v>
      </c>
      <c r="I66" s="29">
        <v>4616</v>
      </c>
      <c r="J66" s="76">
        <f t="shared" si="12"/>
        <v>7.199256850905722E-2</v>
      </c>
      <c r="K66" s="29">
        <f t="shared" si="13"/>
        <v>310</v>
      </c>
      <c r="L66" s="77">
        <f t="shared" si="14"/>
        <v>3.7070350144555092E-2</v>
      </c>
    </row>
    <row r="67" spans="2:12" x14ac:dyDescent="0.25">
      <c r="B67" s="284"/>
      <c r="C67" s="297"/>
      <c r="D67" s="4" t="s">
        <v>50</v>
      </c>
      <c r="E67" s="29">
        <v>13664</v>
      </c>
      <c r="F67" s="29">
        <v>18637</v>
      </c>
      <c r="G67" s="29">
        <v>19295</v>
      </c>
      <c r="H67" s="29">
        <v>20140</v>
      </c>
      <c r="I67" s="29">
        <v>20107</v>
      </c>
      <c r="J67" s="76">
        <f t="shared" si="12"/>
        <v>-1.6385302879841079E-3</v>
      </c>
      <c r="K67" s="29">
        <f t="shared" si="13"/>
        <v>-33</v>
      </c>
      <c r="L67" s="77">
        <f t="shared" si="14"/>
        <v>0.1614760681015098</v>
      </c>
    </row>
    <row r="68" spans="2:12" x14ac:dyDescent="0.25">
      <c r="B68" s="284"/>
      <c r="C68" s="297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5.4047542563443627E-3</v>
      </c>
    </row>
    <row r="69" spans="2:12" x14ac:dyDescent="0.25">
      <c r="B69" s="284"/>
      <c r="C69" s="297"/>
      <c r="D69" s="4" t="s">
        <v>52</v>
      </c>
      <c r="E69" s="29">
        <v>3192</v>
      </c>
      <c r="F69" s="29">
        <v>4653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3.6982010921940249E-2</v>
      </c>
    </row>
    <row r="70" spans="2:12" x14ac:dyDescent="0.25">
      <c r="B70" s="284"/>
      <c r="C70" s="297"/>
      <c r="D70" s="4" t="s">
        <v>53</v>
      </c>
      <c r="E70" s="29">
        <v>2378</v>
      </c>
      <c r="F70" s="29">
        <v>2640</v>
      </c>
      <c r="G70" s="29">
        <v>2646</v>
      </c>
      <c r="H70" s="29">
        <v>2773</v>
      </c>
      <c r="I70" s="29">
        <v>2675</v>
      </c>
      <c r="J70" s="76">
        <f t="shared" si="12"/>
        <v>-3.5340786152181725E-2</v>
      </c>
      <c r="K70" s="29">
        <f t="shared" si="13"/>
        <v>-98</v>
      </c>
      <c r="L70" s="77">
        <f t="shared" si="14"/>
        <v>2.1482492772245423E-2</v>
      </c>
    </row>
    <row r="71" spans="2:12" x14ac:dyDescent="0.25">
      <c r="B71" s="284"/>
      <c r="C71" s="297"/>
      <c r="D71" s="4" t="s">
        <v>54</v>
      </c>
      <c r="E71" s="29">
        <v>4931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5.2176357211692899E-2</v>
      </c>
    </row>
    <row r="72" spans="2:12" x14ac:dyDescent="0.25">
      <c r="B72" s="285"/>
      <c r="C72" s="298"/>
      <c r="D72" s="32" t="s">
        <v>55</v>
      </c>
      <c r="E72" s="73">
        <v>2781</v>
      </c>
      <c r="F72" s="73">
        <v>3053</v>
      </c>
      <c r="G72" s="73">
        <v>3053</v>
      </c>
      <c r="H72" s="73">
        <v>3077</v>
      </c>
      <c r="I72" s="73">
        <v>3105</v>
      </c>
      <c r="J72" s="65">
        <f t="shared" si="12"/>
        <v>9.0997725056873868E-3</v>
      </c>
      <c r="K72" s="73">
        <f t="shared" si="13"/>
        <v>28</v>
      </c>
      <c r="L72" s="56">
        <f t="shared" si="14"/>
        <v>2.4935753292643751E-2</v>
      </c>
    </row>
    <row r="73" spans="2:12" ht="7.5" customHeight="1" x14ac:dyDescent="0.25">
      <c r="B73" s="280"/>
      <c r="C73" s="280"/>
      <c r="D73" s="280"/>
      <c r="E73" s="280"/>
      <c r="F73" s="280"/>
      <c r="G73" s="280"/>
      <c r="H73" s="280"/>
      <c r="I73" s="280"/>
      <c r="J73" s="280"/>
      <c r="K73" s="280"/>
      <c r="L73" s="48"/>
    </row>
    <row r="74" spans="2:12" x14ac:dyDescent="0.25">
      <c r="B74" s="282" t="s">
        <v>57</v>
      </c>
      <c r="C74" s="282"/>
      <c r="D74" s="282"/>
      <c r="E74" s="282"/>
      <c r="F74" s="282"/>
      <c r="G74" s="282"/>
      <c r="H74" s="282"/>
      <c r="I74" s="282"/>
      <c r="J74" s="282"/>
      <c r="K74" s="282"/>
    </row>
    <row r="76" spans="2:12" x14ac:dyDescent="0.25">
      <c r="B76" s="57"/>
    </row>
    <row r="77" spans="2:12" ht="21.75" customHeight="1" thickBot="1" x14ac:dyDescent="0.3">
      <c r="B77" s="283" t="s">
        <v>58</v>
      </c>
      <c r="C77" s="283"/>
      <c r="D77" s="283"/>
      <c r="E77" s="283"/>
      <c r="F77" s="283"/>
      <c r="G77" s="283"/>
      <c r="H77" s="283"/>
      <c r="I77" s="283"/>
      <c r="J77" s="283"/>
      <c r="K77" s="283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45" x14ac:dyDescent="0.25">
      <c r="B79" s="4"/>
      <c r="C79" s="4"/>
      <c r="D79" s="4"/>
      <c r="E79" s="13" t="s">
        <v>233</v>
      </c>
      <c r="F79" s="13" t="s">
        <v>234</v>
      </c>
      <c r="G79" s="13" t="s">
        <v>235</v>
      </c>
      <c r="H79" s="13" t="s">
        <v>236</v>
      </c>
      <c r="I79" s="13" t="s">
        <v>237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julio 2025</v>
      </c>
    </row>
    <row r="80" spans="2:12" ht="15" customHeight="1" x14ac:dyDescent="0.25">
      <c r="B80" s="296" t="s">
        <v>44</v>
      </c>
      <c r="C80" s="291" t="s">
        <v>8</v>
      </c>
      <c r="D80" s="67" t="s">
        <v>45</v>
      </c>
      <c r="E80" s="68">
        <v>745750</v>
      </c>
      <c r="F80" s="68">
        <v>2658818</v>
      </c>
      <c r="G80" s="68">
        <v>2977282</v>
      </c>
      <c r="H80" s="68">
        <v>3166417</v>
      </c>
      <c r="I80" s="68">
        <v>3154023</v>
      </c>
      <c r="J80" s="69">
        <f t="shared" ref="J80:J81" si="15">I80/H80-1</f>
        <v>-3.9142033408738897E-3</v>
      </c>
      <c r="K80" s="68">
        <f t="shared" ref="K80:K81" si="16">I80-H80</f>
        <v>-12394</v>
      </c>
      <c r="L80" s="69">
        <f t="shared" ref="L80:L81" si="17">I80/$I$80</f>
        <v>1</v>
      </c>
    </row>
    <row r="81" spans="2:13" ht="15" customHeight="1" x14ac:dyDescent="0.25">
      <c r="B81" s="284"/>
      <c r="C81" s="286"/>
      <c r="D81" s="15" t="s">
        <v>46</v>
      </c>
      <c r="E81" s="16">
        <v>281997</v>
      </c>
      <c r="F81" s="16">
        <v>993053</v>
      </c>
      <c r="G81" s="16">
        <v>1080016</v>
      </c>
      <c r="H81" s="16">
        <v>1125712</v>
      </c>
      <c r="I81" s="16">
        <v>1072395</v>
      </c>
      <c r="J81" s="18">
        <f t="shared" si="15"/>
        <v>-4.736291342723542E-2</v>
      </c>
      <c r="K81" s="16">
        <f t="shared" si="16"/>
        <v>-53317</v>
      </c>
      <c r="L81" s="18">
        <f t="shared" si="17"/>
        <v>0.34000861756556627</v>
      </c>
      <c r="M81" s="81"/>
    </row>
    <row r="82" spans="2:13" x14ac:dyDescent="0.25">
      <c r="B82" s="284"/>
      <c r="C82" s="286"/>
      <c r="D82" s="19" t="s">
        <v>47</v>
      </c>
      <c r="E82" s="20">
        <v>123433</v>
      </c>
      <c r="F82" s="20">
        <v>692851</v>
      </c>
      <c r="G82" s="20">
        <v>750730</v>
      </c>
      <c r="H82" s="20">
        <v>796046</v>
      </c>
      <c r="I82" s="20">
        <v>823796</v>
      </c>
      <c r="J82" s="63">
        <f>I82/H82-1</f>
        <v>3.4859794534486621E-2</v>
      </c>
      <c r="K82" s="20">
        <f>I82-H82</f>
        <v>27750</v>
      </c>
      <c r="L82" s="63">
        <f>I82/$I$80</f>
        <v>0.26118896406272246</v>
      </c>
      <c r="M82" s="81"/>
    </row>
    <row r="83" spans="2:13" x14ac:dyDescent="0.25">
      <c r="B83" s="284"/>
      <c r="C83" s="286"/>
      <c r="D83" s="19" t="s">
        <v>48</v>
      </c>
      <c r="E83" s="20">
        <v>6896</v>
      </c>
      <c r="F83" s="20">
        <v>19165</v>
      </c>
      <c r="G83" s="20">
        <v>30246</v>
      </c>
      <c r="H83" s="20">
        <v>25739</v>
      </c>
      <c r="I83" s="20">
        <v>24470</v>
      </c>
      <c r="J83" s="63">
        <f t="shared" ref="J83:J136" si="18">I83/H83-1</f>
        <v>-4.9302614709196169E-2</v>
      </c>
      <c r="K83" s="20">
        <f t="shared" ref="K83:K112" si="19">I83-H83</f>
        <v>-1269</v>
      </c>
      <c r="L83" s="63">
        <f t="shared" ref="L83:L90" si="20">I83/$I$80</f>
        <v>7.7583454527757091E-3</v>
      </c>
      <c r="M83" s="81"/>
    </row>
    <row r="84" spans="2:13" x14ac:dyDescent="0.25">
      <c r="B84" s="284"/>
      <c r="C84" s="286"/>
      <c r="D84" s="19" t="s">
        <v>49</v>
      </c>
      <c r="E84" s="20">
        <v>19378</v>
      </c>
      <c r="F84" s="20">
        <v>91869</v>
      </c>
      <c r="G84" s="20">
        <v>109900</v>
      </c>
      <c r="H84" s="20">
        <v>133707</v>
      </c>
      <c r="I84" s="20">
        <v>111695</v>
      </c>
      <c r="J84" s="63">
        <f t="shared" si="18"/>
        <v>-0.16462862826927538</v>
      </c>
      <c r="K84" s="20">
        <f t="shared" si="19"/>
        <v>-22012</v>
      </c>
      <c r="L84" s="63">
        <f t="shared" si="20"/>
        <v>3.5413502057530973E-2</v>
      </c>
      <c r="M84" s="81"/>
    </row>
    <row r="85" spans="2:13" x14ac:dyDescent="0.25">
      <c r="B85" s="284"/>
      <c r="C85" s="286"/>
      <c r="D85" s="19" t="s">
        <v>50</v>
      </c>
      <c r="E85" s="20">
        <v>111657</v>
      </c>
      <c r="F85" s="20">
        <v>395281</v>
      </c>
      <c r="G85" s="20">
        <v>453294</v>
      </c>
      <c r="H85" s="20">
        <v>524679</v>
      </c>
      <c r="I85" s="20">
        <v>537199</v>
      </c>
      <c r="J85" s="63">
        <f t="shared" si="18"/>
        <v>2.3862209084030361E-2</v>
      </c>
      <c r="K85" s="20">
        <f t="shared" si="19"/>
        <v>12520</v>
      </c>
      <c r="L85" s="63">
        <f t="shared" si="20"/>
        <v>0.17032183975830234</v>
      </c>
      <c r="M85" s="81"/>
    </row>
    <row r="86" spans="2:13" x14ac:dyDescent="0.25">
      <c r="B86" s="284"/>
      <c r="C86" s="286"/>
      <c r="D86" s="19" t="s">
        <v>51</v>
      </c>
      <c r="E86" s="20">
        <v>14230</v>
      </c>
      <c r="F86" s="20">
        <v>28946</v>
      </c>
      <c r="G86" s="20">
        <v>35023</v>
      </c>
      <c r="H86" s="20">
        <v>33791</v>
      </c>
      <c r="I86" s="20">
        <v>31909</v>
      </c>
      <c r="J86" s="63">
        <f t="shared" si="18"/>
        <v>-5.5695303483175973E-2</v>
      </c>
      <c r="K86" s="20">
        <f t="shared" si="19"/>
        <v>-1882</v>
      </c>
      <c r="L86" s="63">
        <f t="shared" si="20"/>
        <v>1.0116920517066617E-2</v>
      </c>
      <c r="M86" s="81"/>
    </row>
    <row r="87" spans="2:13" x14ac:dyDescent="0.25">
      <c r="B87" s="284"/>
      <c r="C87" s="286"/>
      <c r="D87" s="19" t="s">
        <v>52</v>
      </c>
      <c r="E87" s="20">
        <v>43336</v>
      </c>
      <c r="F87" s="20">
        <v>107595</v>
      </c>
      <c r="G87" s="20">
        <v>148504</v>
      </c>
      <c r="H87" s="20">
        <v>138865</v>
      </c>
      <c r="I87" s="20">
        <v>154252</v>
      </c>
      <c r="J87" s="63">
        <f t="shared" si="18"/>
        <v>0.1108054585388687</v>
      </c>
      <c r="K87" s="20">
        <f t="shared" si="19"/>
        <v>15387</v>
      </c>
      <c r="L87" s="63">
        <f t="shared" si="20"/>
        <v>4.8906428393198149E-2</v>
      </c>
      <c r="M87" s="81"/>
    </row>
    <row r="88" spans="2:13" x14ac:dyDescent="0.25">
      <c r="B88" s="284"/>
      <c r="C88" s="286"/>
      <c r="D88" s="19" t="s">
        <v>53</v>
      </c>
      <c r="E88" s="20">
        <v>73201</v>
      </c>
      <c r="F88" s="20">
        <v>122504</v>
      </c>
      <c r="G88" s="20">
        <v>143386</v>
      </c>
      <c r="H88" s="20">
        <v>147042</v>
      </c>
      <c r="I88" s="20">
        <v>164634</v>
      </c>
      <c r="J88" s="63">
        <f t="shared" si="18"/>
        <v>0.11963928673440249</v>
      </c>
      <c r="K88" s="20">
        <f t="shared" si="19"/>
        <v>17592</v>
      </c>
      <c r="L88" s="63">
        <f t="shared" si="20"/>
        <v>5.2198097477412178E-2</v>
      </c>
      <c r="M88" s="81"/>
    </row>
    <row r="89" spans="2:13" ht="18" customHeight="1" x14ac:dyDescent="0.25">
      <c r="B89" s="284"/>
      <c r="C89" s="286"/>
      <c r="D89" s="19" t="s">
        <v>54</v>
      </c>
      <c r="E89" s="20">
        <v>44078</v>
      </c>
      <c r="F89" s="20">
        <v>145637</v>
      </c>
      <c r="G89" s="20">
        <v>157637</v>
      </c>
      <c r="H89" s="20">
        <v>167315</v>
      </c>
      <c r="I89" s="20">
        <v>162934</v>
      </c>
      <c r="J89" s="22">
        <f t="shared" si="18"/>
        <v>-2.6184143681080574E-2</v>
      </c>
      <c r="K89" s="20">
        <f t="shared" si="19"/>
        <v>-4381</v>
      </c>
      <c r="L89" s="22">
        <f t="shared" si="20"/>
        <v>5.1659103310280237E-2</v>
      </c>
      <c r="M89" s="81"/>
    </row>
    <row r="90" spans="2:13" x14ac:dyDescent="0.25">
      <c r="B90" s="284"/>
      <c r="C90" s="287"/>
      <c r="D90" s="23" t="s">
        <v>55</v>
      </c>
      <c r="E90" s="71">
        <v>27544</v>
      </c>
      <c r="F90" s="71">
        <v>61917</v>
      </c>
      <c r="G90" s="71">
        <v>68546</v>
      </c>
      <c r="H90" s="71">
        <v>73521</v>
      </c>
      <c r="I90" s="71">
        <v>70739</v>
      </c>
      <c r="J90" s="47">
        <f t="shared" si="18"/>
        <v>-3.7839528842099512E-2</v>
      </c>
      <c r="K90" s="71">
        <f t="shared" si="19"/>
        <v>-2782</v>
      </c>
      <c r="L90" s="47">
        <f t="shared" si="20"/>
        <v>2.242818140514511E-2</v>
      </c>
      <c r="M90" s="81"/>
    </row>
    <row r="91" spans="2:13" x14ac:dyDescent="0.25">
      <c r="B91" s="284"/>
      <c r="C91" s="288" t="s">
        <v>18</v>
      </c>
      <c r="D91" s="67" t="s">
        <v>45</v>
      </c>
      <c r="E91" s="68">
        <v>828020</v>
      </c>
      <c r="F91" s="68">
        <v>3127308</v>
      </c>
      <c r="G91" s="68">
        <v>3519163</v>
      </c>
      <c r="H91" s="68">
        <v>3743983</v>
      </c>
      <c r="I91" s="68">
        <v>3701970</v>
      </c>
      <c r="J91" s="69">
        <f t="shared" si="18"/>
        <v>-1.1221471892366996E-2</v>
      </c>
      <c r="K91" s="68">
        <f t="shared" si="19"/>
        <v>-42013</v>
      </c>
      <c r="L91" s="69">
        <f t="shared" ref="L91:L92" si="21">I91/$I$91</f>
        <v>1</v>
      </c>
    </row>
    <row r="92" spans="2:13" x14ac:dyDescent="0.25">
      <c r="B92" s="284"/>
      <c r="C92" s="289"/>
      <c r="D92" s="26" t="s">
        <v>46</v>
      </c>
      <c r="E92" s="27">
        <v>317821</v>
      </c>
      <c r="F92" s="27">
        <v>1189041</v>
      </c>
      <c r="G92" s="27">
        <v>1299694</v>
      </c>
      <c r="H92" s="27">
        <v>1355014</v>
      </c>
      <c r="I92" s="27">
        <v>1282726</v>
      </c>
      <c r="J92" s="82">
        <f t="shared" si="18"/>
        <v>-5.3348526288289233E-2</v>
      </c>
      <c r="K92" s="27">
        <f t="shared" si="19"/>
        <v>-72288</v>
      </c>
      <c r="L92" s="38">
        <f t="shared" si="21"/>
        <v>0.34649821581482293</v>
      </c>
    </row>
    <row r="93" spans="2:13" x14ac:dyDescent="0.25">
      <c r="B93" s="284"/>
      <c r="C93" s="289"/>
      <c r="D93" s="4" t="s">
        <v>47</v>
      </c>
      <c r="E93" s="29">
        <v>139606</v>
      </c>
      <c r="F93" s="29">
        <v>824563</v>
      </c>
      <c r="G93" s="29">
        <v>905307</v>
      </c>
      <c r="H93" s="29">
        <v>958144</v>
      </c>
      <c r="I93" s="29">
        <v>983095</v>
      </c>
      <c r="J93" s="83">
        <f t="shared" si="18"/>
        <v>2.6040970877028835E-2</v>
      </c>
      <c r="K93" s="29">
        <f t="shared" si="19"/>
        <v>24951</v>
      </c>
      <c r="L93" s="77">
        <f>I93/$I$91</f>
        <v>0.26555995861662846</v>
      </c>
    </row>
    <row r="94" spans="2:13" x14ac:dyDescent="0.25">
      <c r="B94" s="284"/>
      <c r="C94" s="289"/>
      <c r="D94" s="4" t="s">
        <v>48</v>
      </c>
      <c r="E94" s="29">
        <v>7616</v>
      </c>
      <c r="F94" s="29">
        <v>21504</v>
      </c>
      <c r="G94" s="29">
        <v>32605</v>
      </c>
      <c r="H94" s="29">
        <v>28406</v>
      </c>
      <c r="I94" s="29">
        <v>27330</v>
      </c>
      <c r="J94" s="83">
        <f t="shared" si="18"/>
        <v>-3.7879321270154143E-2</v>
      </c>
      <c r="K94" s="29">
        <f t="shared" si="19"/>
        <v>-1076</v>
      </c>
      <c r="L94" s="77">
        <f t="shared" ref="L94:L101" si="22">I94/$I$91</f>
        <v>7.3825557743579769E-3</v>
      </c>
    </row>
    <row r="95" spans="2:13" x14ac:dyDescent="0.25">
      <c r="B95" s="284"/>
      <c r="C95" s="289"/>
      <c r="D95" s="4" t="s">
        <v>49</v>
      </c>
      <c r="E95" s="29">
        <v>23661</v>
      </c>
      <c r="F95" s="29">
        <v>106766</v>
      </c>
      <c r="G95" s="29">
        <v>127703</v>
      </c>
      <c r="H95" s="29">
        <v>155107</v>
      </c>
      <c r="I95" s="29">
        <v>129030</v>
      </c>
      <c r="J95" s="83">
        <f t="shared" si="18"/>
        <v>-0.16812265081524369</v>
      </c>
      <c r="K95" s="29">
        <f t="shared" si="19"/>
        <v>-26077</v>
      </c>
      <c r="L95" s="77">
        <f t="shared" si="22"/>
        <v>3.4854415351826193E-2</v>
      </c>
    </row>
    <row r="96" spans="2:13" x14ac:dyDescent="0.25">
      <c r="B96" s="284"/>
      <c r="C96" s="289"/>
      <c r="D96" s="4" t="s">
        <v>50</v>
      </c>
      <c r="E96" s="29">
        <v>121455</v>
      </c>
      <c r="F96" s="29">
        <v>456752</v>
      </c>
      <c r="G96" s="29">
        <v>530374</v>
      </c>
      <c r="H96" s="29">
        <v>611065</v>
      </c>
      <c r="I96" s="29">
        <v>622231</v>
      </c>
      <c r="J96" s="83">
        <f t="shared" si="18"/>
        <v>1.8273015145688243E-2</v>
      </c>
      <c r="K96" s="29">
        <f t="shared" si="19"/>
        <v>11166</v>
      </c>
      <c r="L96" s="77">
        <f t="shared" si="22"/>
        <v>0.16808104873891469</v>
      </c>
    </row>
    <row r="97" spans="2:12" x14ac:dyDescent="0.25">
      <c r="B97" s="284"/>
      <c r="C97" s="289"/>
      <c r="D97" s="4" t="s">
        <v>51</v>
      </c>
      <c r="E97" s="29">
        <v>14777</v>
      </c>
      <c r="F97" s="29">
        <v>30304</v>
      </c>
      <c r="G97" s="29">
        <v>36788</v>
      </c>
      <c r="H97" s="29">
        <v>35530</v>
      </c>
      <c r="I97" s="29">
        <v>33664</v>
      </c>
      <c r="J97" s="83">
        <f t="shared" si="18"/>
        <v>-5.2518998029833952E-2</v>
      </c>
      <c r="K97" s="29">
        <f t="shared" si="19"/>
        <v>-1866</v>
      </c>
      <c r="L97" s="77">
        <f t="shared" si="22"/>
        <v>9.0935366845220252E-3</v>
      </c>
    </row>
    <row r="98" spans="2:12" x14ac:dyDescent="0.25">
      <c r="B98" s="284"/>
      <c r="C98" s="289"/>
      <c r="D98" s="4" t="s">
        <v>52</v>
      </c>
      <c r="E98" s="29">
        <v>49996</v>
      </c>
      <c r="F98" s="29">
        <v>127213</v>
      </c>
      <c r="G98" s="29">
        <v>167746</v>
      </c>
      <c r="H98" s="29">
        <v>161937</v>
      </c>
      <c r="I98" s="29">
        <v>176472</v>
      </c>
      <c r="J98" s="83">
        <f t="shared" si="18"/>
        <v>8.975712777191136E-2</v>
      </c>
      <c r="K98" s="29">
        <f t="shared" si="19"/>
        <v>14535</v>
      </c>
      <c r="L98" s="77">
        <f t="shared" si="22"/>
        <v>4.7669754211946615E-2</v>
      </c>
    </row>
    <row r="99" spans="2:12" x14ac:dyDescent="0.25">
      <c r="B99" s="284"/>
      <c r="C99" s="289"/>
      <c r="D99" s="4" t="s">
        <v>53</v>
      </c>
      <c r="E99" s="29">
        <v>75280</v>
      </c>
      <c r="F99" s="29">
        <v>128348</v>
      </c>
      <c r="G99" s="29">
        <v>149684</v>
      </c>
      <c r="H99" s="29">
        <v>153587</v>
      </c>
      <c r="I99" s="29">
        <v>171430</v>
      </c>
      <c r="J99" s="83">
        <f t="shared" si="18"/>
        <v>0.11617519711954793</v>
      </c>
      <c r="K99" s="29">
        <f t="shared" si="19"/>
        <v>17843</v>
      </c>
      <c r="L99" s="77">
        <f t="shared" si="22"/>
        <v>4.630777667025935E-2</v>
      </c>
    </row>
    <row r="100" spans="2:12" x14ac:dyDescent="0.25">
      <c r="B100" s="284"/>
      <c r="C100" s="289"/>
      <c r="D100" s="4" t="s">
        <v>54</v>
      </c>
      <c r="E100" s="29">
        <v>48429</v>
      </c>
      <c r="F100" s="29">
        <v>172180</v>
      </c>
      <c r="G100" s="29">
        <v>187556</v>
      </c>
      <c r="H100" s="29">
        <v>200403</v>
      </c>
      <c r="I100" s="29">
        <v>194366</v>
      </c>
      <c r="J100" s="31">
        <f t="shared" si="18"/>
        <v>-3.012429953643414E-2</v>
      </c>
      <c r="K100" s="29">
        <f t="shared" si="19"/>
        <v>-6037</v>
      </c>
      <c r="L100" s="42">
        <f t="shared" si="22"/>
        <v>5.2503396840060834E-2</v>
      </c>
    </row>
    <row r="101" spans="2:12" x14ac:dyDescent="0.25">
      <c r="B101" s="284"/>
      <c r="C101" s="290"/>
      <c r="D101" s="32" t="s">
        <v>55</v>
      </c>
      <c r="E101" s="73">
        <v>29379</v>
      </c>
      <c r="F101" s="73">
        <v>70637</v>
      </c>
      <c r="G101" s="73">
        <v>81706</v>
      </c>
      <c r="H101" s="73">
        <v>84790</v>
      </c>
      <c r="I101" s="73">
        <v>81626</v>
      </c>
      <c r="J101" s="74">
        <f t="shared" si="18"/>
        <v>-3.7315721193536988E-2</v>
      </c>
      <c r="K101" s="73">
        <f t="shared" si="19"/>
        <v>-3164</v>
      </c>
      <c r="L101" s="56">
        <f t="shared" si="22"/>
        <v>2.2049341296660967E-2</v>
      </c>
    </row>
    <row r="102" spans="2:12" x14ac:dyDescent="0.25">
      <c r="B102" s="284"/>
      <c r="C102" s="291" t="s">
        <v>21</v>
      </c>
      <c r="D102" s="67" t="s">
        <v>45</v>
      </c>
      <c r="E102" s="68">
        <v>3612090</v>
      </c>
      <c r="F102" s="68">
        <v>17324543</v>
      </c>
      <c r="G102" s="68">
        <v>19534206</v>
      </c>
      <c r="H102" s="68">
        <v>20749699</v>
      </c>
      <c r="I102" s="68">
        <v>20172892</v>
      </c>
      <c r="J102" s="69">
        <f t="shared" si="18"/>
        <v>-2.7798330954102002E-2</v>
      </c>
      <c r="K102" s="68">
        <f t="shared" si="19"/>
        <v>-576807</v>
      </c>
      <c r="L102" s="69">
        <f t="shared" ref="L102:L103" si="23">I102/$I$102</f>
        <v>1</v>
      </c>
    </row>
    <row r="103" spans="2:12" x14ac:dyDescent="0.25">
      <c r="B103" s="284"/>
      <c r="C103" s="286"/>
      <c r="D103" s="15" t="s">
        <v>46</v>
      </c>
      <c r="E103" s="16">
        <v>1495386</v>
      </c>
      <c r="F103" s="16">
        <v>7078492</v>
      </c>
      <c r="G103" s="16">
        <v>7702716</v>
      </c>
      <c r="H103" s="16">
        <v>7945412</v>
      </c>
      <c r="I103" s="16">
        <v>7529941</v>
      </c>
      <c r="J103" s="18">
        <f t="shared" si="18"/>
        <v>-5.229068045810592E-2</v>
      </c>
      <c r="K103" s="16">
        <f t="shared" si="19"/>
        <v>-415471</v>
      </c>
      <c r="L103" s="18">
        <f t="shared" si="23"/>
        <v>0.37327027775690269</v>
      </c>
    </row>
    <row r="104" spans="2:12" x14ac:dyDescent="0.25">
      <c r="B104" s="284"/>
      <c r="C104" s="286"/>
      <c r="D104" s="19" t="s">
        <v>47</v>
      </c>
      <c r="E104" s="20">
        <v>689636</v>
      </c>
      <c r="F104" s="20">
        <v>4842970</v>
      </c>
      <c r="G104" s="20">
        <v>5449273</v>
      </c>
      <c r="H104" s="20">
        <v>5748289</v>
      </c>
      <c r="I104" s="20">
        <v>5752748</v>
      </c>
      <c r="J104" s="63">
        <f t="shared" si="18"/>
        <v>7.7570908491209067E-4</v>
      </c>
      <c r="K104" s="20">
        <f t="shared" si="19"/>
        <v>4459</v>
      </c>
      <c r="L104" s="63">
        <f>I104/$I$102</f>
        <v>0.2851722003964528</v>
      </c>
    </row>
    <row r="105" spans="2:12" x14ac:dyDescent="0.25">
      <c r="B105" s="284"/>
      <c r="C105" s="286"/>
      <c r="D105" s="19" t="s">
        <v>48</v>
      </c>
      <c r="E105" s="20">
        <v>30230</v>
      </c>
      <c r="F105" s="20">
        <v>90655</v>
      </c>
      <c r="G105" s="20">
        <v>97937</v>
      </c>
      <c r="H105" s="20">
        <v>107952</v>
      </c>
      <c r="I105" s="20">
        <v>111349</v>
      </c>
      <c r="J105" s="63">
        <f t="shared" si="18"/>
        <v>3.146768934341182E-2</v>
      </c>
      <c r="K105" s="20">
        <f t="shared" si="19"/>
        <v>3397</v>
      </c>
      <c r="L105" s="63">
        <f t="shared" ref="L105:L112" si="24">I105/$I$102</f>
        <v>5.5197341065425821E-3</v>
      </c>
    </row>
    <row r="106" spans="2:12" x14ac:dyDescent="0.25">
      <c r="B106" s="284"/>
      <c r="C106" s="286"/>
      <c r="D106" s="19" t="s">
        <v>49</v>
      </c>
      <c r="E106" s="20">
        <v>126687</v>
      </c>
      <c r="F106" s="20">
        <v>528576</v>
      </c>
      <c r="G106" s="20">
        <v>651133</v>
      </c>
      <c r="H106" s="20">
        <v>789627</v>
      </c>
      <c r="I106" s="20">
        <v>648050</v>
      </c>
      <c r="J106" s="63">
        <f t="shared" si="18"/>
        <v>-0.17929604737426663</v>
      </c>
      <c r="K106" s="20">
        <f t="shared" si="19"/>
        <v>-141577</v>
      </c>
      <c r="L106" s="63">
        <f t="shared" si="24"/>
        <v>3.2124794005737999E-2</v>
      </c>
    </row>
    <row r="107" spans="2:12" x14ac:dyDescent="0.25">
      <c r="B107" s="284"/>
      <c r="C107" s="286"/>
      <c r="D107" s="19" t="s">
        <v>50</v>
      </c>
      <c r="E107" s="20">
        <v>527002</v>
      </c>
      <c r="F107" s="20">
        <v>2370169</v>
      </c>
      <c r="G107" s="20">
        <v>2875439</v>
      </c>
      <c r="H107" s="20">
        <v>3267951</v>
      </c>
      <c r="I107" s="20">
        <v>3257587</v>
      </c>
      <c r="J107" s="63">
        <f t="shared" si="18"/>
        <v>-3.1714061808147953E-3</v>
      </c>
      <c r="K107" s="20">
        <f t="shared" si="19"/>
        <v>-10364</v>
      </c>
      <c r="L107" s="63">
        <f t="shared" si="24"/>
        <v>0.16148339068091971</v>
      </c>
    </row>
    <row r="108" spans="2:12" x14ac:dyDescent="0.25">
      <c r="B108" s="284"/>
      <c r="C108" s="286"/>
      <c r="D108" s="19" t="s">
        <v>51</v>
      </c>
      <c r="E108" s="20">
        <v>31710</v>
      </c>
      <c r="F108" s="20">
        <v>79758</v>
      </c>
      <c r="G108" s="20">
        <v>89670</v>
      </c>
      <c r="H108" s="20">
        <v>91218</v>
      </c>
      <c r="I108" s="20">
        <v>88503</v>
      </c>
      <c r="J108" s="63">
        <f t="shared" si="18"/>
        <v>-2.9763862395579821E-2</v>
      </c>
      <c r="K108" s="20">
        <f t="shared" si="19"/>
        <v>-2715</v>
      </c>
      <c r="L108" s="63">
        <f t="shared" si="24"/>
        <v>4.387224201666276E-3</v>
      </c>
    </row>
    <row r="109" spans="2:12" x14ac:dyDescent="0.25">
      <c r="B109" s="284"/>
      <c r="C109" s="286"/>
      <c r="D109" s="19" t="s">
        <v>52</v>
      </c>
      <c r="E109" s="20">
        <v>272756</v>
      </c>
      <c r="F109" s="20">
        <v>716456</v>
      </c>
      <c r="G109" s="20">
        <v>803223</v>
      </c>
      <c r="H109" s="20">
        <v>845212</v>
      </c>
      <c r="I109" s="20">
        <v>862102</v>
      </c>
      <c r="J109" s="63">
        <f t="shared" si="18"/>
        <v>1.9983152155908845E-2</v>
      </c>
      <c r="K109" s="20">
        <f t="shared" si="19"/>
        <v>16890</v>
      </c>
      <c r="L109" s="63">
        <f t="shared" si="24"/>
        <v>4.2735667250883014E-2</v>
      </c>
    </row>
    <row r="110" spans="2:12" x14ac:dyDescent="0.25">
      <c r="B110" s="284"/>
      <c r="C110" s="286"/>
      <c r="D110" s="19" t="s">
        <v>53</v>
      </c>
      <c r="E110" s="20">
        <v>148140</v>
      </c>
      <c r="F110" s="20">
        <v>301230</v>
      </c>
      <c r="G110" s="20">
        <v>334500</v>
      </c>
      <c r="H110" s="20">
        <v>347016</v>
      </c>
      <c r="I110" s="20">
        <v>351506</v>
      </c>
      <c r="J110" s="63">
        <f t="shared" si="18"/>
        <v>1.293888466237858E-2</v>
      </c>
      <c r="K110" s="20">
        <f t="shared" si="19"/>
        <v>4490</v>
      </c>
      <c r="L110" s="63">
        <f t="shared" si="24"/>
        <v>1.7424670691738201E-2</v>
      </c>
    </row>
    <row r="111" spans="2:12" x14ac:dyDescent="0.25">
      <c r="B111" s="284"/>
      <c r="C111" s="286"/>
      <c r="D111" s="19" t="s">
        <v>54</v>
      </c>
      <c r="E111" s="20">
        <v>193247</v>
      </c>
      <c r="F111" s="20">
        <v>975225</v>
      </c>
      <c r="G111" s="20">
        <v>1060434</v>
      </c>
      <c r="H111" s="20">
        <v>1162503</v>
      </c>
      <c r="I111" s="20">
        <v>1148016</v>
      </c>
      <c r="J111" s="22">
        <f t="shared" si="18"/>
        <v>-1.2461903324120449E-2</v>
      </c>
      <c r="K111" s="20">
        <f t="shared" si="19"/>
        <v>-14487</v>
      </c>
      <c r="L111" s="22">
        <f t="shared" si="24"/>
        <v>5.6908845791669334E-2</v>
      </c>
    </row>
    <row r="112" spans="2:12" x14ac:dyDescent="0.25">
      <c r="B112" s="284"/>
      <c r="C112" s="287"/>
      <c r="D112" s="23" t="s">
        <v>55</v>
      </c>
      <c r="E112" s="71">
        <v>97296</v>
      </c>
      <c r="F112" s="71">
        <v>341012</v>
      </c>
      <c r="G112" s="71">
        <v>469881</v>
      </c>
      <c r="H112" s="71">
        <v>444519</v>
      </c>
      <c r="I112" s="71">
        <v>423090</v>
      </c>
      <c r="J112" s="47">
        <f t="shared" si="18"/>
        <v>-4.8207163248365048E-2</v>
      </c>
      <c r="K112" s="71">
        <f t="shared" si="19"/>
        <v>-21429</v>
      </c>
      <c r="L112" s="47">
        <f t="shared" si="24"/>
        <v>2.0973195117487367E-2</v>
      </c>
    </row>
    <row r="113" spans="2:12" x14ac:dyDescent="0.25">
      <c r="B113" s="284"/>
      <c r="C113" s="288" t="s">
        <v>22</v>
      </c>
      <c r="D113" s="67" t="s">
        <v>45</v>
      </c>
      <c r="E113" s="75">
        <f t="shared" ref="E113:I114" si="25">E102/E80</f>
        <v>4.8435668789808917</v>
      </c>
      <c r="F113" s="75">
        <f t="shared" si="25"/>
        <v>6.5158814932048754</v>
      </c>
      <c r="G113" s="75">
        <f t="shared" si="25"/>
        <v>6.5610869242483583</v>
      </c>
      <c r="H113" s="75">
        <f t="shared" si="25"/>
        <v>6.553053182824625</v>
      </c>
      <c r="I113" s="75">
        <f t="shared" si="25"/>
        <v>6.3959241895192269</v>
      </c>
      <c r="J113" s="69">
        <f t="shared" si="18"/>
        <v>-2.3977982311700008E-2</v>
      </c>
      <c r="K113" s="75">
        <f t="shared" ref="K113:K114" si="26">(I113-H113)</f>
        <v>-0.15712899330539809</v>
      </c>
      <c r="L113" s="69"/>
    </row>
    <row r="114" spans="2:12" x14ac:dyDescent="0.25">
      <c r="B114" s="284"/>
      <c r="C114" s="289"/>
      <c r="D114" s="26" t="s">
        <v>46</v>
      </c>
      <c r="E114" s="37">
        <f t="shared" si="25"/>
        <v>5.3028436472728435</v>
      </c>
      <c r="F114" s="37">
        <f t="shared" si="25"/>
        <v>7.1280102874670339</v>
      </c>
      <c r="G114" s="37">
        <f t="shared" si="25"/>
        <v>7.1320387846105984</v>
      </c>
      <c r="H114" s="37">
        <f t="shared" si="25"/>
        <v>7.0581214378100263</v>
      </c>
      <c r="I114" s="37">
        <f t="shared" si="25"/>
        <v>7.0216114398146203</v>
      </c>
      <c r="J114" s="82">
        <f t="shared" si="18"/>
        <v>-5.1727642145434904E-3</v>
      </c>
      <c r="K114" s="37">
        <f t="shared" si="26"/>
        <v>-3.6509997995405996E-2</v>
      </c>
      <c r="L114" s="38"/>
    </row>
    <row r="115" spans="2:12" x14ac:dyDescent="0.25">
      <c r="B115" s="284"/>
      <c r="C115" s="289"/>
      <c r="D115" s="4" t="s">
        <v>47</v>
      </c>
      <c r="E115" s="41">
        <f>E104/E82</f>
        <v>5.587128239611773</v>
      </c>
      <c r="F115" s="41">
        <f>F104/F82</f>
        <v>6.9899155806948388</v>
      </c>
      <c r="G115" s="41">
        <f>G104/G82</f>
        <v>7.2586322645957937</v>
      </c>
      <c r="H115" s="41">
        <f>H104/H82</f>
        <v>7.2210512960306312</v>
      </c>
      <c r="I115" s="41">
        <f>I104/I82</f>
        <v>6.9832191464877225</v>
      </c>
      <c r="J115" s="83">
        <f t="shared" si="18"/>
        <v>-3.2935945168211633E-2</v>
      </c>
      <c r="K115" s="41">
        <f>(I115-H115)</f>
        <v>-0.23783214954290877</v>
      </c>
      <c r="L115" s="77"/>
    </row>
    <row r="116" spans="2:12" x14ac:dyDescent="0.25">
      <c r="B116" s="284"/>
      <c r="C116" s="289"/>
      <c r="D116" s="4" t="s">
        <v>48</v>
      </c>
      <c r="E116" s="41">
        <f t="shared" ref="E116:I123" si="27">E105/E83</f>
        <v>4.3837006960556844</v>
      </c>
      <c r="F116" s="41">
        <f t="shared" si="27"/>
        <v>4.730237411948865</v>
      </c>
      <c r="G116" s="41">
        <f t="shared" si="27"/>
        <v>3.2380149441248429</v>
      </c>
      <c r="H116" s="41">
        <f t="shared" si="27"/>
        <v>4.1941023349780489</v>
      </c>
      <c r="I116" s="41">
        <f t="shared" si="27"/>
        <v>4.5504290968532901</v>
      </c>
      <c r="J116" s="83">
        <f t="shared" si="18"/>
        <v>8.4959005149574107E-2</v>
      </c>
      <c r="K116" s="41">
        <f t="shared" ref="K116:K123" si="28">(I116-H116)</f>
        <v>0.35632676187524126</v>
      </c>
      <c r="L116" s="77"/>
    </row>
    <row r="117" spans="2:12" x14ac:dyDescent="0.25">
      <c r="B117" s="284"/>
      <c r="C117" s="289"/>
      <c r="D117" s="4" t="s">
        <v>49</v>
      </c>
      <c r="E117" s="41">
        <f t="shared" si="27"/>
        <v>6.5376715863350192</v>
      </c>
      <c r="F117" s="41">
        <f t="shared" si="27"/>
        <v>5.7535839075204915</v>
      </c>
      <c r="G117" s="41">
        <f t="shared" si="27"/>
        <v>5.9247770700636941</v>
      </c>
      <c r="H117" s="41">
        <f t="shared" si="27"/>
        <v>5.9056519105207652</v>
      </c>
      <c r="I117" s="41">
        <f t="shared" si="27"/>
        <v>5.8019606965396839</v>
      </c>
      <c r="J117" s="83">
        <f t="shared" si="18"/>
        <v>-1.7557962364215585E-2</v>
      </c>
      <c r="K117" s="41">
        <f t="shared" si="28"/>
        <v>-0.10369121398108128</v>
      </c>
      <c r="L117" s="77"/>
    </row>
    <row r="118" spans="2:12" x14ac:dyDescent="0.25">
      <c r="B118" s="284"/>
      <c r="C118" s="289"/>
      <c r="D118" s="4" t="s">
        <v>50</v>
      </c>
      <c r="E118" s="41">
        <f t="shared" si="27"/>
        <v>4.7198294777756882</v>
      </c>
      <c r="F118" s="41">
        <f t="shared" si="27"/>
        <v>5.996162223835702</v>
      </c>
      <c r="G118" s="41">
        <f t="shared" si="27"/>
        <v>6.3434305329432998</v>
      </c>
      <c r="H118" s="41">
        <f t="shared" si="27"/>
        <v>6.2284768401251052</v>
      </c>
      <c r="I118" s="41">
        <f t="shared" si="27"/>
        <v>6.0640228295287217</v>
      </c>
      <c r="J118" s="83">
        <f t="shared" si="18"/>
        <v>-2.6403567809217376E-2</v>
      </c>
      <c r="K118" s="41">
        <f t="shared" si="28"/>
        <v>-0.16445401059638343</v>
      </c>
      <c r="L118" s="77"/>
    </row>
    <row r="119" spans="2:12" x14ac:dyDescent="0.25">
      <c r="B119" s="284"/>
      <c r="C119" s="289"/>
      <c r="D119" s="4" t="s">
        <v>51</v>
      </c>
      <c r="E119" s="41">
        <f t="shared" si="27"/>
        <v>2.2283907238229093</v>
      </c>
      <c r="F119" s="41">
        <f t="shared" si="27"/>
        <v>2.7554066192219997</v>
      </c>
      <c r="G119" s="41">
        <f t="shared" si="27"/>
        <v>2.5603175056391514</v>
      </c>
      <c r="H119" s="41">
        <f t="shared" si="27"/>
        <v>2.6994761918854131</v>
      </c>
      <c r="I119" s="41">
        <f t="shared" si="27"/>
        <v>2.7736061926102353</v>
      </c>
      <c r="J119" s="83">
        <f t="shared" si="18"/>
        <v>2.7460883317902862E-2</v>
      </c>
      <c r="K119" s="41">
        <f t="shared" si="28"/>
        <v>7.4130000724822231E-2</v>
      </c>
      <c r="L119" s="77"/>
    </row>
    <row r="120" spans="2:12" x14ac:dyDescent="0.25">
      <c r="B120" s="284"/>
      <c r="C120" s="289"/>
      <c r="D120" s="4" t="s">
        <v>52</v>
      </c>
      <c r="E120" s="41">
        <f t="shared" si="27"/>
        <v>6.2939819088056117</v>
      </c>
      <c r="F120" s="41">
        <f t="shared" si="27"/>
        <v>6.658822435986802</v>
      </c>
      <c r="G120" s="41">
        <f t="shared" si="27"/>
        <v>5.4087634003124494</v>
      </c>
      <c r="H120" s="41">
        <f t="shared" si="27"/>
        <v>6.0865732906059842</v>
      </c>
      <c r="I120" s="41">
        <f t="shared" si="27"/>
        <v>5.5889194305422292</v>
      </c>
      <c r="J120" s="83">
        <f t="shared" si="18"/>
        <v>-8.1762567589851232E-2</v>
      </c>
      <c r="K120" s="41">
        <f t="shared" si="28"/>
        <v>-0.497653860063755</v>
      </c>
      <c r="L120" s="77"/>
    </row>
    <row r="121" spans="2:12" x14ac:dyDescent="0.25">
      <c r="B121" s="284"/>
      <c r="C121" s="289"/>
      <c r="D121" s="4" t="s">
        <v>53</v>
      </c>
      <c r="E121" s="41">
        <f t="shared" si="27"/>
        <v>2.0237428450431003</v>
      </c>
      <c r="F121" s="41">
        <f t="shared" si="27"/>
        <v>2.4589401162411022</v>
      </c>
      <c r="G121" s="41">
        <f t="shared" si="27"/>
        <v>2.3328637384402939</v>
      </c>
      <c r="H121" s="41">
        <f t="shared" si="27"/>
        <v>2.3599787815726119</v>
      </c>
      <c r="I121" s="41">
        <f t="shared" si="27"/>
        <v>2.1350753793262629</v>
      </c>
      <c r="J121" s="83">
        <f t="shared" si="18"/>
        <v>-9.5298908618356659E-2</v>
      </c>
      <c r="K121" s="41">
        <f t="shared" si="28"/>
        <v>-0.22490340224634897</v>
      </c>
      <c r="L121" s="77"/>
    </row>
    <row r="122" spans="2:12" x14ac:dyDescent="0.25">
      <c r="B122" s="284"/>
      <c r="C122" s="289"/>
      <c r="D122" s="4" t="s">
        <v>54</v>
      </c>
      <c r="E122" s="41">
        <f t="shared" si="27"/>
        <v>4.3842052724715277</v>
      </c>
      <c r="F122" s="41">
        <f t="shared" si="27"/>
        <v>6.6962722385108178</v>
      </c>
      <c r="G122" s="41">
        <f t="shared" si="27"/>
        <v>6.7270628088583262</v>
      </c>
      <c r="H122" s="41">
        <f t="shared" si="27"/>
        <v>6.9479903176642859</v>
      </c>
      <c r="I122" s="41">
        <f t="shared" si="27"/>
        <v>7.0458958842230599</v>
      </c>
      <c r="J122" s="31">
        <f t="shared" si="18"/>
        <v>1.40912065334724E-2</v>
      </c>
      <c r="K122" s="41">
        <f t="shared" si="28"/>
        <v>9.7905566558774026E-2</v>
      </c>
      <c r="L122" s="42"/>
    </row>
    <row r="123" spans="2:12" x14ac:dyDescent="0.25">
      <c r="B123" s="284"/>
      <c r="C123" s="290"/>
      <c r="D123" s="32" t="s">
        <v>55</v>
      </c>
      <c r="E123" s="79">
        <f t="shared" si="27"/>
        <v>3.5323845483589893</v>
      </c>
      <c r="F123" s="79">
        <f t="shared" si="27"/>
        <v>5.507566581068204</v>
      </c>
      <c r="G123" s="79">
        <f t="shared" si="27"/>
        <v>6.8549733025997144</v>
      </c>
      <c r="H123" s="79">
        <f t="shared" si="27"/>
        <v>6.0461500795691023</v>
      </c>
      <c r="I123" s="79">
        <f t="shared" si="27"/>
        <v>5.9810005795954142</v>
      </c>
      <c r="J123" s="74">
        <f t="shared" si="18"/>
        <v>-1.0775369303821725E-2</v>
      </c>
      <c r="K123" s="79">
        <f t="shared" si="28"/>
        <v>-6.514949997368813E-2</v>
      </c>
      <c r="L123" s="56"/>
    </row>
    <row r="124" spans="2:12" x14ac:dyDescent="0.25">
      <c r="B124" s="284"/>
      <c r="C124" s="292" t="s">
        <v>36</v>
      </c>
      <c r="D124" s="67" t="s">
        <v>45</v>
      </c>
      <c r="E124" s="69">
        <v>0.27516832309502104</v>
      </c>
      <c r="F124" s="69">
        <v>0.66625956780707296</v>
      </c>
      <c r="G124" s="69">
        <v>0.73649695669425463</v>
      </c>
      <c r="H124" s="69">
        <v>0.76712282731489323</v>
      </c>
      <c r="I124" s="69">
        <v>0.76028557161867749</v>
      </c>
      <c r="J124" s="69">
        <f t="shared" si="18"/>
        <v>-8.9128565240950142E-3</v>
      </c>
      <c r="K124" s="75">
        <f t="shared" ref="K124:K125" si="29">(I124-H124)*100</f>
        <v>-0.68372556962157383</v>
      </c>
      <c r="L124" s="69"/>
    </row>
    <row r="125" spans="2:12" x14ac:dyDescent="0.25">
      <c r="B125" s="284"/>
      <c r="C125" s="293"/>
      <c r="D125" s="15" t="s">
        <v>46</v>
      </c>
      <c r="E125" s="18">
        <v>0.31746401747108693</v>
      </c>
      <c r="F125" s="18">
        <v>0.75866325066858042</v>
      </c>
      <c r="G125" s="18">
        <v>0.79494879806389862</v>
      </c>
      <c r="H125" s="18">
        <v>0.80472483180148136</v>
      </c>
      <c r="I125" s="18">
        <v>0.79729998016793413</v>
      </c>
      <c r="J125" s="18">
        <f t="shared" si="18"/>
        <v>-9.2265720406884411E-3</v>
      </c>
      <c r="K125" s="44">
        <f t="shared" si="29"/>
        <v>-0.74248516335472248</v>
      </c>
      <c r="L125" s="18"/>
    </row>
    <row r="126" spans="2:12" x14ac:dyDescent="0.25">
      <c r="B126" s="284"/>
      <c r="C126" s="293"/>
      <c r="D126" s="19" t="s">
        <v>47</v>
      </c>
      <c r="E126" s="63">
        <v>0.18941136952707033</v>
      </c>
      <c r="F126" s="63">
        <v>0.60684885109631315</v>
      </c>
      <c r="G126" s="63">
        <v>0.687485018396778</v>
      </c>
      <c r="H126" s="63">
        <v>0.71706247198725714</v>
      </c>
      <c r="I126" s="63">
        <v>0.72623621473093236</v>
      </c>
      <c r="J126" s="63">
        <f t="shared" si="18"/>
        <v>1.2793505589898224E-2</v>
      </c>
      <c r="K126" s="46">
        <f>(I126-H126)*100</f>
        <v>0.91737427436752172</v>
      </c>
      <c r="L126" s="63"/>
    </row>
    <row r="127" spans="2:12" x14ac:dyDescent="0.25">
      <c r="B127" s="284"/>
      <c r="C127" s="293"/>
      <c r="D127" s="19" t="s">
        <v>48</v>
      </c>
      <c r="E127" s="63">
        <v>0.24838953526589103</v>
      </c>
      <c r="F127" s="63">
        <v>0.51377160668744681</v>
      </c>
      <c r="G127" s="63">
        <v>0.51894025698768054</v>
      </c>
      <c r="H127" s="63">
        <v>0.56880907970029404</v>
      </c>
      <c r="I127" s="63">
        <v>0.57376280479007358</v>
      </c>
      <c r="J127" s="63">
        <f t="shared" si="18"/>
        <v>8.7089416582268875E-3</v>
      </c>
      <c r="K127" s="46">
        <f t="shared" ref="K127:K134" si="30">(I127-H127)*100</f>
        <v>0.49537250897795371</v>
      </c>
      <c r="L127" s="63"/>
    </row>
    <row r="128" spans="2:12" x14ac:dyDescent="0.25">
      <c r="B128" s="284"/>
      <c r="C128" s="293"/>
      <c r="D128" s="19" t="s">
        <v>49</v>
      </c>
      <c r="E128" s="63">
        <v>0.15964227388201138</v>
      </c>
      <c r="F128" s="63">
        <v>0.5465328844515398</v>
      </c>
      <c r="G128" s="63">
        <v>0.69208211455392676</v>
      </c>
      <c r="H128" s="63">
        <v>0.84663971865417198</v>
      </c>
      <c r="I128" s="63">
        <v>0.662226954645041</v>
      </c>
      <c r="J128" s="63">
        <f t="shared" si="18"/>
        <v>-0.21781728395907951</v>
      </c>
      <c r="K128" s="46">
        <f t="shared" si="30"/>
        <v>-18.441276400913097</v>
      </c>
      <c r="L128" s="63"/>
    </row>
    <row r="129" spans="2:12" x14ac:dyDescent="0.25">
      <c r="B129" s="284"/>
      <c r="C129" s="293"/>
      <c r="D129" s="19" t="s">
        <v>50</v>
      </c>
      <c r="E129" s="63">
        <v>0.33446980707448559</v>
      </c>
      <c r="F129" s="63">
        <v>0.60935386615172649</v>
      </c>
      <c r="G129" s="63">
        <v>0.71209590702710301</v>
      </c>
      <c r="H129" s="63">
        <v>0.76776192633133977</v>
      </c>
      <c r="I129" s="63">
        <v>0.76955479225528456</v>
      </c>
      <c r="J129" s="63">
        <f t="shared" si="18"/>
        <v>2.3351847264838632E-3</v>
      </c>
      <c r="K129" s="46">
        <f t="shared" si="30"/>
        <v>0.17928659239447864</v>
      </c>
      <c r="L129" s="63"/>
    </row>
    <row r="130" spans="2:12" x14ac:dyDescent="0.25">
      <c r="B130" s="284"/>
      <c r="C130" s="293"/>
      <c r="D130" s="19" t="s">
        <v>51</v>
      </c>
      <c r="E130" s="63">
        <v>0.32166768107121119</v>
      </c>
      <c r="F130" s="63">
        <v>0.58159782989149456</v>
      </c>
      <c r="G130" s="63">
        <v>0.63796636216170066</v>
      </c>
      <c r="H130" s="63">
        <v>0.6363350982567022</v>
      </c>
      <c r="I130" s="63">
        <v>0.62030754997336623</v>
      </c>
      <c r="J130" s="63">
        <f t="shared" si="18"/>
        <v>-2.5187276840841988E-2</v>
      </c>
      <c r="K130" s="46">
        <f t="shared" si="30"/>
        <v>-1.6027548283335968</v>
      </c>
      <c r="L130" s="63"/>
    </row>
    <row r="131" spans="2:12" x14ac:dyDescent="0.25">
      <c r="B131" s="284"/>
      <c r="C131" s="293"/>
      <c r="D131" s="19" t="s">
        <v>52</v>
      </c>
      <c r="E131" s="63">
        <v>0.58036895972083324</v>
      </c>
      <c r="F131" s="63">
        <v>0.78821510297482833</v>
      </c>
      <c r="G131" s="63">
        <v>0.79081355371510265</v>
      </c>
      <c r="H131" s="63">
        <v>0.82721106012071322</v>
      </c>
      <c r="I131" s="63">
        <v>0.84917919107029227</v>
      </c>
      <c r="J131" s="63">
        <f t="shared" si="18"/>
        <v>2.6556863186008695E-2</v>
      </c>
      <c r="K131" s="46">
        <f t="shared" si="30"/>
        <v>2.1968130949579057</v>
      </c>
      <c r="L131" s="63"/>
    </row>
    <row r="132" spans="2:12" x14ac:dyDescent="0.25">
      <c r="B132" s="284"/>
      <c r="C132" s="293"/>
      <c r="D132" s="19" t="s">
        <v>53</v>
      </c>
      <c r="E132" s="63">
        <v>0.32454743225450267</v>
      </c>
      <c r="F132" s="63">
        <v>0.54580441057363549</v>
      </c>
      <c r="G132" s="63">
        <v>0.56318440795765257</v>
      </c>
      <c r="H132" s="63">
        <v>0.58773237222914743</v>
      </c>
      <c r="I132" s="63">
        <v>0.61904040688664097</v>
      </c>
      <c r="J132" s="63">
        <f t="shared" si="18"/>
        <v>5.3269202339065735E-2</v>
      </c>
      <c r="K132" s="46">
        <f t="shared" si="30"/>
        <v>3.1308034657493544</v>
      </c>
      <c r="L132" s="63"/>
    </row>
    <row r="133" spans="2:12" x14ac:dyDescent="0.25">
      <c r="B133" s="284"/>
      <c r="C133" s="293"/>
      <c r="D133" s="19" t="s">
        <v>54</v>
      </c>
      <c r="E133" s="63">
        <v>0.27499896829315845</v>
      </c>
      <c r="F133" s="63">
        <v>0.71742325710048371</v>
      </c>
      <c r="G133" s="63">
        <v>0.79236088176089159</v>
      </c>
      <c r="H133" s="63">
        <v>0.85078106989560121</v>
      </c>
      <c r="I133" s="63">
        <v>0.83348773454221248</v>
      </c>
      <c r="J133" s="63">
        <f t="shared" si="18"/>
        <v>-2.0326422349184137E-2</v>
      </c>
      <c r="K133" s="46">
        <f t="shared" si="30"/>
        <v>-1.7293335353388728</v>
      </c>
      <c r="L133" s="22"/>
    </row>
    <row r="134" spans="2:12" x14ac:dyDescent="0.25">
      <c r="B134" s="284"/>
      <c r="C134" s="294"/>
      <c r="D134" s="23" t="s">
        <v>55</v>
      </c>
      <c r="E134" s="63">
        <v>0.17472317897920117</v>
      </c>
      <c r="F134" s="63">
        <v>0.48620287491195902</v>
      </c>
      <c r="G134" s="63">
        <v>0.72166812060746055</v>
      </c>
      <c r="H134" s="63">
        <v>0.67557003059312359</v>
      </c>
      <c r="I134" s="63">
        <v>0.64214683366015646</v>
      </c>
      <c r="J134" s="63">
        <f t="shared" si="18"/>
        <v>-4.9474066964786623E-2</v>
      </c>
      <c r="K134" s="46">
        <f t="shared" si="30"/>
        <v>-3.3423196932967136</v>
      </c>
      <c r="L134" s="47"/>
    </row>
    <row r="135" spans="2:12" x14ac:dyDescent="0.25">
      <c r="B135" s="284"/>
      <c r="C135" s="295" t="s">
        <v>39</v>
      </c>
      <c r="D135" s="67" t="s">
        <v>45</v>
      </c>
      <c r="E135" s="68">
        <v>61738.428571428572</v>
      </c>
      <c r="F135" s="68">
        <v>122631.42857142857</v>
      </c>
      <c r="G135" s="68">
        <v>125112.42857142857</v>
      </c>
      <c r="H135" s="68">
        <v>126990.85714285714</v>
      </c>
      <c r="I135" s="68">
        <v>125168.85714285714</v>
      </c>
      <c r="J135" s="69">
        <f t="shared" si="18"/>
        <v>-1.4347489583052098E-2</v>
      </c>
      <c r="K135" s="68">
        <f t="shared" ref="K135:K136" si="31">I135-H135</f>
        <v>-1822</v>
      </c>
      <c r="L135" s="69">
        <f>I135/$I$135</f>
        <v>1</v>
      </c>
    </row>
    <row r="136" spans="2:12" x14ac:dyDescent="0.25">
      <c r="B136" s="284"/>
      <c r="C136" s="289"/>
      <c r="D136" s="26" t="s">
        <v>46</v>
      </c>
      <c r="E136" s="27">
        <v>22136.857142857141</v>
      </c>
      <c r="F136" s="27">
        <v>44006.428571428572</v>
      </c>
      <c r="G136" s="27">
        <v>45709.428571428572</v>
      </c>
      <c r="H136" s="27">
        <v>46354</v>
      </c>
      <c r="I136" s="27">
        <v>44549.285714285717</v>
      </c>
      <c r="J136" s="36">
        <f t="shared" si="18"/>
        <v>-3.8933302103686507E-2</v>
      </c>
      <c r="K136" s="27">
        <f t="shared" si="31"/>
        <v>-1804.7142857142826</v>
      </c>
      <c r="L136" s="38">
        <f t="shared" ref="L136:L145" si="32">I136/$I$135</f>
        <v>0.35591349742405121</v>
      </c>
    </row>
    <row r="137" spans="2:12" x14ac:dyDescent="0.25">
      <c r="B137" s="284"/>
      <c r="C137" s="289"/>
      <c r="D137" s="4" t="s">
        <v>47</v>
      </c>
      <c r="E137" s="29">
        <v>17129.571428571428</v>
      </c>
      <c r="F137" s="29">
        <v>37622.857142857145</v>
      </c>
      <c r="G137" s="29">
        <v>37383.714285714283</v>
      </c>
      <c r="H137" s="29">
        <v>37637.142857142855</v>
      </c>
      <c r="I137" s="29">
        <v>37371.857142857145</v>
      </c>
      <c r="J137" s="76">
        <f>I137/H137-1</f>
        <v>-7.0485083124571801E-3</v>
      </c>
      <c r="K137" s="29">
        <f>I137-H137</f>
        <v>-265.28571428571013</v>
      </c>
      <c r="L137" s="77">
        <f t="shared" si="32"/>
        <v>0.29857152965936301</v>
      </c>
    </row>
    <row r="138" spans="2:12" x14ac:dyDescent="0.25">
      <c r="B138" s="284"/>
      <c r="C138" s="289"/>
      <c r="D138" s="4" t="s">
        <v>48</v>
      </c>
      <c r="E138" s="29">
        <v>573.42857142857144</v>
      </c>
      <c r="F138" s="29">
        <v>832</v>
      </c>
      <c r="G138" s="29">
        <v>890.71428571428567</v>
      </c>
      <c r="H138" s="29">
        <v>890.71428571428567</v>
      </c>
      <c r="I138" s="29">
        <v>915.42857142857144</v>
      </c>
      <c r="J138" s="76">
        <f t="shared" ref="J138:J145" si="33">I138/H138-1</f>
        <v>2.7746591820368982E-2</v>
      </c>
      <c r="K138" s="29">
        <f t="shared" ref="K138:K145" si="34">I138-H138</f>
        <v>24.714285714285779</v>
      </c>
      <c r="L138" s="77">
        <f t="shared" si="32"/>
        <v>7.3135490115067417E-3</v>
      </c>
    </row>
    <row r="139" spans="2:12" x14ac:dyDescent="0.25">
      <c r="B139" s="284"/>
      <c r="C139" s="289"/>
      <c r="D139" s="4" t="s">
        <v>49</v>
      </c>
      <c r="E139" s="29">
        <v>3741.1428571428573</v>
      </c>
      <c r="F139" s="29">
        <v>4562</v>
      </c>
      <c r="G139" s="29">
        <v>4439.4285714285716</v>
      </c>
      <c r="H139" s="29">
        <v>4379.7142857142853</v>
      </c>
      <c r="I139" s="29">
        <v>4616</v>
      </c>
      <c r="J139" s="76">
        <f t="shared" si="33"/>
        <v>5.3950029356122586E-2</v>
      </c>
      <c r="K139" s="29">
        <f t="shared" si="34"/>
        <v>236.28571428571468</v>
      </c>
      <c r="L139" s="77">
        <f t="shared" si="32"/>
        <v>3.6878182843290551E-2</v>
      </c>
    </row>
    <row r="140" spans="2:12" x14ac:dyDescent="0.25">
      <c r="B140" s="284"/>
      <c r="C140" s="289"/>
      <c r="D140" s="4" t="s">
        <v>50</v>
      </c>
      <c r="E140" s="29">
        <v>7405.7142857142853</v>
      </c>
      <c r="F140" s="29">
        <v>18349.571428571428</v>
      </c>
      <c r="G140" s="29">
        <v>19048.857142857141</v>
      </c>
      <c r="H140" s="29">
        <v>19982.857142857141</v>
      </c>
      <c r="I140" s="29">
        <v>19970.714285714286</v>
      </c>
      <c r="J140" s="76">
        <f t="shared" si="33"/>
        <v>-6.0766371175280387E-4</v>
      </c>
      <c r="K140" s="29">
        <f t="shared" si="34"/>
        <v>-12.142857142855064</v>
      </c>
      <c r="L140" s="77">
        <f t="shared" si="32"/>
        <v>0.15955018477896146</v>
      </c>
    </row>
    <row r="141" spans="2:12" x14ac:dyDescent="0.25">
      <c r="B141" s="284"/>
      <c r="C141" s="289"/>
      <c r="D141" s="4" t="s">
        <v>51</v>
      </c>
      <c r="E141" s="29">
        <v>465</v>
      </c>
      <c r="F141" s="29">
        <v>646.71428571428567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5.3767367966929243E-3</v>
      </c>
    </row>
    <row r="142" spans="2:12" x14ac:dyDescent="0.25">
      <c r="B142" s="284"/>
      <c r="C142" s="289"/>
      <c r="D142" s="4" t="s">
        <v>52</v>
      </c>
      <c r="E142" s="29">
        <v>2206.5714285714284</v>
      </c>
      <c r="F142" s="29">
        <v>4286.7142857142853</v>
      </c>
      <c r="G142" s="29">
        <v>4791</v>
      </c>
      <c r="H142" s="29">
        <v>4797</v>
      </c>
      <c r="I142" s="29">
        <v>4789.2857142857147</v>
      </c>
      <c r="J142" s="76">
        <f t="shared" si="33"/>
        <v>-1.6081479496112827E-3</v>
      </c>
      <c r="K142" s="29">
        <f t="shared" si="34"/>
        <v>-7.7142857142853245</v>
      </c>
      <c r="L142" s="77">
        <f t="shared" si="32"/>
        <v>3.8262598409919406E-2</v>
      </c>
    </row>
    <row r="143" spans="2:12" x14ac:dyDescent="0.25">
      <c r="B143" s="284"/>
      <c r="C143" s="289"/>
      <c r="D143" s="4" t="s">
        <v>53</v>
      </c>
      <c r="E143" s="29">
        <v>2148.2857142857142</v>
      </c>
      <c r="F143" s="29">
        <v>2602.4285714285716</v>
      </c>
      <c r="G143" s="29">
        <v>2802</v>
      </c>
      <c r="H143" s="29">
        <v>2772</v>
      </c>
      <c r="I143" s="29">
        <v>2678.4285714285716</v>
      </c>
      <c r="J143" s="76">
        <f t="shared" si="33"/>
        <v>-3.3755926613069476E-2</v>
      </c>
      <c r="K143" s="29">
        <f t="shared" si="34"/>
        <v>-93.571428571428442</v>
      </c>
      <c r="L143" s="77">
        <f t="shared" si="32"/>
        <v>2.1398522224834567E-2</v>
      </c>
    </row>
    <row r="144" spans="2:12" x14ac:dyDescent="0.25">
      <c r="B144" s="284"/>
      <c r="C144" s="289"/>
      <c r="D144" s="4" t="s">
        <v>54</v>
      </c>
      <c r="E144" s="29">
        <v>3304.5714285714284</v>
      </c>
      <c r="F144" s="29">
        <v>6412</v>
      </c>
      <c r="G144" s="29">
        <v>6313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5.1905882567777013E-2</v>
      </c>
    </row>
    <row r="145" spans="2:12" x14ac:dyDescent="0.25">
      <c r="B145" s="285"/>
      <c r="C145" s="290"/>
      <c r="D145" s="32" t="s">
        <v>55</v>
      </c>
      <c r="E145" s="73">
        <v>2627.2857142857142</v>
      </c>
      <c r="F145" s="73">
        <v>3310.7142857142858</v>
      </c>
      <c r="G145" s="73">
        <v>3071.2857142857142</v>
      </c>
      <c r="H145" s="73">
        <v>3089.4285714285716</v>
      </c>
      <c r="I145" s="73">
        <v>3107.8571428571427</v>
      </c>
      <c r="J145" s="65">
        <f t="shared" si="33"/>
        <v>5.965042078978966E-3</v>
      </c>
      <c r="K145" s="73">
        <f t="shared" si="34"/>
        <v>18.428571428571104</v>
      </c>
      <c r="L145" s="56">
        <f t="shared" si="32"/>
        <v>2.4829316283603176E-2</v>
      </c>
    </row>
    <row r="146" spans="2:12" ht="6" customHeight="1" x14ac:dyDescent="0.25">
      <c r="B146" s="280"/>
      <c r="C146" s="280"/>
      <c r="D146" s="280"/>
      <c r="E146" s="280"/>
      <c r="F146" s="280"/>
      <c r="G146" s="280"/>
      <c r="H146" s="280"/>
      <c r="I146" s="280"/>
      <c r="J146" s="280"/>
      <c r="K146" s="280"/>
      <c r="L146" s="48"/>
    </row>
    <row r="147" spans="2:12" x14ac:dyDescent="0.25">
      <c r="B147" s="282" t="s">
        <v>57</v>
      </c>
      <c r="C147" s="282"/>
      <c r="D147" s="282"/>
      <c r="E147" s="282"/>
      <c r="F147" s="282"/>
      <c r="G147" s="282"/>
      <c r="H147" s="282"/>
      <c r="I147" s="282"/>
      <c r="J147" s="282"/>
      <c r="K147" s="282"/>
    </row>
    <row r="148" spans="2:12" x14ac:dyDescent="0.25">
      <c r="B148" s="64"/>
    </row>
    <row r="150" spans="2:12" ht="21.75" thickBot="1" x14ac:dyDescent="0.3">
      <c r="B150" s="283" t="s">
        <v>58</v>
      </c>
      <c r="C150" s="283"/>
      <c r="D150" s="283"/>
      <c r="E150" s="283"/>
      <c r="F150" s="283"/>
      <c r="G150" s="283"/>
      <c r="H150" s="283"/>
      <c r="I150" s="283"/>
      <c r="J150" s="283"/>
      <c r="K150" s="283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6" t="s">
        <v>44</v>
      </c>
      <c r="C153" s="291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4"/>
      <c r="C154" s="286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4"/>
      <c r="C155" s="286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4"/>
      <c r="C156" s="286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4"/>
      <c r="C157" s="286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4"/>
      <c r="C158" s="286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4"/>
      <c r="C159" s="286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4"/>
      <c r="C160" s="286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4"/>
      <c r="C161" s="286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4"/>
      <c r="C162" s="286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4"/>
      <c r="C163" s="287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4"/>
      <c r="C164" s="288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4"/>
      <c r="C165" s="289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4"/>
      <c r="C166" s="289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4"/>
      <c r="C167" s="289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4"/>
      <c r="C168" s="289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4"/>
      <c r="C169" s="289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4"/>
      <c r="C170" s="289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4"/>
      <c r="C171" s="289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4"/>
      <c r="C172" s="289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4"/>
      <c r="C173" s="289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4"/>
      <c r="C174" s="290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4"/>
      <c r="C175" s="291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4"/>
      <c r="C176" s="286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4"/>
      <c r="C177" s="286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4"/>
      <c r="C178" s="286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4"/>
      <c r="C179" s="286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4"/>
      <c r="C180" s="286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4"/>
      <c r="C181" s="286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4"/>
      <c r="C182" s="286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4"/>
      <c r="C183" s="286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4"/>
      <c r="C184" s="286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4"/>
      <c r="C185" s="287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4"/>
      <c r="C186" s="288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4"/>
      <c r="C187" s="289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4"/>
      <c r="C188" s="289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4"/>
      <c r="C189" s="289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4"/>
      <c r="C190" s="289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4"/>
      <c r="C191" s="289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4"/>
      <c r="C192" s="289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4"/>
      <c r="C193" s="289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4"/>
      <c r="C194" s="289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4"/>
      <c r="C195" s="289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4"/>
      <c r="C196" s="290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4"/>
      <c r="C197" s="292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4"/>
      <c r="C198" s="293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4"/>
      <c r="C199" s="293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4"/>
      <c r="C200" s="293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4"/>
      <c r="C201" s="293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4"/>
      <c r="C202" s="293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4"/>
      <c r="C203" s="293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4"/>
      <c r="C204" s="293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4"/>
      <c r="C205" s="293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4"/>
      <c r="C206" s="293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4"/>
      <c r="C207" s="294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4"/>
      <c r="C208" s="295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4"/>
      <c r="C209" s="289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4"/>
      <c r="C210" s="289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4"/>
      <c r="C211" s="289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4"/>
      <c r="C212" s="289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4"/>
      <c r="C213" s="289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4"/>
      <c r="C214" s="289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4"/>
      <c r="C215" s="289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4"/>
      <c r="C216" s="289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4"/>
      <c r="C217" s="289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5"/>
      <c r="C218" s="290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80"/>
      <c r="C219" s="280"/>
      <c r="D219" s="280"/>
      <c r="E219" s="280"/>
      <c r="F219" s="280"/>
      <c r="G219" s="280"/>
      <c r="H219" s="280"/>
      <c r="I219" s="280"/>
      <c r="J219" s="280"/>
      <c r="K219" s="280"/>
      <c r="L219" s="48"/>
    </row>
    <row r="220" spans="2:12" x14ac:dyDescent="0.25">
      <c r="B220" s="282" t="s">
        <v>57</v>
      </c>
      <c r="C220" s="282"/>
      <c r="D220" s="282"/>
      <c r="E220" s="282"/>
      <c r="F220" s="282"/>
      <c r="G220" s="282"/>
      <c r="H220" s="282"/>
      <c r="I220" s="282"/>
      <c r="J220" s="282"/>
      <c r="K220" s="282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E38A1-4814-4BB3-B2B7-9A3A17B99845}">
  <sheetPr>
    <tabColor theme="4" tint="0.79998168889431442"/>
  </sheetPr>
  <dimension ref="A1:O290"/>
  <sheetViews>
    <sheetView showGridLines="0" topLeftCell="J42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252</v>
      </c>
      <c r="E1" t="s">
        <v>252</v>
      </c>
      <c r="G1" t="s">
        <v>252</v>
      </c>
    </row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8.698648398805064</v>
      </c>
      <c r="D9" s="190">
        <v>0.10698328581209893</v>
      </c>
      <c r="E9" s="189">
        <v>6.4503121098626712</v>
      </c>
      <c r="F9" s="190">
        <f t="shared" ref="F9:J21" si="0">IFERROR(E9-C9,"-")</f>
        <v>-2.2483362889423928</v>
      </c>
      <c r="G9" s="189">
        <v>7.8975915168785624</v>
      </c>
      <c r="H9" s="190">
        <f t="shared" si="0"/>
        <v>1.4472794070158912</v>
      </c>
      <c r="I9" s="189">
        <v>7.9384785610073729</v>
      </c>
      <c r="J9" s="190">
        <f t="shared" si="0"/>
        <v>4.0887044128810501E-2</v>
      </c>
      <c r="K9" s="189">
        <v>8.192558804240365</v>
      </c>
      <c r="L9" s="190">
        <f t="shared" ref="L9:L21" si="1">IFERROR(K9-I9,"-")</f>
        <v>0.25408024323299205</v>
      </c>
      <c r="M9" s="189">
        <v>8.0574486474558196</v>
      </c>
      <c r="N9" s="190">
        <f t="shared" ref="N9:N15" si="2">IFERROR(M9-K9,"-")</f>
        <v>-0.13511015678454541</v>
      </c>
    </row>
    <row r="10" spans="1:15" x14ac:dyDescent="0.25">
      <c r="A10" s="1" t="s">
        <v>74</v>
      </c>
      <c r="B10" s="119" t="s">
        <v>75</v>
      </c>
      <c r="C10" s="189">
        <v>7.9022125154306337</v>
      </c>
      <c r="D10" s="190">
        <v>-0.13598710257318558</v>
      </c>
      <c r="E10" s="189">
        <v>5.3170466883821934</v>
      </c>
      <c r="F10" s="190">
        <f t="shared" si="0"/>
        <v>-2.5851658270484403</v>
      </c>
      <c r="G10" s="189">
        <v>6.9120244256787435</v>
      </c>
      <c r="H10" s="190">
        <f t="shared" si="0"/>
        <v>1.5949777372965501</v>
      </c>
      <c r="I10" s="189">
        <v>7.573860021727854</v>
      </c>
      <c r="J10" s="190">
        <f t="shared" si="0"/>
        <v>0.66183559604911046</v>
      </c>
      <c r="K10" s="189">
        <v>7.3477985852502536</v>
      </c>
      <c r="L10" s="190">
        <f t="shared" si="1"/>
        <v>-0.22606143647760035</v>
      </c>
      <c r="M10" s="189">
        <v>7.0598509811422456</v>
      </c>
      <c r="N10" s="190">
        <f t="shared" si="2"/>
        <v>-0.28794760410800802</v>
      </c>
    </row>
    <row r="11" spans="1:15" x14ac:dyDescent="0.25">
      <c r="A11" s="1" t="s">
        <v>76</v>
      </c>
      <c r="B11" s="119" t="s">
        <v>77</v>
      </c>
      <c r="C11" s="189">
        <v>9.2650728155339799</v>
      </c>
      <c r="D11" s="190">
        <v>2.0269272667703646</v>
      </c>
      <c r="E11" s="189">
        <v>5.692027581932285</v>
      </c>
      <c r="F11" s="190">
        <f t="shared" si="0"/>
        <v>-3.5730452336016949</v>
      </c>
      <c r="G11" s="189">
        <v>7.1458150200649726</v>
      </c>
      <c r="H11" s="190">
        <f t="shared" si="0"/>
        <v>1.4537874381326876</v>
      </c>
      <c r="I11" s="189">
        <v>7.1611875782049825</v>
      </c>
      <c r="J11" s="190">
        <f t="shared" si="0"/>
        <v>1.5372558140009929E-2</v>
      </c>
      <c r="K11" s="189">
        <v>7.0496921187274779</v>
      </c>
      <c r="L11" s="190">
        <f t="shared" si="1"/>
        <v>-0.11149545947750461</v>
      </c>
      <c r="M11" s="189">
        <v>6.7263591941427618</v>
      </c>
      <c r="N11" s="190">
        <f t="shared" si="2"/>
        <v>-0.32333292458471607</v>
      </c>
    </row>
    <row r="12" spans="1:15" x14ac:dyDescent="0.25">
      <c r="A12" s="1" t="s">
        <v>78</v>
      </c>
      <c r="B12" s="119" t="s">
        <v>79</v>
      </c>
      <c r="C12" s="189" t="s">
        <v>252</v>
      </c>
      <c r="D12" s="190" t="s">
        <v>252</v>
      </c>
      <c r="E12" s="189">
        <v>5.1790914385556199</v>
      </c>
      <c r="F12" s="190" t="str">
        <f t="shared" si="0"/>
        <v>-</v>
      </c>
      <c r="G12" s="189">
        <v>6.5430669710120082</v>
      </c>
      <c r="H12" s="190">
        <f t="shared" si="0"/>
        <v>1.3639755324563883</v>
      </c>
      <c r="I12" s="189">
        <v>6.6071071115401994</v>
      </c>
      <c r="J12" s="190">
        <f t="shared" si="0"/>
        <v>6.4040140528191181E-2</v>
      </c>
      <c r="K12" s="189">
        <v>6.9559722393475543</v>
      </c>
      <c r="L12" s="190">
        <f t="shared" si="1"/>
        <v>0.3488651278073549</v>
      </c>
      <c r="M12" s="189">
        <v>6.5324405509050463</v>
      </c>
      <c r="N12" s="190">
        <f t="shared" si="2"/>
        <v>-0.42353168844250799</v>
      </c>
    </row>
    <row r="13" spans="1:15" x14ac:dyDescent="0.25">
      <c r="A13" s="1" t="s">
        <v>80</v>
      </c>
      <c r="B13" s="119" t="s">
        <v>81</v>
      </c>
      <c r="C13" s="189" t="s">
        <v>252</v>
      </c>
      <c r="D13" s="190" t="s">
        <v>252</v>
      </c>
      <c r="E13" s="189">
        <v>4.6204303863106038</v>
      </c>
      <c r="F13" s="190" t="str">
        <f t="shared" si="0"/>
        <v>-</v>
      </c>
      <c r="G13" s="189">
        <v>6.7084381642859343</v>
      </c>
      <c r="H13" s="190">
        <f t="shared" si="0"/>
        <v>2.0880077779753305</v>
      </c>
      <c r="I13" s="189">
        <v>6.9440868449374946</v>
      </c>
      <c r="J13" s="190">
        <f t="shared" si="0"/>
        <v>0.2356486806515603</v>
      </c>
      <c r="K13" s="189">
        <v>6.7511616134222852</v>
      </c>
      <c r="L13" s="190">
        <f t="shared" si="1"/>
        <v>-0.19292523151520946</v>
      </c>
      <c r="M13" s="189">
        <v>6.3569210711406177</v>
      </c>
      <c r="N13" s="190">
        <f t="shared" si="2"/>
        <v>-0.39424054228166749</v>
      </c>
    </row>
    <row r="14" spans="1:15" x14ac:dyDescent="0.25">
      <c r="A14" s="1" t="s">
        <v>82</v>
      </c>
      <c r="B14" s="119" t="s">
        <v>83</v>
      </c>
      <c r="C14" s="189" t="s">
        <v>252</v>
      </c>
      <c r="D14" s="190" t="s">
        <v>252</v>
      </c>
      <c r="E14" s="189">
        <v>5.3860594883435002</v>
      </c>
      <c r="F14" s="190" t="str">
        <f t="shared" si="0"/>
        <v>-</v>
      </c>
      <c r="G14" s="189">
        <v>6.7874628069998488</v>
      </c>
      <c r="H14" s="190">
        <f t="shared" si="0"/>
        <v>1.4014033186563486</v>
      </c>
      <c r="I14" s="189">
        <v>6.9046855643809666</v>
      </c>
      <c r="J14" s="190">
        <f t="shared" si="0"/>
        <v>0.11722275738111776</v>
      </c>
      <c r="K14" s="189">
        <v>6.9467325160948938</v>
      </c>
      <c r="L14" s="190">
        <f t="shared" si="1"/>
        <v>4.204695171392725E-2</v>
      </c>
      <c r="M14" s="189">
        <v>6.9037161585469944</v>
      </c>
      <c r="N14" s="190">
        <f t="shared" si="2"/>
        <v>-4.3016357547899453E-2</v>
      </c>
    </row>
    <row r="15" spans="1:15" x14ac:dyDescent="0.25">
      <c r="A15" s="1" t="s">
        <v>84</v>
      </c>
      <c r="B15" s="119" t="s">
        <v>85</v>
      </c>
      <c r="C15" s="189" t="s">
        <v>252</v>
      </c>
      <c r="D15" s="190" t="s">
        <v>252</v>
      </c>
      <c r="E15" s="189">
        <v>6.0443979654893756</v>
      </c>
      <c r="F15" s="190" t="str">
        <f t="shared" si="0"/>
        <v>-</v>
      </c>
      <c r="G15" s="189">
        <v>7.167841512711723</v>
      </c>
      <c r="H15" s="190">
        <f t="shared" si="0"/>
        <v>1.1234435472223474</v>
      </c>
      <c r="I15" s="189">
        <v>7.7222369937073472</v>
      </c>
      <c r="J15" s="190">
        <f t="shared" si="0"/>
        <v>0.55439548099562419</v>
      </c>
      <c r="K15" s="189">
        <v>7.3925116386568499</v>
      </c>
      <c r="L15" s="190">
        <f t="shared" si="1"/>
        <v>-0.32972535505049727</v>
      </c>
      <c r="M15" s="189">
        <v>7.2999952960361263</v>
      </c>
      <c r="N15" s="190">
        <f t="shared" si="2"/>
        <v>-9.2516342620723613E-2</v>
      </c>
    </row>
    <row r="16" spans="1:15" x14ac:dyDescent="0.25">
      <c r="A16" s="1" t="s">
        <v>86</v>
      </c>
      <c r="B16" s="119" t="s">
        <v>87</v>
      </c>
      <c r="C16" s="189">
        <v>6.2072200759666263</v>
      </c>
      <c r="D16" s="190">
        <v>-1.8809502763133246</v>
      </c>
      <c r="E16" s="189">
        <v>7.2883713042003508</v>
      </c>
      <c r="F16" s="190">
        <f t="shared" si="0"/>
        <v>1.0811512282337246</v>
      </c>
      <c r="G16" s="189">
        <v>7.5955180077018341</v>
      </c>
      <c r="H16" s="190">
        <f t="shared" si="0"/>
        <v>0.30714670350148321</v>
      </c>
      <c r="I16" s="189">
        <v>8.1097716550938816</v>
      </c>
      <c r="J16" s="190">
        <f t="shared" si="0"/>
        <v>0.5142536473920476</v>
      </c>
      <c r="K16" s="189">
        <v>7.4201266434724724</v>
      </c>
      <c r="L16" s="190">
        <f t="shared" si="1"/>
        <v>-0.68964501162140923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5.8190319031903188</v>
      </c>
      <c r="D17" s="190">
        <v>-2.2064038579189456</v>
      </c>
      <c r="E17" s="189">
        <v>7.164842426296171</v>
      </c>
      <c r="F17" s="190">
        <f t="shared" si="0"/>
        <v>1.3458105231058521</v>
      </c>
      <c r="G17" s="189">
        <v>7.2474007241185694</v>
      </c>
      <c r="H17" s="190">
        <f t="shared" si="0"/>
        <v>8.255829782239843E-2</v>
      </c>
      <c r="I17" s="189">
        <v>7.4536678097510061</v>
      </c>
      <c r="J17" s="190">
        <f t="shared" si="0"/>
        <v>0.20626708563243668</v>
      </c>
      <c r="K17" s="189">
        <v>7.2665766981556459</v>
      </c>
      <c r="L17" s="190">
        <f t="shared" si="1"/>
        <v>-0.18709111159536018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4.6894435729445423</v>
      </c>
      <c r="D18" s="190">
        <v>-2.8488036638951675</v>
      </c>
      <c r="E18" s="189">
        <v>7.0135595872877472</v>
      </c>
      <c r="F18" s="190">
        <f t="shared" si="0"/>
        <v>2.3241160143432049</v>
      </c>
      <c r="G18" s="189">
        <v>7.0836770928106425</v>
      </c>
      <c r="H18" s="190">
        <f t="shared" si="0"/>
        <v>7.0117505522895307E-2</v>
      </c>
      <c r="I18" s="189">
        <v>7.2239690096301068</v>
      </c>
      <c r="J18" s="190">
        <f t="shared" si="0"/>
        <v>0.14029191681946429</v>
      </c>
      <c r="K18" s="189">
        <v>6.9581148065238247</v>
      </c>
      <c r="L18" s="190">
        <f t="shared" si="1"/>
        <v>-0.26585420310628205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6.71445023639229</v>
      </c>
      <c r="D19" s="190">
        <v>-1.0001215514342832</v>
      </c>
      <c r="E19" s="189">
        <v>7.474227037296723</v>
      </c>
      <c r="F19" s="190">
        <f t="shared" si="0"/>
        <v>0.759776800904433</v>
      </c>
      <c r="G19" s="189">
        <v>7.319989568392228</v>
      </c>
      <c r="H19" s="190">
        <f t="shared" si="0"/>
        <v>-0.15423746890449497</v>
      </c>
      <c r="I19" s="189">
        <v>7.4367055851367114</v>
      </c>
      <c r="J19" s="190">
        <f t="shared" si="0"/>
        <v>0.1167160167444834</v>
      </c>
      <c r="K19" s="189">
        <v>7.1759629902735345</v>
      </c>
      <c r="L19" s="190">
        <f t="shared" si="1"/>
        <v>-0.26074259486317697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6.7961834693642951</v>
      </c>
      <c r="D20" s="190">
        <v>-1.1000705546333638</v>
      </c>
      <c r="E20" s="189">
        <v>7.3496544290152812</v>
      </c>
      <c r="F20" s="190">
        <f t="shared" si="0"/>
        <v>0.55347095965098614</v>
      </c>
      <c r="G20" s="189">
        <v>7.2560849086919399</v>
      </c>
      <c r="H20" s="190">
        <f t="shared" si="0"/>
        <v>-9.3569520323341315E-2</v>
      </c>
      <c r="I20" s="189">
        <v>7.4519302269326904</v>
      </c>
      <c r="J20" s="190">
        <f t="shared" si="0"/>
        <v>0.19584531824075047</v>
      </c>
      <c r="K20" s="189">
        <v>7.2321784322217413</v>
      </c>
      <c r="L20" s="190">
        <f t="shared" si="1"/>
        <v>-0.21975179471094908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7.6155004062928775</v>
      </c>
      <c r="D21" s="192">
        <v>-0.15230900889600463</v>
      </c>
      <c r="E21" s="191">
        <v>6.8402382490482632</v>
      </c>
      <c r="F21" s="192">
        <f t="shared" si="0"/>
        <v>-0.77526215724461434</v>
      </c>
      <c r="G21" s="191">
        <v>7.1290659289847085</v>
      </c>
      <c r="H21" s="192">
        <f t="shared" si="0"/>
        <v>0.28882767993644531</v>
      </c>
      <c r="I21" s="191">
        <v>7.378386609473794</v>
      </c>
      <c r="J21" s="192">
        <f t="shared" si="0"/>
        <v>0.24932068048908551</v>
      </c>
      <c r="K21" s="191">
        <v>7.2163244160098223</v>
      </c>
      <c r="L21" s="192">
        <f t="shared" si="1"/>
        <v>-0.16206219346397166</v>
      </c>
      <c r="M21" s="191">
        <v>6.9832191464877225</v>
      </c>
      <c r="N21" s="192">
        <v>-0.23783214954290877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3" t="s">
        <v>293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6.760768126346016</v>
      </c>
      <c r="D31" s="190">
        <v>0.82358680878533885</v>
      </c>
      <c r="E31" s="189">
        <v>2.9690666666666665</v>
      </c>
      <c r="F31" s="190">
        <f t="shared" ref="F31:J43" si="3">IFERROR(E31-C31,"-")</f>
        <v>-3.7917014596793495</v>
      </c>
      <c r="G31" s="189">
        <v>5.5555555555555554</v>
      </c>
      <c r="H31" s="190">
        <f t="shared" si="3"/>
        <v>2.5864888888888888</v>
      </c>
      <c r="I31" s="189">
        <v>5.5796133567662567</v>
      </c>
      <c r="J31" s="190">
        <f t="shared" si="3"/>
        <v>2.4057801210701335E-2</v>
      </c>
      <c r="K31" s="189">
        <v>7.3524869407222351</v>
      </c>
      <c r="L31" s="190">
        <f t="shared" ref="L31:N43" si="4">IFERROR(K31-I31,"-")</f>
        <v>1.7728735839559784</v>
      </c>
      <c r="M31" s="189">
        <v>6.1684782608695654</v>
      </c>
      <c r="N31" s="190">
        <f t="shared" si="4"/>
        <v>-1.1840086798526697</v>
      </c>
    </row>
    <row r="32" spans="1:15" x14ac:dyDescent="0.25">
      <c r="B32" s="119" t="s">
        <v>75</v>
      </c>
      <c r="C32" s="189">
        <v>5.0345876701361085</v>
      </c>
      <c r="D32" s="190">
        <v>-0.56218652341227848</v>
      </c>
      <c r="E32" s="189">
        <v>2.6767744085304899</v>
      </c>
      <c r="F32" s="190">
        <f t="shared" si="3"/>
        <v>-2.3578132616056187</v>
      </c>
      <c r="G32" s="189">
        <v>4.0021885521885521</v>
      </c>
      <c r="H32" s="190">
        <f t="shared" si="3"/>
        <v>1.3254141436580622</v>
      </c>
      <c r="I32" s="189">
        <v>5.0381155303030303</v>
      </c>
      <c r="J32" s="190">
        <f t="shared" si="3"/>
        <v>1.0359269781144782</v>
      </c>
      <c r="K32" s="189">
        <v>5.4027580612451835</v>
      </c>
      <c r="L32" s="190">
        <f t="shared" si="4"/>
        <v>0.36464253094215326</v>
      </c>
      <c r="M32" s="189">
        <v>5.4040744021257749</v>
      </c>
      <c r="N32" s="190">
        <f t="shared" si="4"/>
        <v>1.3163408805914045E-3</v>
      </c>
    </row>
    <row r="33" spans="2:15" x14ac:dyDescent="0.25">
      <c r="B33" s="119" t="s">
        <v>77</v>
      </c>
      <c r="C33" s="189">
        <v>6.5454119850187267</v>
      </c>
      <c r="D33" s="190">
        <v>1.84229126232505</v>
      </c>
      <c r="E33" s="189">
        <v>2.8041892209931749</v>
      </c>
      <c r="F33" s="190">
        <f t="shared" si="3"/>
        <v>-3.7412227640255518</v>
      </c>
      <c r="G33" s="189">
        <v>4.7348951911220718</v>
      </c>
      <c r="H33" s="190">
        <f t="shared" si="3"/>
        <v>1.9307059701288969</v>
      </c>
      <c r="I33" s="189">
        <v>3.8983811508254527</v>
      </c>
      <c r="J33" s="190">
        <f t="shared" si="3"/>
        <v>-0.83651404029661913</v>
      </c>
      <c r="K33" s="189">
        <v>4.4575552755183869</v>
      </c>
      <c r="L33" s="190">
        <f t="shared" si="4"/>
        <v>0.55917412469293426</v>
      </c>
      <c r="M33" s="189">
        <v>5.2488552307150407</v>
      </c>
      <c r="N33" s="190">
        <f t="shared" si="4"/>
        <v>0.79129995519665375</v>
      </c>
    </row>
    <row r="34" spans="2:15" x14ac:dyDescent="0.25">
      <c r="B34" s="119" t="s">
        <v>79</v>
      </c>
      <c r="C34" s="189" t="s">
        <v>252</v>
      </c>
      <c r="D34" s="190" t="s">
        <v>252</v>
      </c>
      <c r="E34" s="189">
        <v>2.8363602668643439</v>
      </c>
      <c r="F34" s="190" t="str">
        <f>IFERROR(E34-C34,"-")</f>
        <v>-</v>
      </c>
      <c r="G34" s="189">
        <v>3.6411368735976066</v>
      </c>
      <c r="H34" s="190">
        <f>IFERROR(G34-E34,"-")</f>
        <v>0.80477660673326268</v>
      </c>
      <c r="I34" s="189">
        <v>3.6246361991662077</v>
      </c>
      <c r="J34" s="190">
        <f>IFERROR(I34-G34,"-")</f>
        <v>-1.650067443139891E-2</v>
      </c>
      <c r="K34" s="189">
        <v>4.6420082464225079</v>
      </c>
      <c r="L34" s="190">
        <f>IFERROR(K34-I34,"-")</f>
        <v>1.0173720472563001</v>
      </c>
      <c r="M34" s="189">
        <v>4.2120521684475172</v>
      </c>
      <c r="N34" s="190">
        <f t="shared" si="4"/>
        <v>-0.42995607797499069</v>
      </c>
    </row>
    <row r="35" spans="2:15" x14ac:dyDescent="0.25">
      <c r="B35" s="119" t="s">
        <v>81</v>
      </c>
      <c r="C35" s="189" t="s">
        <v>252</v>
      </c>
      <c r="D35" s="190" t="s">
        <v>252</v>
      </c>
      <c r="E35" s="189">
        <v>2.8338310205515547</v>
      </c>
      <c r="F35" s="190" t="str">
        <f t="shared" si="3"/>
        <v>-</v>
      </c>
      <c r="G35" s="189">
        <v>3.4796167758334149</v>
      </c>
      <c r="H35" s="190">
        <f t="shared" si="3"/>
        <v>0.64578575528186022</v>
      </c>
      <c r="I35" s="189">
        <v>3.6548551535496707</v>
      </c>
      <c r="J35" s="190">
        <f t="shared" si="3"/>
        <v>0.17523837771625583</v>
      </c>
      <c r="K35" s="189">
        <v>4.3112755314714466</v>
      </c>
      <c r="L35" s="190">
        <f t="shared" si="4"/>
        <v>0.65642037792177588</v>
      </c>
      <c r="M35" s="189">
        <v>3.7361950185479595</v>
      </c>
      <c r="N35" s="190">
        <f t="shared" si="4"/>
        <v>-0.57508051292348705</v>
      </c>
    </row>
    <row r="36" spans="2:15" x14ac:dyDescent="0.25">
      <c r="B36" s="119" t="s">
        <v>83</v>
      </c>
      <c r="C36" s="189" t="s">
        <v>252</v>
      </c>
      <c r="D36" s="190" t="s">
        <v>252</v>
      </c>
      <c r="E36" s="189">
        <v>3.6374367622259696</v>
      </c>
      <c r="F36" s="190" t="str">
        <f t="shared" si="3"/>
        <v>-</v>
      </c>
      <c r="G36" s="189">
        <v>3.7317953020134227</v>
      </c>
      <c r="H36" s="190">
        <f t="shared" si="3"/>
        <v>9.4358539787453122E-2</v>
      </c>
      <c r="I36" s="189">
        <v>3.624319271722344</v>
      </c>
      <c r="J36" s="190">
        <f t="shared" si="3"/>
        <v>-0.10747603029107866</v>
      </c>
      <c r="K36" s="189">
        <v>4.4162603150787696</v>
      </c>
      <c r="L36" s="190">
        <f t="shared" si="4"/>
        <v>0.79194104335642557</v>
      </c>
      <c r="M36" s="189">
        <v>4.5514009933464532</v>
      </c>
      <c r="N36" s="190">
        <f t="shared" si="4"/>
        <v>0.13514067826768361</v>
      </c>
    </row>
    <row r="37" spans="2:15" x14ac:dyDescent="0.25">
      <c r="B37" s="119" t="s">
        <v>85</v>
      </c>
      <c r="C37" s="189" t="s">
        <v>252</v>
      </c>
      <c r="D37" s="190" t="s">
        <v>252</v>
      </c>
      <c r="E37" s="189">
        <v>4.3441689240814059</v>
      </c>
      <c r="F37" s="190" t="str">
        <f t="shared" si="3"/>
        <v>-</v>
      </c>
      <c r="G37" s="189">
        <v>3.8822834434240909</v>
      </c>
      <c r="H37" s="190">
        <f t="shared" si="3"/>
        <v>-0.46188548065731494</v>
      </c>
      <c r="I37" s="189">
        <v>4.5663906142167008</v>
      </c>
      <c r="J37" s="190">
        <f t="shared" si="3"/>
        <v>0.68410717079260985</v>
      </c>
      <c r="K37" s="189">
        <v>4.9601563571526537</v>
      </c>
      <c r="L37" s="190">
        <f t="shared" si="4"/>
        <v>0.3937657429359529</v>
      </c>
      <c r="M37" s="189">
        <v>5.2833650928082436</v>
      </c>
      <c r="N37" s="190">
        <f t="shared" si="4"/>
        <v>0.32320873565558994</v>
      </c>
    </row>
    <row r="38" spans="2:15" x14ac:dyDescent="0.25">
      <c r="B38" s="119" t="s">
        <v>87</v>
      </c>
      <c r="C38" s="189">
        <v>4.6143269522941353</v>
      </c>
      <c r="D38" s="190">
        <v>-0.50104136966397217</v>
      </c>
      <c r="E38" s="189">
        <v>5.4277981213182613</v>
      </c>
      <c r="F38" s="190">
        <f t="shared" si="3"/>
        <v>0.81347116902412608</v>
      </c>
      <c r="G38" s="189">
        <v>4.4554703476482613</v>
      </c>
      <c r="H38" s="190">
        <f t="shared" si="3"/>
        <v>-0.97232777367000001</v>
      </c>
      <c r="I38" s="189">
        <v>6.6265664160401005</v>
      </c>
      <c r="J38" s="190">
        <f t="shared" si="3"/>
        <v>2.1710960683918392</v>
      </c>
      <c r="K38" s="189">
        <v>4.7279829175563775</v>
      </c>
      <c r="L38" s="190">
        <f t="shared" si="4"/>
        <v>-1.8985834984837231</v>
      </c>
      <c r="M38" s="189"/>
      <c r="N38" s="190"/>
    </row>
    <row r="39" spans="2:15" x14ac:dyDescent="0.25">
      <c r="B39" s="119" t="s">
        <v>89</v>
      </c>
      <c r="C39" s="189">
        <v>4.3455778468493929</v>
      </c>
      <c r="D39" s="190">
        <v>-0.43990671575781093</v>
      </c>
      <c r="E39" s="189">
        <v>4.9467008029791693</v>
      </c>
      <c r="F39" s="190">
        <f t="shared" si="3"/>
        <v>0.6011229561297764</v>
      </c>
      <c r="G39" s="189">
        <v>4.1337996184939598</v>
      </c>
      <c r="H39" s="190">
        <f t="shared" si="3"/>
        <v>-0.81290118448520943</v>
      </c>
      <c r="I39" s="189">
        <v>5.0893605138229541</v>
      </c>
      <c r="J39" s="190">
        <f t="shared" si="3"/>
        <v>0.95556089532899424</v>
      </c>
      <c r="K39" s="189">
        <v>4.7429580738124013</v>
      </c>
      <c r="L39" s="190">
        <f t="shared" si="4"/>
        <v>-0.34640244001055276</v>
      </c>
      <c r="M39" s="189"/>
      <c r="N39" s="190"/>
    </row>
    <row r="40" spans="2:15" x14ac:dyDescent="0.25">
      <c r="B40" s="119" t="s">
        <v>91</v>
      </c>
      <c r="C40" s="189">
        <v>3.6897439197014541</v>
      </c>
      <c r="D40" s="190">
        <v>-1.0349304313434335</v>
      </c>
      <c r="E40" s="189">
        <v>4.7896052631578945</v>
      </c>
      <c r="F40" s="190">
        <f t="shared" si="3"/>
        <v>1.0998613434564404</v>
      </c>
      <c r="G40" s="189">
        <v>4.0372852953498111</v>
      </c>
      <c r="H40" s="190">
        <f t="shared" si="3"/>
        <v>-0.75231996780808341</v>
      </c>
      <c r="I40" s="189">
        <v>4.4011691271178046</v>
      </c>
      <c r="J40" s="190">
        <f t="shared" si="3"/>
        <v>0.36388383176799355</v>
      </c>
      <c r="K40" s="189">
        <v>4.4360825790704768</v>
      </c>
      <c r="L40" s="190">
        <f t="shared" si="4"/>
        <v>3.4913451952672148E-2</v>
      </c>
      <c r="M40" s="189"/>
      <c r="N40" s="190"/>
    </row>
    <row r="41" spans="2:15" x14ac:dyDescent="0.25">
      <c r="B41" s="119" t="s">
        <v>93</v>
      </c>
      <c r="C41" s="189">
        <v>4.1041587180465475</v>
      </c>
      <c r="D41" s="190">
        <v>-0.99736279297129116</v>
      </c>
      <c r="E41" s="189">
        <v>4.617627567925779</v>
      </c>
      <c r="F41" s="190">
        <f t="shared" si="3"/>
        <v>0.51346884987923147</v>
      </c>
      <c r="G41" s="189">
        <v>5.1769686706181206</v>
      </c>
      <c r="H41" s="190">
        <f t="shared" si="3"/>
        <v>0.55934110269234161</v>
      </c>
      <c r="I41" s="189">
        <v>5.175188719555619</v>
      </c>
      <c r="J41" s="190">
        <f t="shared" si="3"/>
        <v>-1.7799510625016168E-3</v>
      </c>
      <c r="K41" s="189">
        <v>4.5135178889428529</v>
      </c>
      <c r="L41" s="190">
        <f t="shared" si="4"/>
        <v>-0.6616708306127661</v>
      </c>
      <c r="M41" s="189"/>
      <c r="N41" s="190"/>
    </row>
    <row r="42" spans="2:15" x14ac:dyDescent="0.25">
      <c r="B42" s="119" t="s">
        <v>95</v>
      </c>
      <c r="C42" s="189">
        <v>3.6467040068935805</v>
      </c>
      <c r="D42" s="190">
        <v>-1.0995027261552579</v>
      </c>
      <c r="E42" s="189">
        <v>4.3334217154978125</v>
      </c>
      <c r="F42" s="190">
        <f t="shared" si="3"/>
        <v>0.68671770860423198</v>
      </c>
      <c r="G42" s="189">
        <v>4.5729776891437117</v>
      </c>
      <c r="H42" s="190">
        <f t="shared" si="3"/>
        <v>0.2395559736458992</v>
      </c>
      <c r="I42" s="189">
        <v>6.1214965803942603</v>
      </c>
      <c r="J42" s="190">
        <f t="shared" si="3"/>
        <v>1.5485188912505485</v>
      </c>
      <c r="K42" s="189">
        <v>5.4963532687972414</v>
      </c>
      <c r="L42" s="190">
        <f t="shared" si="4"/>
        <v>-0.62514331159701886</v>
      </c>
      <c r="M42" s="189"/>
      <c r="N42" s="190"/>
    </row>
    <row r="43" spans="2:15" ht="15.75" x14ac:dyDescent="0.25">
      <c r="B43" s="122" t="s">
        <v>32</v>
      </c>
      <c r="C43" s="191">
        <v>4.6644126738794434</v>
      </c>
      <c r="D43" s="192">
        <v>-0.14340150085201309</v>
      </c>
      <c r="E43" s="191">
        <v>4.2036948291560838</v>
      </c>
      <c r="F43" s="192">
        <f t="shared" si="3"/>
        <v>-0.46071784472335953</v>
      </c>
      <c r="G43" s="191">
        <v>4.1404910004759943</v>
      </c>
      <c r="H43" s="192">
        <f t="shared" si="3"/>
        <v>-6.3203828680089558E-2</v>
      </c>
      <c r="I43" s="191">
        <v>4.848973656338786</v>
      </c>
      <c r="J43" s="192">
        <f t="shared" si="3"/>
        <v>0.70848265586279169</v>
      </c>
      <c r="K43" s="191">
        <v>4.8120268620268618</v>
      </c>
      <c r="L43" s="192">
        <f t="shared" si="4"/>
        <v>-3.6946794311924158E-2</v>
      </c>
      <c r="M43" s="191">
        <v>4.8029477179463083</v>
      </c>
      <c r="N43" s="192">
        <v>-5.383303788761129E-2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294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6.4704109589041092</v>
      </c>
      <c r="D53" s="190">
        <v>0.21609950459265459</v>
      </c>
      <c r="E53" s="189">
        <v>6.2305084745762711</v>
      </c>
      <c r="F53" s="190">
        <f t="shared" ref="F53:J65" si="5">IFERROR(E53-C53,"-")</f>
        <v>-0.23990248432783812</v>
      </c>
      <c r="G53" s="189">
        <v>6.2981175566653862</v>
      </c>
      <c r="H53" s="190">
        <f t="shared" si="5"/>
        <v>6.7609082089115091E-2</v>
      </c>
      <c r="I53" s="189">
        <v>5.8958968347010554</v>
      </c>
      <c r="J53" s="190">
        <f t="shared" si="5"/>
        <v>-0.40222072196433079</v>
      </c>
      <c r="K53" s="189">
        <v>5.7927927927927927</v>
      </c>
      <c r="L53" s="190">
        <f t="shared" ref="L53:N65" si="6">IFERROR(K53-I53,"-")</f>
        <v>-0.10310404190826272</v>
      </c>
      <c r="M53" s="189">
        <v>5.7631790206047633</v>
      </c>
      <c r="N53" s="190">
        <f t="shared" si="6"/>
        <v>-2.9613772188029408E-2</v>
      </c>
    </row>
    <row r="54" spans="1:15" x14ac:dyDescent="0.25">
      <c r="A54" s="1">
        <v>2</v>
      </c>
      <c r="B54" s="119" t="s">
        <v>75</v>
      </c>
      <c r="C54" s="189">
        <v>5.418016194331984</v>
      </c>
      <c r="D54" s="190">
        <v>-7.3868386371352734E-2</v>
      </c>
      <c r="E54" s="189">
        <v>4.1800554016620497</v>
      </c>
      <c r="F54" s="190">
        <f t="shared" si="5"/>
        <v>-1.2379607926699343</v>
      </c>
      <c r="G54" s="189">
        <v>4.7242679037402144</v>
      </c>
      <c r="H54" s="190">
        <f t="shared" si="5"/>
        <v>0.54421250207816474</v>
      </c>
      <c r="I54" s="189">
        <v>5.6632508833922257</v>
      </c>
      <c r="J54" s="190">
        <f t="shared" si="5"/>
        <v>0.93898297965201127</v>
      </c>
      <c r="K54" s="189">
        <v>5.2402392947103271</v>
      </c>
      <c r="L54" s="190">
        <f t="shared" si="6"/>
        <v>-0.42301158868189859</v>
      </c>
      <c r="M54" s="189">
        <v>5.3658263305322125</v>
      </c>
      <c r="N54" s="190">
        <f t="shared" si="6"/>
        <v>0.12558703582188535</v>
      </c>
    </row>
    <row r="55" spans="1:15" x14ac:dyDescent="0.25">
      <c r="A55" s="1">
        <v>3</v>
      </c>
      <c r="B55" s="119" t="s">
        <v>77</v>
      </c>
      <c r="C55" s="189">
        <v>5.7727987421383649</v>
      </c>
      <c r="D55" s="190">
        <v>1.456709129103742</v>
      </c>
      <c r="E55" s="189">
        <v>5.1527446300715987</v>
      </c>
      <c r="F55" s="190">
        <f t="shared" si="5"/>
        <v>-0.62005411206676619</v>
      </c>
      <c r="G55" s="189">
        <v>5.6271498771498774</v>
      </c>
      <c r="H55" s="190">
        <f t="shared" si="5"/>
        <v>0.47440524707827869</v>
      </c>
      <c r="I55" s="189">
        <v>4.3027632205812294</v>
      </c>
      <c r="J55" s="190">
        <f t="shared" si="5"/>
        <v>-1.324386656568648</v>
      </c>
      <c r="K55" s="189">
        <v>4.2800166181969255</v>
      </c>
      <c r="L55" s="190">
        <f t="shared" si="6"/>
        <v>-2.2746602384303927E-2</v>
      </c>
      <c r="M55" s="189">
        <v>5.0126378058617904</v>
      </c>
      <c r="N55" s="190">
        <f t="shared" si="6"/>
        <v>0.73262118766486495</v>
      </c>
    </row>
    <row r="56" spans="1:15" x14ac:dyDescent="0.25">
      <c r="A56" s="1">
        <v>4</v>
      </c>
      <c r="B56" s="119" t="s">
        <v>79</v>
      </c>
      <c r="C56" s="189" t="s">
        <v>252</v>
      </c>
      <c r="D56" s="190" t="s">
        <v>252</v>
      </c>
      <c r="E56" s="189">
        <v>4.6789340101522843</v>
      </c>
      <c r="F56" s="190" t="str">
        <f>IFERROR(E56-C56,"-")</f>
        <v>-</v>
      </c>
      <c r="G56" s="189">
        <v>4.0749454280863446</v>
      </c>
      <c r="H56" s="190">
        <f>IFERROR(G56-E56,"-")</f>
        <v>-0.60398858206593964</v>
      </c>
      <c r="I56" s="189">
        <v>4.441545480467636</v>
      </c>
      <c r="J56" s="190">
        <f>IFERROR(I56-G56,"-")</f>
        <v>0.36660005238129134</v>
      </c>
      <c r="K56" s="189">
        <v>4.3705595542140703</v>
      </c>
      <c r="L56" s="190">
        <f>IFERROR(K56-I56,"-")</f>
        <v>-7.0985926253565701E-2</v>
      </c>
      <c r="M56" s="189">
        <v>4.5057225698153518</v>
      </c>
      <c r="N56" s="190">
        <f t="shared" si="6"/>
        <v>0.13516301560128152</v>
      </c>
    </row>
    <row r="57" spans="1:15" x14ac:dyDescent="0.25">
      <c r="A57" s="1">
        <v>5</v>
      </c>
      <c r="B57" s="119" t="s">
        <v>81</v>
      </c>
      <c r="C57" s="189" t="s">
        <v>252</v>
      </c>
      <c r="D57" s="190" t="s">
        <v>252</v>
      </c>
      <c r="E57" s="189">
        <v>4.5305245055889936</v>
      </c>
      <c r="F57" s="190" t="str">
        <f t="shared" si="5"/>
        <v>-</v>
      </c>
      <c r="G57" s="189">
        <v>4.0293577981651376</v>
      </c>
      <c r="H57" s="190">
        <f t="shared" si="5"/>
        <v>-0.50116670742385594</v>
      </c>
      <c r="I57" s="189">
        <v>4.5702598652550526</v>
      </c>
      <c r="J57" s="190">
        <f t="shared" si="5"/>
        <v>0.54090206708991495</v>
      </c>
      <c r="K57" s="189">
        <v>4.1132490379329303</v>
      </c>
      <c r="L57" s="190">
        <f t="shared" si="6"/>
        <v>-0.45701082732212228</v>
      </c>
      <c r="M57" s="189">
        <v>4.6648629778320823</v>
      </c>
      <c r="N57" s="190">
        <f t="shared" si="6"/>
        <v>0.55161393989915197</v>
      </c>
    </row>
    <row r="58" spans="1:15" x14ac:dyDescent="0.25">
      <c r="A58" s="1">
        <v>6</v>
      </c>
      <c r="B58" s="119" t="s">
        <v>83</v>
      </c>
      <c r="C58" s="189" t="s">
        <v>252</v>
      </c>
      <c r="D58" s="190" t="s">
        <v>252</v>
      </c>
      <c r="E58" s="189">
        <v>5.6843838193791161</v>
      </c>
      <c r="F58" s="190" t="str">
        <f t="shared" si="5"/>
        <v>-</v>
      </c>
      <c r="G58" s="189">
        <v>4.052148918696961</v>
      </c>
      <c r="H58" s="190">
        <f t="shared" si="5"/>
        <v>-1.632234900682155</v>
      </c>
      <c r="I58" s="189">
        <v>3.9241338112305852</v>
      </c>
      <c r="J58" s="190">
        <f t="shared" si="5"/>
        <v>-0.12801510746637579</v>
      </c>
      <c r="K58" s="189">
        <v>4.4874932517545441</v>
      </c>
      <c r="L58" s="190">
        <f t="shared" si="6"/>
        <v>0.56335944052395881</v>
      </c>
      <c r="M58" s="189">
        <v>4.916278295605859</v>
      </c>
      <c r="N58" s="190">
        <f t="shared" si="6"/>
        <v>0.428785043851315</v>
      </c>
    </row>
    <row r="59" spans="1:15" x14ac:dyDescent="0.25">
      <c r="A59" s="1">
        <v>7</v>
      </c>
      <c r="B59" s="119" t="s">
        <v>85</v>
      </c>
      <c r="C59" s="189" t="s">
        <v>252</v>
      </c>
      <c r="D59" s="190" t="s">
        <v>252</v>
      </c>
      <c r="E59" s="189">
        <v>5.4066531944660348</v>
      </c>
      <c r="F59" s="190" t="str">
        <f t="shared" si="5"/>
        <v>-</v>
      </c>
      <c r="G59" s="189">
        <v>4.3680290297937354</v>
      </c>
      <c r="H59" s="190">
        <f t="shared" si="5"/>
        <v>-1.0386241646722993</v>
      </c>
      <c r="I59" s="189">
        <v>4.7745406824146981</v>
      </c>
      <c r="J59" s="190">
        <f t="shared" si="5"/>
        <v>0.40651165262096267</v>
      </c>
      <c r="K59" s="189">
        <v>5.1919989472298989</v>
      </c>
      <c r="L59" s="190">
        <f t="shared" si="6"/>
        <v>0.41745826481520076</v>
      </c>
      <c r="M59" s="189">
        <v>5.57367164929029</v>
      </c>
      <c r="N59" s="190">
        <f t="shared" si="6"/>
        <v>0.38167270206039117</v>
      </c>
    </row>
    <row r="60" spans="1:15" x14ac:dyDescent="0.25">
      <c r="A60" s="1">
        <v>8</v>
      </c>
      <c r="B60" s="119" t="s">
        <v>87</v>
      </c>
      <c r="C60" s="189">
        <v>6.1453225806451615</v>
      </c>
      <c r="D60" s="190">
        <v>0.53004384699065366</v>
      </c>
      <c r="E60" s="189">
        <v>6.0862650602409643</v>
      </c>
      <c r="F60" s="190">
        <f t="shared" si="5"/>
        <v>-5.9057520404197206E-2</v>
      </c>
      <c r="G60" s="189">
        <v>5.2447577406977786</v>
      </c>
      <c r="H60" s="190">
        <f t="shared" si="5"/>
        <v>-0.84150731954318569</v>
      </c>
      <c r="I60" s="189">
        <v>8.7609565950273911</v>
      </c>
      <c r="J60" s="190">
        <f t="shared" si="5"/>
        <v>3.5161988543296125</v>
      </c>
      <c r="K60" s="189">
        <v>5.306243386243386</v>
      </c>
      <c r="L60" s="190">
        <f t="shared" si="6"/>
        <v>-3.4547132087840051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5.920080591000672</v>
      </c>
      <c r="D61" s="190">
        <v>0.24230281322289393</v>
      </c>
      <c r="E61" s="189">
        <v>5.9526781071242851</v>
      </c>
      <c r="F61" s="190">
        <f t="shared" si="5"/>
        <v>3.2597516123613168E-2</v>
      </c>
      <c r="G61" s="189">
        <v>4.8726756564939677</v>
      </c>
      <c r="H61" s="190">
        <f t="shared" si="5"/>
        <v>-1.0800024506303174</v>
      </c>
      <c r="I61" s="189">
        <v>4.5549738219895284</v>
      </c>
      <c r="J61" s="190">
        <f t="shared" si="5"/>
        <v>-0.31770183450443934</v>
      </c>
      <c r="K61" s="189">
        <v>4.8253863860572181</v>
      </c>
      <c r="L61" s="190">
        <f t="shared" si="6"/>
        <v>0.27041256406768976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4.9292088042831645</v>
      </c>
      <c r="D62" s="190">
        <v>-0.64975602650648412</v>
      </c>
      <c r="E62" s="189">
        <v>5.2199030149694288</v>
      </c>
      <c r="F62" s="190">
        <f t="shared" si="5"/>
        <v>0.29069421068626422</v>
      </c>
      <c r="G62" s="189">
        <v>4.3959196195735544</v>
      </c>
      <c r="H62" s="190">
        <f t="shared" si="5"/>
        <v>-0.8239833953958744</v>
      </c>
      <c r="I62" s="189">
        <v>4.2007654836464861</v>
      </c>
      <c r="J62" s="190">
        <f t="shared" si="5"/>
        <v>-0.19515413592706832</v>
      </c>
      <c r="K62" s="189">
        <v>4.5680960548885077</v>
      </c>
      <c r="L62" s="190">
        <f t="shared" si="6"/>
        <v>0.36733057124202162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4.4172297297297298</v>
      </c>
      <c r="D63" s="190">
        <v>-1.1755172481777318</v>
      </c>
      <c r="E63" s="189">
        <v>5.3574163900944605</v>
      </c>
      <c r="F63" s="190">
        <f t="shared" si="5"/>
        <v>0.94018666036473064</v>
      </c>
      <c r="G63" s="189">
        <v>5.6564042303172739</v>
      </c>
      <c r="H63" s="190">
        <f t="shared" si="5"/>
        <v>0.29898784022281344</v>
      </c>
      <c r="I63" s="189">
        <v>4.7480719794344477</v>
      </c>
      <c r="J63" s="190">
        <f t="shared" si="5"/>
        <v>-0.90833225088282621</v>
      </c>
      <c r="K63" s="189">
        <v>4.9095318942517583</v>
      </c>
      <c r="L63" s="190">
        <f t="shared" si="6"/>
        <v>0.16145991481731059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4.6758080313418215</v>
      </c>
      <c r="D64" s="190">
        <v>-0.57434844676239738</v>
      </c>
      <c r="E64" s="189">
        <v>4.9493049877350774</v>
      </c>
      <c r="F64" s="190">
        <f t="shared" si="5"/>
        <v>0.27349695639325589</v>
      </c>
      <c r="G64" s="189">
        <v>5.0190114068441067</v>
      </c>
      <c r="H64" s="190">
        <f t="shared" si="5"/>
        <v>6.9706419109029305E-2</v>
      </c>
      <c r="I64" s="189">
        <v>6.695100988397078</v>
      </c>
      <c r="J64" s="190">
        <f t="shared" si="5"/>
        <v>1.6760895815529713</v>
      </c>
      <c r="K64" s="189">
        <v>5.164757342220371</v>
      </c>
      <c r="L64" s="190">
        <f t="shared" si="6"/>
        <v>-1.530343646176707</v>
      </c>
      <c r="M64" s="189"/>
      <c r="N64" s="190"/>
    </row>
    <row r="65" spans="1:15" ht="15.75" x14ac:dyDescent="0.25">
      <c r="B65" s="122" t="s">
        <v>32</v>
      </c>
      <c r="C65" s="191">
        <v>5.5458879618593562</v>
      </c>
      <c r="D65" s="192">
        <v>0.26439079225770357</v>
      </c>
      <c r="E65" s="191">
        <v>5.4971239933976888</v>
      </c>
      <c r="F65" s="192">
        <f t="shared" si="5"/>
        <v>-4.8763968461667417E-2</v>
      </c>
      <c r="G65" s="191">
        <v>4.7208563481287156</v>
      </c>
      <c r="H65" s="192">
        <f t="shared" si="5"/>
        <v>-0.77626764526897318</v>
      </c>
      <c r="I65" s="191">
        <v>5.3480555886913992</v>
      </c>
      <c r="J65" s="192">
        <f t="shared" si="5"/>
        <v>0.62719924056268361</v>
      </c>
      <c r="K65" s="191">
        <v>4.8547232787394243</v>
      </c>
      <c r="L65" s="192">
        <f t="shared" si="6"/>
        <v>-0.49333230995197486</v>
      </c>
      <c r="M65" s="191">
        <v>5.0834294605252568</v>
      </c>
      <c r="N65" s="192">
        <v>0.34977186727611365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3" t="s">
        <v>295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7.3121748178980228</v>
      </c>
      <c r="D75" s="190">
        <v>2.5852592972693396</v>
      </c>
      <c r="E75" s="189">
        <v>2.3601265822784812</v>
      </c>
      <c r="F75" s="190">
        <f t="shared" ref="F75:J77" si="7">IFERROR(E75-C75,"-")</f>
        <v>-4.9520482356195412</v>
      </c>
      <c r="G75" s="189">
        <v>4.3053040103492881</v>
      </c>
      <c r="H75" s="190">
        <f t="shared" si="7"/>
        <v>1.945177428070807</v>
      </c>
      <c r="I75" s="189">
        <v>4.6329824561403505</v>
      </c>
      <c r="J75" s="190">
        <f t="shared" si="7"/>
        <v>0.32767844579106242</v>
      </c>
      <c r="K75" s="189">
        <v>11.592905405405405</v>
      </c>
      <c r="L75" s="190">
        <f t="shared" ref="L75:L77" si="8">IFERROR(K75-I75,"-")</f>
        <v>6.9599229492650547</v>
      </c>
      <c r="M75" s="189">
        <v>7.0179472798653952</v>
      </c>
      <c r="N75" s="190">
        <f t="shared" ref="N75:N81" si="9">IFERROR(M75-K75,"-")</f>
        <v>-4.57495812554001</v>
      </c>
    </row>
    <row r="76" spans="1:15" x14ac:dyDescent="0.25">
      <c r="A76" s="1">
        <v>2</v>
      </c>
      <c r="B76" s="119" t="s">
        <v>75</v>
      </c>
      <c r="C76" s="189">
        <v>4.373746184038378</v>
      </c>
      <c r="D76" s="190">
        <v>-1.4778419868269017</v>
      </c>
      <c r="E76" s="189">
        <v>2.2005265467310222</v>
      </c>
      <c r="F76" s="190">
        <f t="shared" si="7"/>
        <v>-2.1732196373073558</v>
      </c>
      <c r="G76" s="189">
        <v>3.0024086712163789</v>
      </c>
      <c r="H76" s="190">
        <f t="shared" si="7"/>
        <v>0.80188212448535667</v>
      </c>
      <c r="I76" s="189">
        <v>3.7690100430416069</v>
      </c>
      <c r="J76" s="190">
        <f t="shared" si="7"/>
        <v>0.76660137182522803</v>
      </c>
      <c r="K76" s="189">
        <v>5.6968660968660965</v>
      </c>
      <c r="L76" s="190">
        <f t="shared" si="8"/>
        <v>1.9278560538244895</v>
      </c>
      <c r="M76" s="189">
        <v>5.4698795180722888</v>
      </c>
      <c r="N76" s="190">
        <f t="shared" si="9"/>
        <v>-0.22698657879380768</v>
      </c>
    </row>
    <row r="77" spans="1:15" x14ac:dyDescent="0.25">
      <c r="A77" s="1">
        <v>3</v>
      </c>
      <c r="B77" s="119" t="s">
        <v>77</v>
      </c>
      <c r="C77" s="189">
        <v>7.6828703703703702</v>
      </c>
      <c r="D77" s="190">
        <v>2.1866266308044269</v>
      </c>
      <c r="E77" s="189">
        <v>2.2272060979184989</v>
      </c>
      <c r="F77" s="190">
        <f t="shared" si="7"/>
        <v>-5.4556642724518714</v>
      </c>
      <c r="G77" s="189">
        <v>3.5349029326724493</v>
      </c>
      <c r="H77" s="190">
        <f t="shared" si="7"/>
        <v>1.3076968347539504</v>
      </c>
      <c r="I77" s="189">
        <v>3.0666340029397352</v>
      </c>
      <c r="J77" s="190">
        <f t="shared" si="7"/>
        <v>-0.46826892973271406</v>
      </c>
      <c r="K77" s="189">
        <v>4.6758620689655173</v>
      </c>
      <c r="L77" s="190">
        <f t="shared" si="8"/>
        <v>1.6092280660257821</v>
      </c>
      <c r="M77" s="189">
        <v>5.6972945380296069</v>
      </c>
      <c r="N77" s="190">
        <f t="shared" si="9"/>
        <v>1.0214324690640897</v>
      </c>
    </row>
    <row r="78" spans="1:15" x14ac:dyDescent="0.25">
      <c r="A78" s="1">
        <v>4</v>
      </c>
      <c r="B78" s="119" t="s">
        <v>79</v>
      </c>
      <c r="C78" s="189" t="s">
        <v>252</v>
      </c>
      <c r="D78" s="190" t="s">
        <v>252</v>
      </c>
      <c r="E78" s="189">
        <v>2.5212673611111112</v>
      </c>
      <c r="F78" s="190" t="str">
        <f>IFERROR(E78-C78,"-")</f>
        <v>-</v>
      </c>
      <c r="G78" s="189">
        <v>2.9430132708821235</v>
      </c>
      <c r="H78" s="190">
        <f>IFERROR(G78-E78,"-")</f>
        <v>0.42174590977101234</v>
      </c>
      <c r="I78" s="189">
        <v>2.6192314441130025</v>
      </c>
      <c r="J78" s="190">
        <f>IFERROR(I78-G78,"-")</f>
        <v>-0.32378182676912104</v>
      </c>
      <c r="K78" s="189">
        <v>4.938816958618939</v>
      </c>
      <c r="L78" s="190">
        <f>IFERROR(K78-I78,"-")</f>
        <v>2.3195855145059365</v>
      </c>
      <c r="M78" s="189">
        <v>3.9004048582995949</v>
      </c>
      <c r="N78" s="190">
        <f t="shared" si="9"/>
        <v>-1.0384121003193441</v>
      </c>
    </row>
    <row r="79" spans="1:15" x14ac:dyDescent="0.25">
      <c r="A79" s="1">
        <v>5</v>
      </c>
      <c r="B79" s="119" t="s">
        <v>81</v>
      </c>
      <c r="C79" s="189" t="s">
        <v>252</v>
      </c>
      <c r="D79" s="190" t="s">
        <v>252</v>
      </c>
      <c r="E79" s="189">
        <v>2.398233995584989</v>
      </c>
      <c r="F79" s="190" t="str">
        <f t="shared" ref="F79:J87" si="10">IFERROR(E79-C79,"-")</f>
        <v>-</v>
      </c>
      <c r="G79" s="189">
        <v>2.8526888470391296</v>
      </c>
      <c r="H79" s="190">
        <f t="shared" si="10"/>
        <v>0.45445485145414066</v>
      </c>
      <c r="I79" s="189">
        <v>2.6760998199125288</v>
      </c>
      <c r="J79" s="190">
        <f t="shared" si="10"/>
        <v>-0.17658902712660085</v>
      </c>
      <c r="K79" s="189">
        <v>4.5723604735443342</v>
      </c>
      <c r="L79" s="190">
        <f t="shared" ref="L79:L87" si="11">IFERROR(K79-I79,"-")</f>
        <v>1.8962606536318054</v>
      </c>
      <c r="M79" s="189">
        <v>2.3005936319481921</v>
      </c>
      <c r="N79" s="190">
        <f t="shared" si="9"/>
        <v>-2.2717668415961421</v>
      </c>
    </row>
    <row r="80" spans="1:15" x14ac:dyDescent="0.25">
      <c r="A80" s="1">
        <v>6</v>
      </c>
      <c r="B80" s="119" t="s">
        <v>83</v>
      </c>
      <c r="C80" s="189" t="s">
        <v>252</v>
      </c>
      <c r="D80" s="190" t="s">
        <v>252</v>
      </c>
      <c r="E80" s="189">
        <v>2.6477143506936547</v>
      </c>
      <c r="F80" s="190" t="str">
        <f t="shared" si="10"/>
        <v>-</v>
      </c>
      <c r="G80" s="189">
        <v>3.2245340268747289</v>
      </c>
      <c r="H80" s="190">
        <f t="shared" si="10"/>
        <v>0.57681967618107421</v>
      </c>
      <c r="I80" s="189">
        <v>3.266274299982165</v>
      </c>
      <c r="J80" s="190">
        <f t="shared" si="10"/>
        <v>4.174027310743611E-2</v>
      </c>
      <c r="K80" s="189">
        <v>4.3387507342862737</v>
      </c>
      <c r="L80" s="190">
        <f t="shared" si="11"/>
        <v>1.0724764343041087</v>
      </c>
      <c r="M80" s="189">
        <v>4.081278147115591</v>
      </c>
      <c r="N80" s="190">
        <f t="shared" si="9"/>
        <v>-0.25747258717068267</v>
      </c>
    </row>
    <row r="81" spans="1:15" x14ac:dyDescent="0.25">
      <c r="A81" s="1">
        <v>7</v>
      </c>
      <c r="B81" s="119" t="s">
        <v>85</v>
      </c>
      <c r="C81" s="189" t="s">
        <v>252</v>
      </c>
      <c r="D81" s="190" t="s">
        <v>252</v>
      </c>
      <c r="E81" s="189">
        <v>3.4859367152184833</v>
      </c>
      <c r="F81" s="190" t="str">
        <f t="shared" si="10"/>
        <v>-</v>
      </c>
      <c r="G81" s="189">
        <v>3.2580684746594675</v>
      </c>
      <c r="H81" s="190">
        <f t="shared" si="10"/>
        <v>-0.22786824055901578</v>
      </c>
      <c r="I81" s="189">
        <v>4.3355167394468701</v>
      </c>
      <c r="J81" s="190">
        <f t="shared" si="10"/>
        <v>1.0774482647874026</v>
      </c>
      <c r="K81" s="189">
        <v>4.7078619504510959</v>
      </c>
      <c r="L81" s="190">
        <f t="shared" si="11"/>
        <v>0.3723452110042258</v>
      </c>
      <c r="M81" s="189">
        <v>4.911082474226804</v>
      </c>
      <c r="N81" s="190">
        <f t="shared" si="9"/>
        <v>0.2032205237757081</v>
      </c>
    </row>
    <row r="82" spans="1:15" x14ac:dyDescent="0.25">
      <c r="A82" s="1">
        <v>8</v>
      </c>
      <c r="B82" s="119" t="s">
        <v>87</v>
      </c>
      <c r="C82" s="189">
        <v>3.2512923607122342</v>
      </c>
      <c r="D82" s="190">
        <v>-1.2600889925774443</v>
      </c>
      <c r="E82" s="189">
        <v>4.1454716095729705</v>
      </c>
      <c r="F82" s="190">
        <f t="shared" si="10"/>
        <v>0.8941792488607363</v>
      </c>
      <c r="G82" s="189">
        <v>3.3965042499700706</v>
      </c>
      <c r="H82" s="190">
        <f t="shared" si="10"/>
        <v>-0.74896735960289984</v>
      </c>
      <c r="I82" s="189">
        <v>4.6893287435456106</v>
      </c>
      <c r="J82" s="190">
        <f t="shared" si="10"/>
        <v>1.29282449357554</v>
      </c>
      <c r="K82" s="189">
        <v>4.167572556660855</v>
      </c>
      <c r="L82" s="190">
        <f t="shared" si="11"/>
        <v>-0.52175618688475556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3.2019512195121953</v>
      </c>
      <c r="D83" s="190">
        <v>0.27295518252408435</v>
      </c>
      <c r="E83" s="189">
        <v>2.891643059490085</v>
      </c>
      <c r="F83" s="190">
        <f t="shared" si="10"/>
        <v>-0.31030816002211026</v>
      </c>
      <c r="G83" s="189">
        <v>2.8206357214934408</v>
      </c>
      <c r="H83" s="190">
        <f t="shared" si="10"/>
        <v>-7.1007337996644271E-2</v>
      </c>
      <c r="I83" s="189">
        <v>5.7946447851435972</v>
      </c>
      <c r="J83" s="190">
        <f t="shared" si="10"/>
        <v>2.9740090636501564</v>
      </c>
      <c r="K83" s="189">
        <v>4.6357219251336899</v>
      </c>
      <c r="L83" s="190">
        <f t="shared" si="11"/>
        <v>-1.1589228600099073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2.7446132909956908</v>
      </c>
      <c r="D84" s="190">
        <v>-0.87093699976459327</v>
      </c>
      <c r="E84" s="189">
        <v>4.075253762688134</v>
      </c>
      <c r="F84" s="190">
        <f t="shared" si="10"/>
        <v>1.3306404716924431</v>
      </c>
      <c r="G84" s="189">
        <v>3.2654341366787718</v>
      </c>
      <c r="H84" s="190">
        <f t="shared" si="10"/>
        <v>-0.80981962600936219</v>
      </c>
      <c r="I84" s="189">
        <v>4.6662830840046032</v>
      </c>
      <c r="J84" s="190">
        <f t="shared" si="10"/>
        <v>1.4008489473258314</v>
      </c>
      <c r="K84" s="189">
        <v>4.2438171371471398</v>
      </c>
      <c r="L84" s="190">
        <f t="shared" si="11"/>
        <v>-0.42246594685746341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3.8462073764787754</v>
      </c>
      <c r="D85" s="190">
        <v>-0.42130854708810395</v>
      </c>
      <c r="E85" s="189">
        <v>3.2501179801793301</v>
      </c>
      <c r="F85" s="190">
        <f t="shared" si="10"/>
        <v>-0.59608939629944535</v>
      </c>
      <c r="G85" s="189">
        <v>3.9406060606060604</v>
      </c>
      <c r="H85" s="190">
        <f t="shared" si="10"/>
        <v>0.69048808042673038</v>
      </c>
      <c r="I85" s="189">
        <v>5.841721371261853</v>
      </c>
      <c r="J85" s="190">
        <f t="shared" si="10"/>
        <v>1.9011153106557925</v>
      </c>
      <c r="K85" s="189">
        <v>3.7185978578383643</v>
      </c>
      <c r="L85" s="190">
        <f t="shared" si="11"/>
        <v>-2.1231235134234887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2.8384615384615386</v>
      </c>
      <c r="D86" s="190">
        <v>-0.44935415680972524</v>
      </c>
      <c r="E86" s="189">
        <v>3.1969068276122217</v>
      </c>
      <c r="F86" s="190">
        <f t="shared" si="10"/>
        <v>0.35844528915068308</v>
      </c>
      <c r="G86" s="189">
        <v>3.2061803444782169</v>
      </c>
      <c r="H86" s="190">
        <f t="shared" si="10"/>
        <v>9.2735168659952016E-3</v>
      </c>
      <c r="I86" s="189">
        <v>5.1691045308597934</v>
      </c>
      <c r="J86" s="190">
        <f t="shared" si="10"/>
        <v>1.9629241863815765</v>
      </c>
      <c r="K86" s="189">
        <v>6.0773722627737223</v>
      </c>
      <c r="L86" s="190">
        <f t="shared" si="11"/>
        <v>0.90826773191392896</v>
      </c>
      <c r="M86" s="189"/>
      <c r="N86" s="190"/>
    </row>
    <row r="87" spans="1:15" ht="15.75" x14ac:dyDescent="0.25">
      <c r="B87" s="122" t="s">
        <v>32</v>
      </c>
      <c r="C87" s="191">
        <v>3.7144348105330764</v>
      </c>
      <c r="D87" s="192">
        <v>-0.38747837525245954</v>
      </c>
      <c r="E87" s="191">
        <v>3.0142587737454578</v>
      </c>
      <c r="F87" s="192">
        <f t="shared" si="10"/>
        <v>-0.70017603678761864</v>
      </c>
      <c r="G87" s="191">
        <v>3.2251008441801474</v>
      </c>
      <c r="H87" s="192">
        <f t="shared" si="10"/>
        <v>0.21084207043468961</v>
      </c>
      <c r="I87" s="191">
        <v>4.2040961812646911</v>
      </c>
      <c r="J87" s="192">
        <f t="shared" si="10"/>
        <v>0.97899533708454367</v>
      </c>
      <c r="K87" s="191">
        <v>4.7572892825156732</v>
      </c>
      <c r="L87" s="192">
        <f t="shared" si="11"/>
        <v>0.55319310125098209</v>
      </c>
      <c r="M87" s="191">
        <v>4.4094245172945916</v>
      </c>
      <c r="N87" s="192">
        <v>-0.60286176795446433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3" t="s">
        <v>296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8.8097432995524461</v>
      </c>
      <c r="D97" s="190">
        <v>8.3911907679778963E-2</v>
      </c>
      <c r="E97" s="189">
        <v>7.5142624286878563</v>
      </c>
      <c r="F97" s="190">
        <f t="shared" ref="F97:J99" si="12">IFERROR(E97-C97,"-")</f>
        <v>-1.2954808708645897</v>
      </c>
      <c r="G97" s="189">
        <v>8.0387403221823561</v>
      </c>
      <c r="H97" s="190">
        <f t="shared" si="12"/>
        <v>0.5244778934944998</v>
      </c>
      <c r="I97" s="189">
        <v>8.0776569159140159</v>
      </c>
      <c r="J97" s="190">
        <f t="shared" si="12"/>
        <v>3.8916593731659788E-2</v>
      </c>
      <c r="K97" s="189">
        <v>8.2303954663556951</v>
      </c>
      <c r="L97" s="190">
        <f t="shared" ref="L97:L99" si="13">IFERROR(K97-I97,"-")</f>
        <v>0.15273855044167917</v>
      </c>
      <c r="M97" s="189">
        <v>8.1584494081636603</v>
      </c>
      <c r="N97" s="190">
        <f t="shared" ref="N97:N103" si="14">IFERROR(M97-K97,"-")</f>
        <v>-7.1946058192034812E-2</v>
      </c>
    </row>
    <row r="98" spans="2:14" x14ac:dyDescent="0.25">
      <c r="B98" s="119" t="s">
        <v>75</v>
      </c>
      <c r="C98" s="189">
        <v>8.0829859183364459</v>
      </c>
      <c r="D98" s="190">
        <v>-0.1183070333698879</v>
      </c>
      <c r="E98" s="189">
        <v>6.4283309957924262</v>
      </c>
      <c r="F98" s="190">
        <f t="shared" si="12"/>
        <v>-1.6546549225440197</v>
      </c>
      <c r="G98" s="189">
        <v>7.1223893676062513</v>
      </c>
      <c r="H98" s="190">
        <f t="shared" si="12"/>
        <v>0.69405837181382513</v>
      </c>
      <c r="I98" s="189">
        <v>7.6832126923194721</v>
      </c>
      <c r="J98" s="190">
        <f t="shared" si="12"/>
        <v>0.56082332471322083</v>
      </c>
      <c r="K98" s="189">
        <v>7.4371709453478081</v>
      </c>
      <c r="L98" s="190">
        <f t="shared" si="13"/>
        <v>-0.24604174697166403</v>
      </c>
      <c r="M98" s="189">
        <v>7.1453087571086362</v>
      </c>
      <c r="N98" s="190">
        <f t="shared" si="14"/>
        <v>-0.29186218823917187</v>
      </c>
    </row>
    <row r="99" spans="2:14" x14ac:dyDescent="0.25">
      <c r="B99" s="119" t="s">
        <v>77</v>
      </c>
      <c r="C99" s="189">
        <v>9.413782510751588</v>
      </c>
      <c r="D99" s="190">
        <v>2.0102024369706264</v>
      </c>
      <c r="E99" s="189">
        <v>7.1092631092631091</v>
      </c>
      <c r="F99" s="190">
        <f t="shared" si="12"/>
        <v>-2.3045194014884789</v>
      </c>
      <c r="G99" s="189">
        <v>7.2840891870321167</v>
      </c>
      <c r="H99" s="190">
        <f t="shared" si="12"/>
        <v>0.1748260777690076</v>
      </c>
      <c r="I99" s="189">
        <v>7.3495983117988963</v>
      </c>
      <c r="J99" s="190">
        <f t="shared" si="12"/>
        <v>6.5509124766779614E-2</v>
      </c>
      <c r="K99" s="189">
        <v>7.247811011487812</v>
      </c>
      <c r="L99" s="190">
        <f t="shared" si="13"/>
        <v>-0.10178730031108429</v>
      </c>
      <c r="M99" s="189">
        <v>6.7977450646698436</v>
      </c>
      <c r="N99" s="190">
        <f t="shared" si="14"/>
        <v>-0.45006594681796841</v>
      </c>
    </row>
    <row r="100" spans="2:14" x14ac:dyDescent="0.25">
      <c r="B100" s="119" t="s">
        <v>79</v>
      </c>
      <c r="C100" s="189" t="s">
        <v>252</v>
      </c>
      <c r="D100" s="190" t="s">
        <v>252</v>
      </c>
      <c r="E100" s="189">
        <v>6.6948441247002402</v>
      </c>
      <c r="F100" s="190" t="str">
        <f>IFERROR(E100-C100,"-")</f>
        <v>-</v>
      </c>
      <c r="G100" s="189">
        <v>6.9411300003077905</v>
      </c>
      <c r="H100" s="190">
        <f>IFERROR(G100-E100,"-")</f>
        <v>0.24628587560755033</v>
      </c>
      <c r="I100" s="189">
        <v>6.9855571525532003</v>
      </c>
      <c r="J100" s="190">
        <f>IFERROR(I100-G100,"-")</f>
        <v>4.4427152245409829E-2</v>
      </c>
      <c r="K100" s="189">
        <v>7.1371846983741074</v>
      </c>
      <c r="L100" s="190">
        <f>IFERROR(K100-I100,"-")</f>
        <v>0.15162754582090709</v>
      </c>
      <c r="M100" s="189">
        <v>6.8197604848673521</v>
      </c>
      <c r="N100" s="190">
        <f t="shared" si="14"/>
        <v>-0.31742421350675531</v>
      </c>
    </row>
    <row r="101" spans="2:14" x14ac:dyDescent="0.25">
      <c r="B101" s="119" t="s">
        <v>81</v>
      </c>
      <c r="C101" s="189" t="s">
        <v>252</v>
      </c>
      <c r="D101" s="190" t="s">
        <v>252</v>
      </c>
      <c r="E101" s="189">
        <v>5.6652285567539806</v>
      </c>
      <c r="F101" s="190" t="str">
        <f t="shared" ref="F101:J109" si="15">IFERROR(E101-C101,"-")</f>
        <v>-</v>
      </c>
      <c r="G101" s="189">
        <v>7.0874125071715435</v>
      </c>
      <c r="H101" s="190">
        <f t="shared" si="15"/>
        <v>1.4221839504175628</v>
      </c>
      <c r="I101" s="189">
        <v>7.2427163643341723</v>
      </c>
      <c r="J101" s="190">
        <f t="shared" si="15"/>
        <v>0.15530385716262884</v>
      </c>
      <c r="K101" s="189">
        <v>6.9829152891334907</v>
      </c>
      <c r="L101" s="190">
        <f t="shared" ref="L101:L109" si="16">IFERROR(K101-I101,"-")</f>
        <v>-0.25980107520068163</v>
      </c>
      <c r="M101" s="189">
        <v>6.5876846692984667</v>
      </c>
      <c r="N101" s="190">
        <f t="shared" si="14"/>
        <v>-0.39523061983502394</v>
      </c>
    </row>
    <row r="102" spans="2:14" x14ac:dyDescent="0.25">
      <c r="B102" s="119" t="s">
        <v>83</v>
      </c>
      <c r="C102" s="189" t="s">
        <v>252</v>
      </c>
      <c r="D102" s="190" t="s">
        <v>252</v>
      </c>
      <c r="E102" s="189">
        <v>6.1660284463894968</v>
      </c>
      <c r="F102" s="190" t="str">
        <f t="shared" si="15"/>
        <v>-</v>
      </c>
      <c r="G102" s="189">
        <v>7.2050444253367729</v>
      </c>
      <c r="H102" s="190">
        <f t="shared" si="15"/>
        <v>1.0390159789472762</v>
      </c>
      <c r="I102" s="189">
        <v>7.3186980026877029</v>
      </c>
      <c r="J102" s="190">
        <f t="shared" si="15"/>
        <v>0.11365357735092996</v>
      </c>
      <c r="K102" s="189">
        <v>7.2094211786694702</v>
      </c>
      <c r="L102" s="190">
        <f t="shared" si="16"/>
        <v>-0.10927682401823269</v>
      </c>
      <c r="M102" s="189">
        <v>7.1394270045918509</v>
      </c>
      <c r="N102" s="190">
        <f t="shared" si="14"/>
        <v>-6.999417407761932E-2</v>
      </c>
    </row>
    <row r="103" spans="2:14" x14ac:dyDescent="0.25">
      <c r="B103" s="119" t="s">
        <v>85</v>
      </c>
      <c r="C103" s="189" t="s">
        <v>252</v>
      </c>
      <c r="D103" s="190" t="s">
        <v>252</v>
      </c>
      <c r="E103" s="189">
        <v>6.9288217653647433</v>
      </c>
      <c r="F103" s="190" t="str">
        <f t="shared" si="15"/>
        <v>-</v>
      </c>
      <c r="G103" s="189">
        <v>7.7729228273877222</v>
      </c>
      <c r="H103" s="190">
        <f t="shared" si="15"/>
        <v>0.84410106202297897</v>
      </c>
      <c r="I103" s="189">
        <v>8.1872381533455361</v>
      </c>
      <c r="J103" s="190">
        <f t="shared" si="15"/>
        <v>0.41431532595781384</v>
      </c>
      <c r="K103" s="189">
        <v>7.7253439183229169</v>
      </c>
      <c r="L103" s="190">
        <f t="shared" si="16"/>
        <v>-0.46189423502261917</v>
      </c>
      <c r="M103" s="189">
        <v>7.5520051506839652</v>
      </c>
      <c r="N103" s="190">
        <f t="shared" si="14"/>
        <v>-0.17333876763895173</v>
      </c>
    </row>
    <row r="104" spans="2:14" x14ac:dyDescent="0.25">
      <c r="B104" s="119" t="s">
        <v>87</v>
      </c>
      <c r="C104" s="189">
        <v>7.3959975055275242</v>
      </c>
      <c r="D104" s="190">
        <v>-1.3345428783250375</v>
      </c>
      <c r="E104" s="189">
        <v>7.8653993334156276</v>
      </c>
      <c r="F104" s="190">
        <f t="shared" si="15"/>
        <v>0.46940182788810336</v>
      </c>
      <c r="G104" s="189">
        <v>8.2201171517481235</v>
      </c>
      <c r="H104" s="190">
        <f t="shared" si="15"/>
        <v>0.35471781833249594</v>
      </c>
      <c r="I104" s="189">
        <v>8.4153045525416381</v>
      </c>
      <c r="J104" s="190">
        <f t="shared" si="15"/>
        <v>0.1951874007935146</v>
      </c>
      <c r="K104" s="189">
        <v>7.9033183772667792</v>
      </c>
      <c r="L104" s="190">
        <f t="shared" si="16"/>
        <v>-0.5119861752748589</v>
      </c>
      <c r="M104" s="189"/>
      <c r="N104" s="190"/>
    </row>
    <row r="105" spans="2:14" x14ac:dyDescent="0.25">
      <c r="B105" s="119" t="s">
        <v>89</v>
      </c>
      <c r="C105" s="189">
        <v>6.7584219059628898</v>
      </c>
      <c r="D105" s="190">
        <v>-1.6028877038436251</v>
      </c>
      <c r="E105" s="189">
        <v>7.5428242806433063</v>
      </c>
      <c r="F105" s="190">
        <f t="shared" si="15"/>
        <v>0.78440237468041651</v>
      </c>
      <c r="G105" s="189">
        <v>7.6188169771045304</v>
      </c>
      <c r="H105" s="190">
        <f t="shared" si="15"/>
        <v>7.5992696461224085E-2</v>
      </c>
      <c r="I105" s="189">
        <v>7.7166896208928328</v>
      </c>
      <c r="J105" s="190">
        <f t="shared" si="15"/>
        <v>9.7872643788302405E-2</v>
      </c>
      <c r="K105" s="189">
        <v>7.5369796698973035</v>
      </c>
      <c r="L105" s="190">
        <f t="shared" si="16"/>
        <v>-0.17970995099552933</v>
      </c>
      <c r="M105" s="189"/>
      <c r="N105" s="190"/>
    </row>
    <row r="106" spans="2:14" x14ac:dyDescent="0.25">
      <c r="B106" s="119" t="s">
        <v>91</v>
      </c>
      <c r="C106" s="189">
        <v>5.2482198086743868</v>
      </c>
      <c r="D106" s="190">
        <v>-2.5927857677774568</v>
      </c>
      <c r="E106" s="189">
        <v>7.2200422688346748</v>
      </c>
      <c r="F106" s="190">
        <f t="shared" si="15"/>
        <v>1.9718224601602881</v>
      </c>
      <c r="G106" s="189">
        <v>7.3642739313724546</v>
      </c>
      <c r="H106" s="190">
        <f t="shared" si="15"/>
        <v>0.14423166253777975</v>
      </c>
      <c r="I106" s="189">
        <v>7.4843275943999705</v>
      </c>
      <c r="J106" s="190">
        <f t="shared" si="15"/>
        <v>0.12005366302751597</v>
      </c>
      <c r="K106" s="189">
        <v>7.1732973526425852</v>
      </c>
      <c r="L106" s="190">
        <f t="shared" si="16"/>
        <v>-0.31103024175738536</v>
      </c>
      <c r="M106" s="189"/>
      <c r="N106" s="190"/>
    </row>
    <row r="107" spans="2:14" x14ac:dyDescent="0.25">
      <c r="B107" s="119" t="s">
        <v>93</v>
      </c>
      <c r="C107" s="189">
        <v>7.2074655905455067</v>
      </c>
      <c r="D107" s="190">
        <v>-0.7068424673243765</v>
      </c>
      <c r="E107" s="189">
        <v>7.6835052797669618</v>
      </c>
      <c r="F107" s="190">
        <f t="shared" si="15"/>
        <v>0.47603968922145512</v>
      </c>
      <c r="G107" s="189">
        <v>7.444712746769695</v>
      </c>
      <c r="H107" s="190">
        <f t="shared" si="15"/>
        <v>-0.23879253299726688</v>
      </c>
      <c r="I107" s="189">
        <v>7.585129652825815</v>
      </c>
      <c r="J107" s="190">
        <f t="shared" si="15"/>
        <v>0.14041690605612001</v>
      </c>
      <c r="K107" s="189">
        <v>7.3286089531181835</v>
      </c>
      <c r="L107" s="190">
        <f t="shared" si="16"/>
        <v>-0.25652069970763147</v>
      </c>
      <c r="M107" s="189"/>
      <c r="N107" s="190"/>
    </row>
    <row r="108" spans="2:14" x14ac:dyDescent="0.25">
      <c r="B108" s="119" t="s">
        <v>95</v>
      </c>
      <c r="C108" s="189">
        <v>7.2810240764077738</v>
      </c>
      <c r="D108" s="190">
        <v>-0.87857674810564479</v>
      </c>
      <c r="E108" s="189">
        <v>7.6686953107471396</v>
      </c>
      <c r="F108" s="190">
        <f t="shared" si="15"/>
        <v>0.38767123433936579</v>
      </c>
      <c r="G108" s="189">
        <v>7.4694431779887802</v>
      </c>
      <c r="H108" s="190">
        <f t="shared" si="15"/>
        <v>-0.1992521327583594</v>
      </c>
      <c r="I108" s="189">
        <v>7.5471765135078055</v>
      </c>
      <c r="J108" s="190">
        <f t="shared" si="15"/>
        <v>7.7733335519025282E-2</v>
      </c>
      <c r="K108" s="189">
        <v>7.3534830273656508</v>
      </c>
      <c r="L108" s="190">
        <f t="shared" si="16"/>
        <v>-0.19369348614215465</v>
      </c>
      <c r="M108" s="189"/>
      <c r="N108" s="190"/>
    </row>
    <row r="109" spans="2:14" ht="15.75" x14ac:dyDescent="0.25">
      <c r="B109" s="122" t="s">
        <v>32</v>
      </c>
      <c r="C109" s="191">
        <v>8.0875504117928827</v>
      </c>
      <c r="D109" s="192">
        <v>-3.1902214651111649E-3</v>
      </c>
      <c r="E109" s="191">
        <v>7.3785757968639158</v>
      </c>
      <c r="F109" s="192">
        <f t="shared" si="15"/>
        <v>-0.70897461492896685</v>
      </c>
      <c r="G109" s="191">
        <v>7.4599360119472946</v>
      </c>
      <c r="H109" s="192">
        <f t="shared" si="15"/>
        <v>8.1360215083378762E-2</v>
      </c>
      <c r="I109" s="191">
        <v>7.6289370963820513</v>
      </c>
      <c r="J109" s="192">
        <f t="shared" si="15"/>
        <v>0.1690010844347567</v>
      </c>
      <c r="K109" s="191">
        <v>7.432853452385908</v>
      </c>
      <c r="L109" s="192">
        <f t="shared" si="16"/>
        <v>-0.19608364399614331</v>
      </c>
      <c r="M109" s="191">
        <v>7.1663912099480225</v>
      </c>
      <c r="N109" s="192">
        <v>-0.25139228293191263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3" t="s">
        <v>297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v>2020</v>
      </c>
      <c r="D117" s="308"/>
      <c r="E117" s="309">
        <v>2021</v>
      </c>
      <c r="F117" s="308"/>
      <c r="G117" s="309">
        <v>2022</v>
      </c>
      <c r="H117" s="308"/>
      <c r="I117" s="309">
        <v>2023</v>
      </c>
      <c r="J117" s="308"/>
      <c r="K117" s="309">
        <v>2024</v>
      </c>
      <c r="L117" s="308"/>
      <c r="M117" s="309">
        <v>2025</v>
      </c>
      <c r="N117" s="310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8.7500589594830434</v>
      </c>
      <c r="D119" s="190">
        <v>0.28826320085921431</v>
      </c>
      <c r="E119" s="189">
        <v>12.152892561983471</v>
      </c>
      <c r="F119" s="190">
        <f t="shared" ref="F119:J121" si="17">IFERROR(E119-C119,"-")</f>
        <v>3.4028336025004275</v>
      </c>
      <c r="G119" s="189">
        <v>8.4483703929332918</v>
      </c>
      <c r="H119" s="190">
        <f t="shared" si="17"/>
        <v>-3.7045221690501791</v>
      </c>
      <c r="I119" s="189">
        <v>7.8572825275941032</v>
      </c>
      <c r="J119" s="190">
        <f t="shared" si="17"/>
        <v>-0.59108786533918867</v>
      </c>
      <c r="K119" s="189">
        <v>8.0684486097496837</v>
      </c>
      <c r="L119" s="190">
        <f t="shared" ref="L119:L121" si="18">IFERROR(K119-I119,"-")</f>
        <v>0.21116608215558053</v>
      </c>
      <c r="M119" s="189">
        <v>7.8521769509585573</v>
      </c>
      <c r="N119" s="190">
        <f t="shared" ref="N119:N125" si="19">IFERROR(M119-K119,"-")</f>
        <v>-0.21627165879112642</v>
      </c>
    </row>
    <row r="120" spans="1:15" x14ac:dyDescent="0.25">
      <c r="B120" s="119" t="s">
        <v>75</v>
      </c>
      <c r="C120" s="189">
        <v>7.8022204315516159</v>
      </c>
      <c r="D120" s="190">
        <v>9.001590395038761E-2</v>
      </c>
      <c r="E120" s="189">
        <v>9.7859922178988334</v>
      </c>
      <c r="F120" s="190">
        <f t="shared" si="17"/>
        <v>1.9837717863472175</v>
      </c>
      <c r="G120" s="189">
        <v>7.0618689131863537</v>
      </c>
      <c r="H120" s="190">
        <f t="shared" si="17"/>
        <v>-2.7241233047124798</v>
      </c>
      <c r="I120" s="189">
        <v>7.1998924652344991</v>
      </c>
      <c r="J120" s="190">
        <f t="shared" si="17"/>
        <v>0.13802355204814543</v>
      </c>
      <c r="K120" s="189">
        <v>6.8962858384013899</v>
      </c>
      <c r="L120" s="190">
        <f t="shared" si="18"/>
        <v>-0.30360662683310924</v>
      </c>
      <c r="M120" s="189">
        <v>6.6720739874561499</v>
      </c>
      <c r="N120" s="190">
        <f t="shared" si="19"/>
        <v>-0.22421185094523999</v>
      </c>
    </row>
    <row r="121" spans="1:15" x14ac:dyDescent="0.25">
      <c r="B121" s="119" t="s">
        <v>77</v>
      </c>
      <c r="C121" s="189">
        <v>9.2818587662337659</v>
      </c>
      <c r="D121" s="190">
        <v>2.2137373533452021</v>
      </c>
      <c r="E121" s="189">
        <v>10.099264705882353</v>
      </c>
      <c r="F121" s="190">
        <f t="shared" si="17"/>
        <v>0.81740593964858732</v>
      </c>
      <c r="G121" s="189">
        <v>6.9234636871508384</v>
      </c>
      <c r="H121" s="190">
        <f t="shared" si="17"/>
        <v>-3.1758010187315149</v>
      </c>
      <c r="I121" s="189">
        <v>6.6670311047941837</v>
      </c>
      <c r="J121" s="190">
        <f t="shared" si="17"/>
        <v>-0.25643258235665467</v>
      </c>
      <c r="K121" s="189">
        <v>6.5950701691255844</v>
      </c>
      <c r="L121" s="190">
        <f t="shared" si="18"/>
        <v>-7.1960935668599291E-2</v>
      </c>
      <c r="M121" s="189">
        <v>6.3184449093444908</v>
      </c>
      <c r="N121" s="190">
        <f t="shared" si="19"/>
        <v>-0.27662525978109365</v>
      </c>
    </row>
    <row r="122" spans="1:15" x14ac:dyDescent="0.25">
      <c r="B122" s="119" t="s">
        <v>79</v>
      </c>
      <c r="C122" s="189" t="s">
        <v>252</v>
      </c>
      <c r="D122" s="190" t="s">
        <v>252</v>
      </c>
      <c r="E122" s="189">
        <v>9.9811320754716988</v>
      </c>
      <c r="F122" s="190" t="str">
        <f>IFERROR(E122-C122,"-")</f>
        <v>-</v>
      </c>
      <c r="G122" s="189">
        <v>6.9025331526871128</v>
      </c>
      <c r="H122" s="190">
        <f>IFERROR(G122-E122,"-")</f>
        <v>-3.078598922784586</v>
      </c>
      <c r="I122" s="189">
        <v>6.7026205151230664</v>
      </c>
      <c r="J122" s="190">
        <f>IFERROR(I122-G122,"-")</f>
        <v>-0.19991263756404631</v>
      </c>
      <c r="K122" s="189">
        <v>6.7122518964979738</v>
      </c>
      <c r="L122" s="190">
        <f>IFERROR(K122-I122,"-")</f>
        <v>9.6313813749073773E-3</v>
      </c>
      <c r="M122" s="189">
        <v>6.6233323871700254</v>
      </c>
      <c r="N122" s="190">
        <f t="shared" si="19"/>
        <v>-8.8919509327948454E-2</v>
      </c>
    </row>
    <row r="123" spans="1:15" x14ac:dyDescent="0.25">
      <c r="B123" s="119" t="s">
        <v>81</v>
      </c>
      <c r="C123" s="189" t="s">
        <v>252</v>
      </c>
      <c r="D123" s="190" t="s">
        <v>252</v>
      </c>
      <c r="E123" s="189">
        <v>8.518518518518519</v>
      </c>
      <c r="F123" s="190" t="str">
        <f t="shared" ref="F123:J131" si="20">IFERROR(E123-C123,"-")</f>
        <v>-</v>
      </c>
      <c r="G123" s="189">
        <v>6.9931297709923665</v>
      </c>
      <c r="H123" s="190">
        <f t="shared" si="20"/>
        <v>-1.5253887475261525</v>
      </c>
      <c r="I123" s="189">
        <v>6.8880018826255389</v>
      </c>
      <c r="J123" s="190">
        <f t="shared" si="20"/>
        <v>-0.10512788836682763</v>
      </c>
      <c r="K123" s="189">
        <v>6.8473654390934842</v>
      </c>
      <c r="L123" s="190">
        <f t="shared" ref="L123:L131" si="21">IFERROR(K123-I123,"-")</f>
        <v>-4.0636443532054756E-2</v>
      </c>
      <c r="M123" s="189">
        <v>6.4545549566230163</v>
      </c>
      <c r="N123" s="190">
        <f t="shared" si="19"/>
        <v>-0.3928104824704679</v>
      </c>
    </row>
    <row r="124" spans="1:15" x14ac:dyDescent="0.25">
      <c r="B124" s="119" t="s">
        <v>83</v>
      </c>
      <c r="C124" s="189" t="s">
        <v>252</v>
      </c>
      <c r="D124" s="190" t="s">
        <v>252</v>
      </c>
      <c r="E124" s="189">
        <v>7.2287145242070121</v>
      </c>
      <c r="F124" s="190" t="str">
        <f t="shared" si="20"/>
        <v>-</v>
      </c>
      <c r="G124" s="189">
        <v>7.0899205819045497</v>
      </c>
      <c r="H124" s="190">
        <f t="shared" si="20"/>
        <v>-0.13879394230246245</v>
      </c>
      <c r="I124" s="189">
        <v>7.0327701981644752</v>
      </c>
      <c r="J124" s="190">
        <f t="shared" si="20"/>
        <v>-5.7150383740074417E-2</v>
      </c>
      <c r="K124" s="189">
        <v>6.9228213762590034</v>
      </c>
      <c r="L124" s="190">
        <f t="shared" si="21"/>
        <v>-0.10994882190547184</v>
      </c>
      <c r="M124" s="189">
        <v>7.0121159280861045</v>
      </c>
      <c r="N124" s="190">
        <f t="shared" si="19"/>
        <v>8.929455182710111E-2</v>
      </c>
    </row>
    <row r="125" spans="1:15" x14ac:dyDescent="0.25">
      <c r="B125" s="119" t="s">
        <v>85</v>
      </c>
      <c r="C125" s="189" t="s">
        <v>252</v>
      </c>
      <c r="D125" s="190" t="s">
        <v>252</v>
      </c>
      <c r="E125" s="189">
        <v>6.4239951030401956</v>
      </c>
      <c r="F125" s="190" t="str">
        <f t="shared" si="20"/>
        <v>-</v>
      </c>
      <c r="G125" s="189">
        <v>7.6534467912677915</v>
      </c>
      <c r="H125" s="190">
        <f t="shared" si="20"/>
        <v>1.2294516882275959</v>
      </c>
      <c r="I125" s="189">
        <v>8.108403049520982</v>
      </c>
      <c r="J125" s="190">
        <f t="shared" si="20"/>
        <v>0.45495625825319053</v>
      </c>
      <c r="K125" s="189">
        <v>7.6405631255651523</v>
      </c>
      <c r="L125" s="190">
        <f t="shared" si="21"/>
        <v>-0.46783992395582974</v>
      </c>
      <c r="M125" s="189">
        <v>7.4476356951267295</v>
      </c>
      <c r="N125" s="190">
        <f t="shared" si="19"/>
        <v>-0.19292743043842275</v>
      </c>
    </row>
    <row r="126" spans="1:15" x14ac:dyDescent="0.25">
      <c r="B126" s="119" t="s">
        <v>87</v>
      </c>
      <c r="C126" s="189">
        <v>7.2573462310640631</v>
      </c>
      <c r="D126" s="190">
        <v>-1.5261710342778523</v>
      </c>
      <c r="E126" s="189">
        <v>7.9384951387910387</v>
      </c>
      <c r="F126" s="190">
        <f t="shared" si="20"/>
        <v>0.68114890772697567</v>
      </c>
      <c r="G126" s="189">
        <v>8.2839328099324447</v>
      </c>
      <c r="H126" s="190">
        <f t="shared" si="20"/>
        <v>0.345437671141406</v>
      </c>
      <c r="I126" s="189">
        <v>8.2147539802607881</v>
      </c>
      <c r="J126" s="190">
        <f t="shared" si="20"/>
        <v>-6.9178829671656672E-2</v>
      </c>
      <c r="K126" s="189">
        <v>7.6770740552233105</v>
      </c>
      <c r="L126" s="190">
        <f t="shared" si="21"/>
        <v>-0.53767992503747752</v>
      </c>
      <c r="M126" s="189"/>
      <c r="N126" s="190"/>
    </row>
    <row r="127" spans="1:15" x14ac:dyDescent="0.25">
      <c r="B127" s="119" t="s">
        <v>89</v>
      </c>
      <c r="C127" s="189">
        <v>6.9742889647326507</v>
      </c>
      <c r="D127" s="190">
        <v>-1.4347560690252674</v>
      </c>
      <c r="E127" s="189">
        <v>7.5752586206896551</v>
      </c>
      <c r="F127" s="190">
        <f t="shared" si="20"/>
        <v>0.60096965595700436</v>
      </c>
      <c r="G127" s="189">
        <v>7.5322011429390372</v>
      </c>
      <c r="H127" s="190">
        <f t="shared" si="20"/>
        <v>-4.3057477750617856E-2</v>
      </c>
      <c r="I127" s="189">
        <v>7.2474372453673279</v>
      </c>
      <c r="J127" s="190">
        <f t="shared" si="20"/>
        <v>-0.28476389757170928</v>
      </c>
      <c r="K127" s="189">
        <v>7.2730435611476505</v>
      </c>
      <c r="L127" s="190">
        <f t="shared" si="21"/>
        <v>2.5606315780322575E-2</v>
      </c>
      <c r="M127" s="189"/>
      <c r="N127" s="190"/>
    </row>
    <row r="128" spans="1:15" x14ac:dyDescent="0.25">
      <c r="A128" s="125"/>
      <c r="B128" s="119" t="s">
        <v>91</v>
      </c>
      <c r="C128" s="189">
        <v>5.0265500306936772</v>
      </c>
      <c r="D128" s="190">
        <v>-3.0573454083092937</v>
      </c>
      <c r="E128" s="189">
        <v>7.3358822305451516</v>
      </c>
      <c r="F128" s="190">
        <f t="shared" si="20"/>
        <v>2.3093321998514744</v>
      </c>
      <c r="G128" s="189">
        <v>7.32884985391577</v>
      </c>
      <c r="H128" s="190">
        <f t="shared" si="20"/>
        <v>-7.0323766293816092E-3</v>
      </c>
      <c r="I128" s="189">
        <v>7.4310219287105239</v>
      </c>
      <c r="J128" s="190">
        <f t="shared" si="20"/>
        <v>0.10217207479475388</v>
      </c>
      <c r="K128" s="189">
        <v>7.0879788979316114</v>
      </c>
      <c r="L128" s="190">
        <f t="shared" si="21"/>
        <v>-0.34304303077891252</v>
      </c>
      <c r="M128" s="189"/>
      <c r="N128" s="190"/>
    </row>
    <row r="129" spans="2:15" x14ac:dyDescent="0.25">
      <c r="B129" s="119" t="s">
        <v>93</v>
      </c>
      <c r="C129" s="189">
        <v>7.6071662089708383</v>
      </c>
      <c r="D129" s="190">
        <v>8.9681275604158728E-3</v>
      </c>
      <c r="E129" s="189">
        <v>7.2370156754132999</v>
      </c>
      <c r="F129" s="190">
        <f t="shared" si="20"/>
        <v>-0.37015053355753835</v>
      </c>
      <c r="G129" s="189">
        <v>6.9267018861860477</v>
      </c>
      <c r="H129" s="190">
        <f t="shared" si="20"/>
        <v>-0.31031378922725228</v>
      </c>
      <c r="I129" s="189">
        <v>6.9971041900596891</v>
      </c>
      <c r="J129" s="190">
        <f t="shared" si="20"/>
        <v>7.0402303873641436E-2</v>
      </c>
      <c r="K129" s="189">
        <v>6.6929785888171134</v>
      </c>
      <c r="L129" s="190">
        <f t="shared" si="21"/>
        <v>-0.3041256012425757</v>
      </c>
      <c r="M129" s="189"/>
      <c r="N129" s="190"/>
    </row>
    <row r="130" spans="2:15" x14ac:dyDescent="0.25">
      <c r="B130" s="119" t="s">
        <v>95</v>
      </c>
      <c r="C130" s="189">
        <v>7.4396250000000004</v>
      </c>
      <c r="D130" s="190">
        <v>-0.4732360584018549</v>
      </c>
      <c r="E130" s="189">
        <v>7.7394258885548375</v>
      </c>
      <c r="F130" s="190">
        <f t="shared" si="20"/>
        <v>0.29980088855483711</v>
      </c>
      <c r="G130" s="189">
        <v>6.9646990380020366</v>
      </c>
      <c r="H130" s="190">
        <f t="shared" si="20"/>
        <v>-0.77472685055280088</v>
      </c>
      <c r="I130" s="189">
        <v>7.1482471596087249</v>
      </c>
      <c r="J130" s="190">
        <f t="shared" si="20"/>
        <v>0.18354812160668832</v>
      </c>
      <c r="K130" s="189">
        <v>6.9360909000299014</v>
      </c>
      <c r="L130" s="190">
        <f t="shared" si="21"/>
        <v>-0.21215625957882356</v>
      </c>
      <c r="M130" s="189"/>
      <c r="N130" s="190"/>
    </row>
    <row r="131" spans="2:15" ht="15.75" x14ac:dyDescent="0.25">
      <c r="B131" s="122" t="s">
        <v>32</v>
      </c>
      <c r="C131" s="191">
        <v>8.0109965119692017</v>
      </c>
      <c r="D131" s="192">
        <v>5.5865894708768238E-2</v>
      </c>
      <c r="E131" s="191">
        <v>7.4775465267941037</v>
      </c>
      <c r="F131" s="192">
        <f t="shared" si="20"/>
        <v>-0.53344998517509801</v>
      </c>
      <c r="G131" s="191">
        <v>7.3151504214895207</v>
      </c>
      <c r="H131" s="192">
        <f t="shared" si="20"/>
        <v>-0.16239610530458304</v>
      </c>
      <c r="I131" s="191">
        <v>7.2919783012521053</v>
      </c>
      <c r="J131" s="192">
        <f t="shared" si="20"/>
        <v>-2.3172120237415328E-2</v>
      </c>
      <c r="K131" s="191">
        <v>7.1072842722383207</v>
      </c>
      <c r="L131" s="192">
        <f t="shared" si="21"/>
        <v>-0.18469402901378462</v>
      </c>
      <c r="M131" s="191">
        <v>6.8972139142952882</v>
      </c>
      <c r="N131" s="192">
        <v>-0.17230111780284929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298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v>2020</v>
      </c>
      <c r="D139" s="308"/>
      <c r="E139" s="309">
        <v>2021</v>
      </c>
      <c r="F139" s="308"/>
      <c r="G139" s="309">
        <v>2022</v>
      </c>
      <c r="H139" s="308"/>
      <c r="I139" s="309">
        <v>2023</v>
      </c>
      <c r="J139" s="308"/>
      <c r="K139" s="309">
        <v>2024</v>
      </c>
      <c r="L139" s="308"/>
      <c r="M139" s="309">
        <v>2025</v>
      </c>
      <c r="N139" s="310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9.5090715048025611</v>
      </c>
      <c r="D141" s="190">
        <v>-0.44855901728579184</v>
      </c>
      <c r="E141" s="189">
        <v>7.4402985074626864</v>
      </c>
      <c r="F141" s="190">
        <f t="shared" ref="F141:J143" si="22">IFERROR(E141-C141,"-")</f>
        <v>-2.0687729973398747</v>
      </c>
      <c r="G141" s="189">
        <v>7.9859154929577461</v>
      </c>
      <c r="H141" s="190">
        <f t="shared" si="22"/>
        <v>0.54561698549505966</v>
      </c>
      <c r="I141" s="189">
        <v>8.3375719769673697</v>
      </c>
      <c r="J141" s="190">
        <f t="shared" si="22"/>
        <v>0.35165648400962368</v>
      </c>
      <c r="K141" s="189">
        <v>8.2255583126550871</v>
      </c>
      <c r="L141" s="190">
        <f t="shared" ref="L141:L143" si="23">IFERROR(K141-I141,"-")</f>
        <v>-0.11201366431228266</v>
      </c>
      <c r="M141" s="189">
        <v>7.8507638072855466</v>
      </c>
      <c r="N141" s="190">
        <f t="shared" ref="N141:N147" si="24">IFERROR(M141-K141,"-")</f>
        <v>-0.37479450536954051</v>
      </c>
    </row>
    <row r="142" spans="2:15" x14ac:dyDescent="0.25">
      <c r="B142" s="119" t="s">
        <v>75</v>
      </c>
      <c r="C142" s="189">
        <v>9.3424392342439226</v>
      </c>
      <c r="D142" s="190">
        <v>-0.17490770453158788</v>
      </c>
      <c r="E142" s="189">
        <v>7.4991482112436119</v>
      </c>
      <c r="F142" s="190">
        <f t="shared" si="22"/>
        <v>-1.8432910230003108</v>
      </c>
      <c r="G142" s="189">
        <v>7.6964968152866238</v>
      </c>
      <c r="H142" s="190">
        <f t="shared" si="22"/>
        <v>0.19734860404301191</v>
      </c>
      <c r="I142" s="189">
        <v>8.6180293501048215</v>
      </c>
      <c r="J142" s="190">
        <f t="shared" si="22"/>
        <v>0.92153253481819775</v>
      </c>
      <c r="K142" s="189">
        <v>7.8953536184210522</v>
      </c>
      <c r="L142" s="190">
        <f t="shared" si="23"/>
        <v>-0.72267573168376931</v>
      </c>
      <c r="M142" s="189">
        <v>7.3172382671480145</v>
      </c>
      <c r="N142" s="190">
        <f t="shared" si="24"/>
        <v>-0.5781153512730377</v>
      </c>
    </row>
    <row r="143" spans="2:15" x14ac:dyDescent="0.25">
      <c r="B143" s="119" t="s">
        <v>77</v>
      </c>
      <c r="C143" s="189">
        <v>7.4761502743773747</v>
      </c>
      <c r="D143" s="190">
        <v>-0.79990908553680384</v>
      </c>
      <c r="E143" s="189">
        <v>8.8174386920980918</v>
      </c>
      <c r="F143" s="190">
        <f t="shared" si="22"/>
        <v>1.3412884177207172</v>
      </c>
      <c r="G143" s="189">
        <v>7.957861469581248</v>
      </c>
      <c r="H143" s="190">
        <f t="shared" si="22"/>
        <v>-0.85957722251684388</v>
      </c>
      <c r="I143" s="189">
        <v>6.9426764585883314</v>
      </c>
      <c r="J143" s="190">
        <f t="shared" si="22"/>
        <v>-1.0151850109929166</v>
      </c>
      <c r="K143" s="189">
        <v>7.061682607846965</v>
      </c>
      <c r="L143" s="190">
        <f t="shared" si="23"/>
        <v>0.11900614925863362</v>
      </c>
      <c r="M143" s="189">
        <v>7.015480498592682</v>
      </c>
      <c r="N143" s="190">
        <f t="shared" si="24"/>
        <v>-4.620210925428303E-2</v>
      </c>
    </row>
    <row r="144" spans="2:15" x14ac:dyDescent="0.25">
      <c r="B144" s="119" t="s">
        <v>79</v>
      </c>
      <c r="C144" s="189" t="s">
        <v>252</v>
      </c>
      <c r="D144" s="190" t="s">
        <v>252</v>
      </c>
      <c r="E144" s="189">
        <v>6.8098720292504566</v>
      </c>
      <c r="F144" s="190" t="str">
        <f>IFERROR(E144-C144,"-")</f>
        <v>-</v>
      </c>
      <c r="G144" s="189">
        <v>7.6099382080329558</v>
      </c>
      <c r="H144" s="190">
        <f>IFERROR(G144-E144,"-")</f>
        <v>0.80006617878249919</v>
      </c>
      <c r="I144" s="189">
        <v>7.6405925155925152</v>
      </c>
      <c r="J144" s="190">
        <f>IFERROR(I144-G144,"-")</f>
        <v>3.0654307559559335E-2</v>
      </c>
      <c r="K144" s="189">
        <v>8.7732676138011012</v>
      </c>
      <c r="L144" s="190">
        <f>IFERROR(K144-I144,"-")</f>
        <v>1.132675098208586</v>
      </c>
      <c r="M144" s="189">
        <v>6.9936764064544263</v>
      </c>
      <c r="N144" s="190">
        <f t="shared" si="24"/>
        <v>-1.7795912073466749</v>
      </c>
    </row>
    <row r="145" spans="1:15" x14ac:dyDescent="0.25">
      <c r="B145" s="119" t="s">
        <v>81</v>
      </c>
      <c r="C145" s="189" t="s">
        <v>252</v>
      </c>
      <c r="D145" s="190" t="s">
        <v>252</v>
      </c>
      <c r="E145" s="189">
        <v>6.4708171206225682</v>
      </c>
      <c r="F145" s="190" t="str">
        <f t="shared" ref="F145:J153" si="25">IFERROR(E145-C145,"-")</f>
        <v>-</v>
      </c>
      <c r="G145" s="189">
        <v>8.9834313201496521</v>
      </c>
      <c r="H145" s="190">
        <f t="shared" si="25"/>
        <v>2.5126141995270839</v>
      </c>
      <c r="I145" s="189">
        <v>8.4921241050119338</v>
      </c>
      <c r="J145" s="190">
        <f t="shared" si="25"/>
        <v>-0.49130721513771825</v>
      </c>
      <c r="K145" s="189">
        <v>6.7299377061194576</v>
      </c>
      <c r="L145" s="190">
        <f t="shared" ref="L145:L153" si="26">IFERROR(K145-I145,"-")</f>
        <v>-1.7621863988924762</v>
      </c>
      <c r="M145" s="189">
        <v>7.045891931902295</v>
      </c>
      <c r="N145" s="190">
        <f t="shared" si="24"/>
        <v>0.31595422578283738</v>
      </c>
    </row>
    <row r="146" spans="1:15" x14ac:dyDescent="0.25">
      <c r="B146" s="119" t="s">
        <v>83</v>
      </c>
      <c r="C146" s="189" t="s">
        <v>252</v>
      </c>
      <c r="D146" s="190" t="s">
        <v>252</v>
      </c>
      <c r="E146" s="189">
        <v>8.1428571428571423</v>
      </c>
      <c r="F146" s="190" t="str">
        <f t="shared" si="25"/>
        <v>-</v>
      </c>
      <c r="G146" s="189">
        <v>8.091552226383687</v>
      </c>
      <c r="H146" s="190">
        <f t="shared" si="25"/>
        <v>-5.1304916473455364E-2</v>
      </c>
      <c r="I146" s="189">
        <v>7.9044607190412783</v>
      </c>
      <c r="J146" s="190">
        <f t="shared" si="25"/>
        <v>-0.18709150734240865</v>
      </c>
      <c r="K146" s="189">
        <v>8.5098308184727944</v>
      </c>
      <c r="L146" s="190">
        <f t="shared" si="26"/>
        <v>0.6053700994315161</v>
      </c>
      <c r="M146" s="189">
        <v>7.7001270648030493</v>
      </c>
      <c r="N146" s="190">
        <f t="shared" si="24"/>
        <v>-0.80970375366974512</v>
      </c>
    </row>
    <row r="147" spans="1:15" x14ac:dyDescent="0.25">
      <c r="B147" s="119" t="s">
        <v>85</v>
      </c>
      <c r="C147" s="189" t="s">
        <v>252</v>
      </c>
      <c r="D147" s="190" t="s">
        <v>252</v>
      </c>
      <c r="E147" s="189">
        <v>8.5867530597552193</v>
      </c>
      <c r="F147" s="190" t="str">
        <f t="shared" si="25"/>
        <v>-</v>
      </c>
      <c r="G147" s="189">
        <v>8.8038082284937094</v>
      </c>
      <c r="H147" s="190">
        <f t="shared" si="25"/>
        <v>0.21705516873849007</v>
      </c>
      <c r="I147" s="189">
        <v>8.2872928176795586</v>
      </c>
      <c r="J147" s="190">
        <f t="shared" si="25"/>
        <v>-0.51651541081415075</v>
      </c>
      <c r="K147" s="189">
        <v>8.7405295315682281</v>
      </c>
      <c r="L147" s="190">
        <f t="shared" si="26"/>
        <v>0.45323671388866948</v>
      </c>
      <c r="M147" s="189">
        <v>7.9990366088631983</v>
      </c>
      <c r="N147" s="190">
        <f t="shared" si="24"/>
        <v>-0.74149292270502976</v>
      </c>
    </row>
    <row r="148" spans="1:15" x14ac:dyDescent="0.25">
      <c r="B148" s="119" t="s">
        <v>87</v>
      </c>
      <c r="C148" s="189">
        <v>8.481906443071491</v>
      </c>
      <c r="D148" s="190">
        <v>-0.93244111413320852</v>
      </c>
      <c r="E148" s="189">
        <v>9.3118971061093241</v>
      </c>
      <c r="F148" s="190">
        <f t="shared" si="25"/>
        <v>0.82999066303783309</v>
      </c>
      <c r="G148" s="189">
        <v>9.3174354964816271</v>
      </c>
      <c r="H148" s="190">
        <f t="shared" si="25"/>
        <v>5.5383903723029704E-3</v>
      </c>
      <c r="I148" s="189">
        <v>7.833650190114068</v>
      </c>
      <c r="J148" s="190">
        <f t="shared" si="25"/>
        <v>-1.483785306367559</v>
      </c>
      <c r="K148" s="189">
        <v>8.2956239870340358</v>
      </c>
      <c r="L148" s="190">
        <f t="shared" si="26"/>
        <v>0.46197379691996776</v>
      </c>
      <c r="M148" s="189"/>
      <c r="N148" s="190"/>
    </row>
    <row r="149" spans="1:15" x14ac:dyDescent="0.25">
      <c r="B149" s="119" t="s">
        <v>89</v>
      </c>
      <c r="C149" s="189">
        <v>11.390756302521009</v>
      </c>
      <c r="D149" s="190">
        <v>2.2428429374919538</v>
      </c>
      <c r="E149" s="189">
        <v>7.0184448462929474</v>
      </c>
      <c r="F149" s="190">
        <f t="shared" si="25"/>
        <v>-4.3723114562280614</v>
      </c>
      <c r="G149" s="189">
        <v>7.8615384615384611</v>
      </c>
      <c r="H149" s="190">
        <f t="shared" si="25"/>
        <v>0.84309361524551374</v>
      </c>
      <c r="I149" s="189">
        <v>9.021781534460338</v>
      </c>
      <c r="J149" s="190">
        <f t="shared" si="25"/>
        <v>1.1602430729218769</v>
      </c>
      <c r="K149" s="189">
        <v>8.4622434017595314</v>
      </c>
      <c r="L149" s="190">
        <f t="shared" si="26"/>
        <v>-0.55953813270080666</v>
      </c>
      <c r="M149" s="189"/>
      <c r="N149" s="190"/>
    </row>
    <row r="150" spans="1:15" x14ac:dyDescent="0.25">
      <c r="A150" s="125"/>
      <c r="B150" s="119" t="s">
        <v>91</v>
      </c>
      <c r="C150" s="189">
        <v>4.0893371757925072</v>
      </c>
      <c r="D150" s="190">
        <v>-4.185494961276258</v>
      </c>
      <c r="E150" s="189">
        <v>7.649340770791075</v>
      </c>
      <c r="F150" s="190">
        <f t="shared" si="25"/>
        <v>3.5600035949985678</v>
      </c>
      <c r="G150" s="189">
        <v>6.9212454212454215</v>
      </c>
      <c r="H150" s="190">
        <f t="shared" si="25"/>
        <v>-0.72809534954565347</v>
      </c>
      <c r="I150" s="189">
        <v>7.6678996036988112</v>
      </c>
      <c r="J150" s="190">
        <f t="shared" si="25"/>
        <v>0.74665418245338966</v>
      </c>
      <c r="K150" s="189">
        <v>7.5347514222112295</v>
      </c>
      <c r="L150" s="190">
        <f t="shared" si="26"/>
        <v>-0.13314818148758167</v>
      </c>
      <c r="M150" s="189"/>
      <c r="N150" s="190"/>
    </row>
    <row r="151" spans="1:15" x14ac:dyDescent="0.25">
      <c r="B151" s="119" t="s">
        <v>93</v>
      </c>
      <c r="C151" s="189">
        <v>7.0916473317865432</v>
      </c>
      <c r="D151" s="190">
        <v>-1.5586769719143341</v>
      </c>
      <c r="E151" s="189">
        <v>8.677560868611538</v>
      </c>
      <c r="F151" s="190">
        <f t="shared" si="25"/>
        <v>1.5859135368249948</v>
      </c>
      <c r="G151" s="189">
        <v>7.9767991407089154</v>
      </c>
      <c r="H151" s="190">
        <f t="shared" si="25"/>
        <v>-0.70076172790262259</v>
      </c>
      <c r="I151" s="189">
        <v>7.7531120331950207</v>
      </c>
      <c r="J151" s="190">
        <f t="shared" si="25"/>
        <v>-0.22368710751389465</v>
      </c>
      <c r="K151" s="189">
        <v>8.7660125080871261</v>
      </c>
      <c r="L151" s="190">
        <f t="shared" si="26"/>
        <v>1.0129004748921053</v>
      </c>
      <c r="M151" s="189"/>
      <c r="N151" s="190"/>
    </row>
    <row r="152" spans="1:15" x14ac:dyDescent="0.25">
      <c r="B152" s="119" t="s">
        <v>95</v>
      </c>
      <c r="C152" s="189">
        <v>8.4836065573770494</v>
      </c>
      <c r="D152" s="190">
        <v>-1.8292216496747127</v>
      </c>
      <c r="E152" s="189">
        <v>8.1219634360130222</v>
      </c>
      <c r="F152" s="190">
        <f t="shared" si="25"/>
        <v>-0.36164312136402721</v>
      </c>
      <c r="G152" s="189">
        <v>7.4764606977721728</v>
      </c>
      <c r="H152" s="190">
        <f t="shared" si="25"/>
        <v>-0.64550273824084936</v>
      </c>
      <c r="I152" s="189">
        <v>7.5746733668341708</v>
      </c>
      <c r="J152" s="190">
        <f t="shared" si="25"/>
        <v>9.8212669061997993E-2</v>
      </c>
      <c r="K152" s="189">
        <v>8.1038483852252945</v>
      </c>
      <c r="L152" s="190">
        <f t="shared" si="26"/>
        <v>0.52917501839112369</v>
      </c>
      <c r="M152" s="189"/>
      <c r="N152" s="190"/>
    </row>
    <row r="153" spans="1:15" ht="15.75" x14ac:dyDescent="0.25">
      <c r="B153" s="122" t="s">
        <v>32</v>
      </c>
      <c r="C153" s="191">
        <v>8.6537533263196984</v>
      </c>
      <c r="D153" s="192">
        <v>-0.33317440406712606</v>
      </c>
      <c r="E153" s="191">
        <v>8.0097500686624556</v>
      </c>
      <c r="F153" s="192">
        <f t="shared" si="25"/>
        <v>-0.64400325765724276</v>
      </c>
      <c r="G153" s="191">
        <v>7.9646805896805901</v>
      </c>
      <c r="H153" s="192">
        <f t="shared" si="25"/>
        <v>-4.5069478981865529E-2</v>
      </c>
      <c r="I153" s="191">
        <v>7.9405313185474045</v>
      </c>
      <c r="J153" s="192">
        <f t="shared" si="25"/>
        <v>-2.4149271133185657E-2</v>
      </c>
      <c r="K153" s="191">
        <v>8.0473697220287193</v>
      </c>
      <c r="L153" s="192">
        <f t="shared" si="26"/>
        <v>0.10683840348131479</v>
      </c>
      <c r="M153" s="191">
        <v>7.3863511080077906</v>
      </c>
      <c r="N153" s="192">
        <v>-0.52213220318116171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299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v>2020</v>
      </c>
      <c r="D161" s="308"/>
      <c r="E161" s="309">
        <v>2021</v>
      </c>
      <c r="F161" s="308"/>
      <c r="G161" s="309">
        <v>2022</v>
      </c>
      <c r="H161" s="308"/>
      <c r="I161" s="309">
        <v>2023</v>
      </c>
      <c r="J161" s="308"/>
      <c r="K161" s="309">
        <v>2024</v>
      </c>
      <c r="L161" s="308"/>
      <c r="M161" s="309">
        <v>2025</v>
      </c>
      <c r="N161" s="310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7.7611301369863011</v>
      </c>
      <c r="D163" s="190">
        <v>-0.55959603547965919</v>
      </c>
      <c r="E163" s="189">
        <v>5.3532684283727399</v>
      </c>
      <c r="F163" s="190">
        <f t="shared" ref="F163:J165" si="27">IFERROR(E163-C163,"-")</f>
        <v>-2.4078617086135612</v>
      </c>
      <c r="G163" s="189">
        <v>7.27756445419638</v>
      </c>
      <c r="H163" s="190">
        <f t="shared" si="27"/>
        <v>1.9242960258236401</v>
      </c>
      <c r="I163" s="189">
        <v>8.6011770031688553</v>
      </c>
      <c r="J163" s="190">
        <f t="shared" si="27"/>
        <v>1.3236125489724753</v>
      </c>
      <c r="K163" s="189">
        <v>8.8268962308050263</v>
      </c>
      <c r="L163" s="190">
        <f t="shared" ref="L163:L165" si="28">IFERROR(K163-I163,"-")</f>
        <v>0.22571922763617103</v>
      </c>
      <c r="M163" s="189">
        <v>8.8061916878710775</v>
      </c>
      <c r="N163" s="190">
        <f t="shared" ref="N163:N169" si="29">IFERROR(M163-K163,"-")</f>
        <v>-2.0704542933948744E-2</v>
      </c>
    </row>
    <row r="164" spans="2:14" x14ac:dyDescent="0.25">
      <c r="B164" s="119" t="s">
        <v>75</v>
      </c>
      <c r="C164" s="189">
        <v>7.2339095255608683</v>
      </c>
      <c r="D164" s="190">
        <v>-0.32059867116044316</v>
      </c>
      <c r="E164" s="189">
        <v>5.2528409090909092</v>
      </c>
      <c r="F164" s="190">
        <f t="shared" si="27"/>
        <v>-1.9810686164699591</v>
      </c>
      <c r="G164" s="189">
        <v>6.850265352539803</v>
      </c>
      <c r="H164" s="190">
        <f t="shared" si="27"/>
        <v>1.5974244434488938</v>
      </c>
      <c r="I164" s="189">
        <v>7.0878425860857339</v>
      </c>
      <c r="J164" s="190">
        <f t="shared" si="27"/>
        <v>0.23757723354593097</v>
      </c>
      <c r="K164" s="189">
        <v>6.7028140013726834</v>
      </c>
      <c r="L164" s="190">
        <f t="shared" si="28"/>
        <v>-0.38502858471305057</v>
      </c>
      <c r="M164" s="189">
        <v>7.1715417428397314</v>
      </c>
      <c r="N164" s="190">
        <f t="shared" si="29"/>
        <v>0.4687277414670481</v>
      </c>
    </row>
    <row r="165" spans="2:14" x14ac:dyDescent="0.25">
      <c r="B165" s="119" t="s">
        <v>77</v>
      </c>
      <c r="C165" s="189">
        <v>7.821236559139785</v>
      </c>
      <c r="D165" s="190">
        <v>1.0018057446157416</v>
      </c>
      <c r="E165" s="189">
        <v>6.3903548680618742</v>
      </c>
      <c r="F165" s="190">
        <f t="shared" si="27"/>
        <v>-1.4308816910779107</v>
      </c>
      <c r="G165" s="189">
        <v>6.9960352422907492</v>
      </c>
      <c r="H165" s="190">
        <f t="shared" si="27"/>
        <v>0.605680374228875</v>
      </c>
      <c r="I165" s="189">
        <v>8.7546928327645048</v>
      </c>
      <c r="J165" s="190">
        <f t="shared" si="27"/>
        <v>1.7586575904737556</v>
      </c>
      <c r="K165" s="189">
        <v>8.3068920676202858</v>
      </c>
      <c r="L165" s="190">
        <f t="shared" si="28"/>
        <v>-0.44780076514421907</v>
      </c>
      <c r="M165" s="189">
        <v>7.7336080929186961</v>
      </c>
      <c r="N165" s="190">
        <f t="shared" si="29"/>
        <v>-0.57328397470158965</v>
      </c>
    </row>
    <row r="166" spans="2:14" x14ac:dyDescent="0.25">
      <c r="B166" s="119" t="s">
        <v>79</v>
      </c>
      <c r="C166" s="189" t="s">
        <v>252</v>
      </c>
      <c r="D166" s="190" t="s">
        <v>252</v>
      </c>
      <c r="E166" s="189">
        <v>5.1320987654320991</v>
      </c>
      <c r="F166" s="190" t="str">
        <f>IFERROR(E166-C166,"-")</f>
        <v>-</v>
      </c>
      <c r="G166" s="189">
        <v>5.7793180966654178</v>
      </c>
      <c r="H166" s="190">
        <f>IFERROR(G166-E166,"-")</f>
        <v>0.64721933123331876</v>
      </c>
      <c r="I166" s="189">
        <v>7.087134502923977</v>
      </c>
      <c r="J166" s="190">
        <f>IFERROR(I166-G166,"-")</f>
        <v>1.3078164062585591</v>
      </c>
      <c r="K166" s="189">
        <v>7.6285998013902683</v>
      </c>
      <c r="L166" s="190">
        <f>IFERROR(K166-I166,"-")</f>
        <v>0.54146529846629132</v>
      </c>
      <c r="M166" s="189">
        <v>7.1565849923430322</v>
      </c>
      <c r="N166" s="190">
        <f t="shared" si="29"/>
        <v>-0.47201480904723603</v>
      </c>
    </row>
    <row r="167" spans="2:14" x14ac:dyDescent="0.25">
      <c r="B167" s="119" t="s">
        <v>81</v>
      </c>
      <c r="C167" s="189" t="s">
        <v>252</v>
      </c>
      <c r="D167" s="190" t="s">
        <v>252</v>
      </c>
      <c r="E167" s="189">
        <v>5.4194139194139197</v>
      </c>
      <c r="F167" s="190" t="str">
        <f t="shared" ref="F167:J175" si="30">IFERROR(E167-C167,"-")</f>
        <v>-</v>
      </c>
      <c r="G167" s="189">
        <v>6.5626134301270413</v>
      </c>
      <c r="H167" s="190">
        <f t="shared" si="30"/>
        <v>1.1431995107131216</v>
      </c>
      <c r="I167" s="189">
        <v>8.4859525899912196</v>
      </c>
      <c r="J167" s="190">
        <f t="shared" si="30"/>
        <v>1.9233391598641782</v>
      </c>
      <c r="K167" s="189">
        <v>8.477672530446549</v>
      </c>
      <c r="L167" s="190">
        <f t="shared" ref="L167:L175" si="31">IFERROR(K167-I167,"-")</f>
        <v>-8.2800595446705927E-3</v>
      </c>
      <c r="M167" s="189">
        <v>7.1006600660066006</v>
      </c>
      <c r="N167" s="190">
        <f t="shared" si="29"/>
        <v>-1.3770124644399484</v>
      </c>
    </row>
    <row r="168" spans="2:14" x14ac:dyDescent="0.25">
      <c r="B168" s="119" t="s">
        <v>83</v>
      </c>
      <c r="C168" s="189" t="s">
        <v>252</v>
      </c>
      <c r="D168" s="190" t="s">
        <v>252</v>
      </c>
      <c r="E168" s="189">
        <v>6.1223491027732466</v>
      </c>
      <c r="F168" s="190" t="str">
        <f t="shared" si="30"/>
        <v>-</v>
      </c>
      <c r="G168" s="189">
        <v>7.2028608582574769</v>
      </c>
      <c r="H168" s="190">
        <f t="shared" si="30"/>
        <v>1.0805117554842303</v>
      </c>
      <c r="I168" s="189">
        <v>9.0575418994413415</v>
      </c>
      <c r="J168" s="190">
        <f t="shared" si="30"/>
        <v>1.8546810411838646</v>
      </c>
      <c r="K168" s="189">
        <v>8.6951278340569225</v>
      </c>
      <c r="L168" s="190">
        <f t="shared" si="31"/>
        <v>-0.362414065384419</v>
      </c>
      <c r="M168" s="189">
        <v>7.7918905715681488</v>
      </c>
      <c r="N168" s="190">
        <f t="shared" si="29"/>
        <v>-0.90323726248877367</v>
      </c>
    </row>
    <row r="169" spans="2:14" x14ac:dyDescent="0.25">
      <c r="B169" s="119" t="s">
        <v>85</v>
      </c>
      <c r="C169" s="189" t="s">
        <v>252</v>
      </c>
      <c r="D169" s="190" t="s">
        <v>252</v>
      </c>
      <c r="E169" s="189">
        <v>7.2056772908366531</v>
      </c>
      <c r="F169" s="190" t="str">
        <f t="shared" si="30"/>
        <v>-</v>
      </c>
      <c r="G169" s="189">
        <v>7.3701103309929792</v>
      </c>
      <c r="H169" s="190">
        <f t="shared" si="30"/>
        <v>0.16443304015632609</v>
      </c>
      <c r="I169" s="189">
        <v>8.1836337067705802</v>
      </c>
      <c r="J169" s="190">
        <f t="shared" si="30"/>
        <v>0.81352337577760103</v>
      </c>
      <c r="K169" s="189">
        <v>9.6268456375838927</v>
      </c>
      <c r="L169" s="190">
        <f t="shared" si="31"/>
        <v>1.4432119308133124</v>
      </c>
      <c r="M169" s="189">
        <v>8.1459459459459467</v>
      </c>
      <c r="N169" s="190">
        <f t="shared" si="29"/>
        <v>-1.480899691637946</v>
      </c>
    </row>
    <row r="170" spans="2:14" x14ac:dyDescent="0.25">
      <c r="B170" s="119" t="s">
        <v>87</v>
      </c>
      <c r="C170" s="189">
        <v>7.9475890985324948</v>
      </c>
      <c r="D170" s="190">
        <v>-0.77331094473881556</v>
      </c>
      <c r="E170" s="189">
        <v>8.1553235908141968</v>
      </c>
      <c r="F170" s="190">
        <f t="shared" si="30"/>
        <v>0.20773449228170193</v>
      </c>
      <c r="G170" s="189">
        <v>9.1632016632016633</v>
      </c>
      <c r="H170" s="190">
        <f t="shared" si="30"/>
        <v>1.0078780723874665</v>
      </c>
      <c r="I170" s="189">
        <v>9.676109215017064</v>
      </c>
      <c r="J170" s="190">
        <f t="shared" si="30"/>
        <v>0.51290755181540071</v>
      </c>
      <c r="K170" s="189">
        <v>8.7766185946609383</v>
      </c>
      <c r="L170" s="190">
        <f t="shared" si="31"/>
        <v>-0.8994906203561257</v>
      </c>
      <c r="M170" s="189"/>
      <c r="N170" s="190"/>
    </row>
    <row r="171" spans="2:14" x14ac:dyDescent="0.25">
      <c r="B171" s="119" t="s">
        <v>89</v>
      </c>
      <c r="C171" s="189">
        <v>6.5869565217391308</v>
      </c>
      <c r="D171" s="190">
        <v>-0.75996983249093653</v>
      </c>
      <c r="E171" s="189">
        <v>6.6915278783490226</v>
      </c>
      <c r="F171" s="190">
        <f t="shared" si="30"/>
        <v>0.10457135660989181</v>
      </c>
      <c r="G171" s="189">
        <v>8.2704333516182125</v>
      </c>
      <c r="H171" s="190">
        <f t="shared" si="30"/>
        <v>1.5789054732691898</v>
      </c>
      <c r="I171" s="189">
        <v>10.120506329113924</v>
      </c>
      <c r="J171" s="190">
        <f t="shared" si="30"/>
        <v>1.8500729774957119</v>
      </c>
      <c r="K171" s="189">
        <v>9.769729729729729</v>
      </c>
      <c r="L171" s="190">
        <f t="shared" si="31"/>
        <v>-0.35077659938419536</v>
      </c>
      <c r="M171" s="189"/>
      <c r="N171" s="190"/>
    </row>
    <row r="172" spans="2:14" x14ac:dyDescent="0.25">
      <c r="B172" s="119" t="s">
        <v>91</v>
      </c>
      <c r="C172" s="189">
        <v>5.5279225614296355</v>
      </c>
      <c r="D172" s="190">
        <v>-1.2002471474998169</v>
      </c>
      <c r="E172" s="189">
        <v>5.5348399246704334</v>
      </c>
      <c r="F172" s="190">
        <f t="shared" si="30"/>
        <v>6.9173632407979468E-3</v>
      </c>
      <c r="G172" s="189">
        <v>6.9806382215847975</v>
      </c>
      <c r="H172" s="190">
        <f t="shared" si="30"/>
        <v>1.4457982969143641</v>
      </c>
      <c r="I172" s="189">
        <v>8.2170378225521379</v>
      </c>
      <c r="J172" s="190">
        <f t="shared" si="30"/>
        <v>1.2363996009673404</v>
      </c>
      <c r="K172" s="189">
        <v>7.9131231671554252</v>
      </c>
      <c r="L172" s="190">
        <f t="shared" si="31"/>
        <v>-0.3039146553967127</v>
      </c>
      <c r="M172" s="189"/>
      <c r="N172" s="190"/>
    </row>
    <row r="173" spans="2:14" x14ac:dyDescent="0.25">
      <c r="B173" s="119" t="s">
        <v>93</v>
      </c>
      <c r="C173" s="189">
        <v>6.1956521739130439</v>
      </c>
      <c r="D173" s="190">
        <v>-0.32657547630678962</v>
      </c>
      <c r="E173" s="189">
        <v>6.7884700665188467</v>
      </c>
      <c r="F173" s="190">
        <f t="shared" si="30"/>
        <v>0.59281789260580275</v>
      </c>
      <c r="G173" s="189">
        <v>7.6692268305171529</v>
      </c>
      <c r="H173" s="190">
        <f t="shared" si="30"/>
        <v>0.88075676399830627</v>
      </c>
      <c r="I173" s="189">
        <v>9.6416397973284198</v>
      </c>
      <c r="J173" s="190">
        <f t="shared" si="30"/>
        <v>1.9724129668112669</v>
      </c>
      <c r="K173" s="189">
        <v>8.7458977965307074</v>
      </c>
      <c r="L173" s="190">
        <f t="shared" si="31"/>
        <v>-0.89574200079771238</v>
      </c>
      <c r="M173" s="189"/>
      <c r="N173" s="190"/>
    </row>
    <row r="174" spans="2:14" x14ac:dyDescent="0.25">
      <c r="B174" s="119" t="s">
        <v>95</v>
      </c>
      <c r="C174" s="189">
        <v>5.0719225449515903</v>
      </c>
      <c r="D174" s="190">
        <v>-1.7471842950710217</v>
      </c>
      <c r="E174" s="189">
        <v>6.5944086021505379</v>
      </c>
      <c r="F174" s="190">
        <f t="shared" si="30"/>
        <v>1.5224860571989476</v>
      </c>
      <c r="G174" s="189">
        <v>7.4792987691160011</v>
      </c>
      <c r="H174" s="190">
        <f t="shared" si="30"/>
        <v>0.88489016696546319</v>
      </c>
      <c r="I174" s="189">
        <v>9.2547491475888943</v>
      </c>
      <c r="J174" s="190">
        <f t="shared" si="30"/>
        <v>1.7754503784728932</v>
      </c>
      <c r="K174" s="189">
        <v>8.897830018083182</v>
      </c>
      <c r="L174" s="190">
        <f t="shared" si="31"/>
        <v>-0.35691912950571236</v>
      </c>
      <c r="M174" s="189"/>
      <c r="N174" s="190"/>
    </row>
    <row r="175" spans="2:14" ht="15.75" x14ac:dyDescent="0.25">
      <c r="B175" s="122" t="s">
        <v>32</v>
      </c>
      <c r="C175" s="191">
        <v>6.9931972789115644</v>
      </c>
      <c r="D175" s="192">
        <v>-0.3170670111929228</v>
      </c>
      <c r="E175" s="191">
        <v>6.3951503589537628</v>
      </c>
      <c r="F175" s="192">
        <f t="shared" si="30"/>
        <v>-0.59804691995780157</v>
      </c>
      <c r="G175" s="191">
        <v>7.2943743582220915</v>
      </c>
      <c r="H175" s="192">
        <f t="shared" si="30"/>
        <v>0.89922399926832863</v>
      </c>
      <c r="I175" s="191">
        <v>8.5747456571389016</v>
      </c>
      <c r="J175" s="192">
        <f t="shared" si="30"/>
        <v>1.2803712989168101</v>
      </c>
      <c r="K175" s="191">
        <v>8.4420922400164962</v>
      </c>
      <c r="L175" s="192">
        <f t="shared" si="31"/>
        <v>-0.13265341712240541</v>
      </c>
      <c r="M175" s="191">
        <v>7.6734188363516269</v>
      </c>
      <c r="N175" s="192">
        <v>-0.54643219226033768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300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v>2020</v>
      </c>
      <c r="D183" s="308"/>
      <c r="E183" s="309">
        <v>2021</v>
      </c>
      <c r="F183" s="308"/>
      <c r="G183" s="309">
        <v>2022</v>
      </c>
      <c r="H183" s="308"/>
      <c r="I183" s="309">
        <v>2023</v>
      </c>
      <c r="J183" s="308"/>
      <c r="K183" s="309">
        <v>2024</v>
      </c>
      <c r="L183" s="308"/>
      <c r="M183" s="309">
        <v>2025</v>
      </c>
      <c r="N183" s="310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8.7057728119180631</v>
      </c>
      <c r="D185" s="190">
        <v>0.31876789346090462</v>
      </c>
      <c r="E185" s="189">
        <v>8.28169014084507</v>
      </c>
      <c r="F185" s="190">
        <f t="shared" ref="F185:J187" si="32">IFERROR(E185-C185,"-")</f>
        <v>-0.42408267107299302</v>
      </c>
      <c r="G185" s="189">
        <v>8.8435324294613409</v>
      </c>
      <c r="H185" s="190">
        <f t="shared" si="32"/>
        <v>0.56184228861627084</v>
      </c>
      <c r="I185" s="189">
        <v>8.3992114342040409</v>
      </c>
      <c r="J185" s="190">
        <f t="shared" si="32"/>
        <v>-0.44432099525729996</v>
      </c>
      <c r="K185" s="189">
        <v>8.608603667136812</v>
      </c>
      <c r="L185" s="190">
        <f t="shared" ref="L185:L187" si="33">IFERROR(K185-I185,"-")</f>
        <v>0.20939223293277109</v>
      </c>
      <c r="M185" s="189">
        <v>9.9277667329357193</v>
      </c>
      <c r="N185" s="190">
        <f t="shared" ref="N185:N191" si="34">IFERROR(M185-K185,"-")</f>
        <v>1.3191630657989073</v>
      </c>
    </row>
    <row r="186" spans="1:15" x14ac:dyDescent="0.25">
      <c r="B186" s="119" t="s">
        <v>75</v>
      </c>
      <c r="C186" s="189">
        <v>8.6076173604960147</v>
      </c>
      <c r="D186" s="190">
        <v>-0.35278580725056585</v>
      </c>
      <c r="E186" s="189">
        <v>11.728813559322035</v>
      </c>
      <c r="F186" s="190">
        <f t="shared" si="32"/>
        <v>3.12119619882602</v>
      </c>
      <c r="G186" s="189">
        <v>7.5259042033235586</v>
      </c>
      <c r="H186" s="190">
        <f t="shared" si="32"/>
        <v>-4.202909355998476</v>
      </c>
      <c r="I186" s="189">
        <v>8.727555141348244</v>
      </c>
      <c r="J186" s="190">
        <f t="shared" si="32"/>
        <v>1.2016509380246854</v>
      </c>
      <c r="K186" s="189">
        <v>8.2370138345079607</v>
      </c>
      <c r="L186" s="190">
        <f t="shared" si="33"/>
        <v>-0.4905413068402833</v>
      </c>
      <c r="M186" s="189">
        <v>8.4852703140174821</v>
      </c>
      <c r="N186" s="190">
        <f t="shared" si="34"/>
        <v>0.24825647950952145</v>
      </c>
    </row>
    <row r="187" spans="1:15" x14ac:dyDescent="0.25">
      <c r="B187" s="119" t="s">
        <v>77</v>
      </c>
      <c r="C187" s="189">
        <v>10.733630952380953</v>
      </c>
      <c r="D187" s="190">
        <v>2.9163866097857074</v>
      </c>
      <c r="E187" s="189">
        <v>9.907692307692308</v>
      </c>
      <c r="F187" s="190">
        <f t="shared" si="32"/>
        <v>-0.82593864468864453</v>
      </c>
      <c r="G187" s="189">
        <v>8.6417662682602927</v>
      </c>
      <c r="H187" s="190">
        <f t="shared" si="32"/>
        <v>-1.2659260394320153</v>
      </c>
      <c r="I187" s="189">
        <v>8.664422395464209</v>
      </c>
      <c r="J187" s="190">
        <f t="shared" si="32"/>
        <v>2.2656127203916299E-2</v>
      </c>
      <c r="K187" s="189">
        <v>7.8031830238726787</v>
      </c>
      <c r="L187" s="190">
        <f t="shared" si="33"/>
        <v>-0.8612393715915303</v>
      </c>
      <c r="M187" s="189">
        <v>8.5837063563115485</v>
      </c>
      <c r="N187" s="190">
        <f t="shared" si="34"/>
        <v>0.78052333243886984</v>
      </c>
    </row>
    <row r="188" spans="1:15" x14ac:dyDescent="0.25">
      <c r="B188" s="119" t="s">
        <v>79</v>
      </c>
      <c r="C188" s="189" t="s">
        <v>252</v>
      </c>
      <c r="D188" s="190" t="s">
        <v>252</v>
      </c>
      <c r="E188" s="189">
        <v>5.2430939226519335</v>
      </c>
      <c r="F188" s="190" t="str">
        <f>IFERROR(E188-C188,"-")</f>
        <v>-</v>
      </c>
      <c r="G188" s="189">
        <v>7.0787526427061307</v>
      </c>
      <c r="H188" s="190">
        <f>IFERROR(G188-E188,"-")</f>
        <v>1.8356587200541972</v>
      </c>
      <c r="I188" s="189">
        <v>7.7432362122788758</v>
      </c>
      <c r="J188" s="190">
        <f>IFERROR(I188-G188,"-")</f>
        <v>0.66448356957274513</v>
      </c>
      <c r="K188" s="189">
        <v>8.3330936975796792</v>
      </c>
      <c r="L188" s="190">
        <f>IFERROR(K188-I188,"-")</f>
        <v>0.5898574853008034</v>
      </c>
      <c r="M188" s="189">
        <v>7.3403496254013554</v>
      </c>
      <c r="N188" s="190">
        <f t="shared" si="34"/>
        <v>-0.99274407217832383</v>
      </c>
    </row>
    <row r="189" spans="1:15" x14ac:dyDescent="0.25">
      <c r="B189" s="119" t="s">
        <v>81</v>
      </c>
      <c r="C189" s="189" t="s">
        <v>252</v>
      </c>
      <c r="D189" s="190" t="s">
        <v>252</v>
      </c>
      <c r="E189" s="189">
        <v>6.009615384615385</v>
      </c>
      <c r="F189" s="190" t="str">
        <f t="shared" ref="F189:J197" si="35">IFERROR(E189-C189,"-")</f>
        <v>-</v>
      </c>
      <c r="G189" s="189">
        <v>8.3211458725970591</v>
      </c>
      <c r="H189" s="190">
        <f t="shared" si="35"/>
        <v>2.311530487981674</v>
      </c>
      <c r="I189" s="189">
        <v>8.3223995271867608</v>
      </c>
      <c r="J189" s="190">
        <f t="shared" si="35"/>
        <v>1.2536545897017248E-3</v>
      </c>
      <c r="K189" s="189">
        <v>7.6908373786407767</v>
      </c>
      <c r="L189" s="190">
        <f t="shared" ref="L189:L197" si="36">IFERROR(K189-I189,"-")</f>
        <v>-0.63156214854598414</v>
      </c>
      <c r="M189" s="189">
        <v>7.8070392096326025</v>
      </c>
      <c r="N189" s="190">
        <f t="shared" si="34"/>
        <v>0.11620183099182579</v>
      </c>
    </row>
    <row r="190" spans="1:15" x14ac:dyDescent="0.25">
      <c r="B190" s="119" t="s">
        <v>122</v>
      </c>
      <c r="C190" s="189" t="s">
        <v>252</v>
      </c>
      <c r="D190" s="190" t="s">
        <v>252</v>
      </c>
      <c r="E190" s="189">
        <v>7.8949447077409163</v>
      </c>
      <c r="F190" s="190" t="str">
        <f t="shared" si="35"/>
        <v>-</v>
      </c>
      <c r="G190" s="189">
        <v>8.8187972919155708</v>
      </c>
      <c r="H190" s="190">
        <f t="shared" si="35"/>
        <v>0.92385258417465455</v>
      </c>
      <c r="I190" s="189">
        <v>8.9193006052454606</v>
      </c>
      <c r="J190" s="190">
        <f t="shared" si="35"/>
        <v>0.10050331332988982</v>
      </c>
      <c r="K190" s="189">
        <v>8.4891791044776124</v>
      </c>
      <c r="L190" s="190">
        <f t="shared" si="36"/>
        <v>-0.43012150076784827</v>
      </c>
      <c r="M190" s="189">
        <v>8.6616828929068141</v>
      </c>
      <c r="N190" s="190">
        <f t="shared" si="34"/>
        <v>0.17250378842920178</v>
      </c>
    </row>
    <row r="191" spans="1:15" x14ac:dyDescent="0.25">
      <c r="B191" s="119" t="s">
        <v>85</v>
      </c>
      <c r="C191" s="189" t="s">
        <v>252</v>
      </c>
      <c r="D191" s="190" t="s">
        <v>252</v>
      </c>
      <c r="E191" s="189">
        <v>8.1141917293233075</v>
      </c>
      <c r="F191" s="190" t="str">
        <f t="shared" si="35"/>
        <v>-</v>
      </c>
      <c r="G191" s="189">
        <v>8.4194266629557468</v>
      </c>
      <c r="H191" s="190">
        <f t="shared" si="35"/>
        <v>0.30523493363243936</v>
      </c>
      <c r="I191" s="189">
        <v>8.3368211260587941</v>
      </c>
      <c r="J191" s="190">
        <f t="shared" si="35"/>
        <v>-8.2605536896952714E-2</v>
      </c>
      <c r="K191" s="189">
        <v>7.6555997194295067</v>
      </c>
      <c r="L191" s="190">
        <f t="shared" si="36"/>
        <v>-0.68122140662928743</v>
      </c>
      <c r="M191" s="189">
        <v>7.9504611330698287</v>
      </c>
      <c r="N191" s="190">
        <f t="shared" si="34"/>
        <v>0.29486141364032203</v>
      </c>
    </row>
    <row r="192" spans="1:15" x14ac:dyDescent="0.25">
      <c r="B192" s="119" t="s">
        <v>87</v>
      </c>
      <c r="C192" s="189">
        <v>7.4293369055592766</v>
      </c>
      <c r="D192" s="190">
        <v>-0.75257098917756515</v>
      </c>
      <c r="E192" s="189">
        <v>7.6948376353039132</v>
      </c>
      <c r="F192" s="190">
        <f t="shared" si="35"/>
        <v>0.26550072974463657</v>
      </c>
      <c r="G192" s="189">
        <v>8.0364372469635619</v>
      </c>
      <c r="H192" s="190">
        <f t="shared" si="35"/>
        <v>0.34159961165964869</v>
      </c>
      <c r="I192" s="189">
        <v>8.2916447714135568</v>
      </c>
      <c r="J192" s="190">
        <f t="shared" si="35"/>
        <v>0.25520752444999495</v>
      </c>
      <c r="K192" s="189">
        <v>8.3114473308592629</v>
      </c>
      <c r="L192" s="190">
        <f t="shared" si="36"/>
        <v>1.9802559445706081E-2</v>
      </c>
      <c r="M192" s="189"/>
      <c r="N192" s="190"/>
    </row>
    <row r="193" spans="2:15" x14ac:dyDescent="0.25">
      <c r="B193" s="119" t="s">
        <v>89</v>
      </c>
      <c r="C193" s="189">
        <v>7.8025247971145175</v>
      </c>
      <c r="D193" s="190">
        <v>-1.0622398248540987</v>
      </c>
      <c r="E193" s="189">
        <v>8.5449999999999999</v>
      </c>
      <c r="F193" s="190">
        <f t="shared" si="35"/>
        <v>0.74247520288548241</v>
      </c>
      <c r="G193" s="189">
        <v>8.6323838080959518</v>
      </c>
      <c r="H193" s="190">
        <f t="shared" si="35"/>
        <v>8.738380809595192E-2</v>
      </c>
      <c r="I193" s="189">
        <v>8.9404954227248243</v>
      </c>
      <c r="J193" s="190">
        <f t="shared" si="35"/>
        <v>0.30811161462887249</v>
      </c>
      <c r="K193" s="189">
        <v>8.7204788094467816</v>
      </c>
      <c r="L193" s="190">
        <f t="shared" si="36"/>
        <v>-0.22001661327804278</v>
      </c>
      <c r="M193" s="189"/>
      <c r="N193" s="190"/>
    </row>
    <row r="194" spans="2:15" x14ac:dyDescent="0.25">
      <c r="B194" s="119" t="s">
        <v>91</v>
      </c>
      <c r="C194" s="189">
        <v>9.5790094339622645</v>
      </c>
      <c r="D194" s="190">
        <v>1.0139857636754357</v>
      </c>
      <c r="E194" s="189">
        <v>7.0247342156650037</v>
      </c>
      <c r="F194" s="190">
        <f t="shared" si="35"/>
        <v>-2.5542752182972608</v>
      </c>
      <c r="G194" s="189">
        <v>7.398474487112046</v>
      </c>
      <c r="H194" s="190">
        <f t="shared" si="35"/>
        <v>0.37374027144704236</v>
      </c>
      <c r="I194" s="189">
        <v>8.0896470588235285</v>
      </c>
      <c r="J194" s="190">
        <f t="shared" si="35"/>
        <v>0.6911725717114825</v>
      </c>
      <c r="K194" s="189">
        <v>8.1410483666751077</v>
      </c>
      <c r="L194" s="190">
        <f t="shared" si="36"/>
        <v>5.1401307851579148E-2</v>
      </c>
      <c r="M194" s="189"/>
      <c r="N194" s="190"/>
    </row>
    <row r="195" spans="2:15" x14ac:dyDescent="0.25">
      <c r="B195" s="119" t="s">
        <v>93</v>
      </c>
      <c r="C195" s="189">
        <v>7.1098398169336381</v>
      </c>
      <c r="D195" s="190">
        <v>-0.49885583524027499</v>
      </c>
      <c r="E195" s="189">
        <v>9.0463992266795561</v>
      </c>
      <c r="F195" s="190">
        <f t="shared" si="35"/>
        <v>1.936559409745918</v>
      </c>
      <c r="G195" s="189">
        <v>8.6113074204947004</v>
      </c>
      <c r="H195" s="190">
        <f t="shared" si="35"/>
        <v>-0.43509180618485566</v>
      </c>
      <c r="I195" s="189">
        <v>8.4856290672451191</v>
      </c>
      <c r="J195" s="190">
        <f t="shared" si="35"/>
        <v>-0.12567835324958132</v>
      </c>
      <c r="K195" s="189">
        <v>8.5639518611810797</v>
      </c>
      <c r="L195" s="190">
        <f t="shared" si="36"/>
        <v>7.8322793935960533E-2</v>
      </c>
      <c r="M195" s="189"/>
      <c r="N195" s="190"/>
    </row>
    <row r="196" spans="2:15" x14ac:dyDescent="0.25">
      <c r="B196" s="119" t="s">
        <v>95</v>
      </c>
      <c r="C196" s="189">
        <v>7.5361010830324906</v>
      </c>
      <c r="D196" s="190">
        <v>-2.70362494436477</v>
      </c>
      <c r="E196" s="189">
        <v>8.4801517067003793</v>
      </c>
      <c r="F196" s="190">
        <f t="shared" si="35"/>
        <v>0.94405062366788872</v>
      </c>
      <c r="G196" s="189">
        <v>8.6826692270763317</v>
      </c>
      <c r="H196" s="190">
        <f t="shared" si="35"/>
        <v>0.20251752037595239</v>
      </c>
      <c r="I196" s="189">
        <v>9.0498414136837333</v>
      </c>
      <c r="J196" s="190">
        <f t="shared" si="35"/>
        <v>0.36717218660740158</v>
      </c>
      <c r="K196" s="189">
        <v>9.620396600566572</v>
      </c>
      <c r="L196" s="190">
        <f t="shared" si="36"/>
        <v>0.57055518688283868</v>
      </c>
      <c r="M196" s="189"/>
      <c r="N196" s="190"/>
    </row>
    <row r="197" spans="2:15" ht="15.75" x14ac:dyDescent="0.25">
      <c r="B197" s="122" t="s">
        <v>32</v>
      </c>
      <c r="C197" s="191">
        <v>8.4789494013132476</v>
      </c>
      <c r="D197" s="192">
        <v>-0.10376503002503767</v>
      </c>
      <c r="E197" s="191">
        <v>8.0765115973166139</v>
      </c>
      <c r="F197" s="192">
        <f t="shared" si="35"/>
        <v>-0.40243780399663365</v>
      </c>
      <c r="G197" s="191">
        <v>8.2205484045708985</v>
      </c>
      <c r="H197" s="192">
        <f t="shared" si="35"/>
        <v>0.14403680725428458</v>
      </c>
      <c r="I197" s="191">
        <v>8.4851200579355925</v>
      </c>
      <c r="J197" s="192">
        <f t="shared" si="35"/>
        <v>0.26457165336469401</v>
      </c>
      <c r="K197" s="191">
        <v>8.3521609571393363</v>
      </c>
      <c r="L197" s="192">
        <f t="shared" si="36"/>
        <v>-0.13295910079625628</v>
      </c>
      <c r="M197" s="191">
        <v>8.3840151549321185</v>
      </c>
      <c r="N197" s="192">
        <v>0.27123405832240088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301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v>2020</v>
      </c>
      <c r="D205" s="308"/>
      <c r="E205" s="309">
        <v>2021</v>
      </c>
      <c r="F205" s="308"/>
      <c r="G205" s="309">
        <v>2022</v>
      </c>
      <c r="H205" s="308"/>
      <c r="I205" s="309">
        <v>2023</v>
      </c>
      <c r="J205" s="308"/>
      <c r="K205" s="309">
        <v>2024</v>
      </c>
      <c r="L205" s="308"/>
      <c r="M205" s="309">
        <v>2025</v>
      </c>
      <c r="N205" s="310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8.1642091152815013</v>
      </c>
      <c r="D207" s="190">
        <v>-0.59193790626475895</v>
      </c>
      <c r="E207" s="189">
        <v>5.144385026737968</v>
      </c>
      <c r="F207" s="190">
        <f t="shared" ref="F207:J209" si="37">IFERROR(E207-C207,"-")</f>
        <v>-3.0198240885435332</v>
      </c>
      <c r="G207" s="189">
        <v>7.6506691278264887</v>
      </c>
      <c r="H207" s="190">
        <f t="shared" si="37"/>
        <v>2.5062841010885206</v>
      </c>
      <c r="I207" s="189">
        <v>8.8914016489988228</v>
      </c>
      <c r="J207" s="190">
        <f t="shared" si="37"/>
        <v>1.2407325211723341</v>
      </c>
      <c r="K207" s="189">
        <v>9.5242515664887453</v>
      </c>
      <c r="L207" s="190">
        <f t="shared" ref="L207:L209" si="38">IFERROR(K207-I207,"-")</f>
        <v>0.63284991748992248</v>
      </c>
      <c r="M207" s="189">
        <v>9.2827279853671278</v>
      </c>
      <c r="N207" s="190">
        <f t="shared" ref="N207:N213" si="39">IFERROR(M207-K207,"-")</f>
        <v>-0.24152358112161743</v>
      </c>
    </row>
    <row r="208" spans="2:15" x14ac:dyDescent="0.25">
      <c r="B208" s="119" t="s">
        <v>75</v>
      </c>
      <c r="C208" s="189">
        <v>8.5129340480074571</v>
      </c>
      <c r="D208" s="190">
        <v>0.23758177265518121</v>
      </c>
      <c r="E208" s="189">
        <v>4.6582278481012658</v>
      </c>
      <c r="F208" s="190">
        <f t="shared" si="37"/>
        <v>-3.8547061999061913</v>
      </c>
      <c r="G208" s="189">
        <v>7.2104653855059038</v>
      </c>
      <c r="H208" s="190">
        <f t="shared" si="37"/>
        <v>2.552237537404638</v>
      </c>
      <c r="I208" s="189">
        <v>8.468486462494452</v>
      </c>
      <c r="J208" s="190">
        <f t="shared" si="37"/>
        <v>1.2580210769885483</v>
      </c>
      <c r="K208" s="189">
        <v>8.3471822295351714</v>
      </c>
      <c r="L208" s="190">
        <f t="shared" si="38"/>
        <v>-0.12130423295928061</v>
      </c>
      <c r="M208" s="189">
        <v>8.2874139010644967</v>
      </c>
      <c r="N208" s="190">
        <f t="shared" si="39"/>
        <v>-5.9768328470674703E-2</v>
      </c>
    </row>
    <row r="209" spans="2:15" x14ac:dyDescent="0.25">
      <c r="B209" s="119" t="s">
        <v>77</v>
      </c>
      <c r="C209" s="189">
        <v>8.8708333333333336</v>
      </c>
      <c r="D209" s="190">
        <v>1.0981370875995449</v>
      </c>
      <c r="E209" s="189">
        <v>5.5</v>
      </c>
      <c r="F209" s="190">
        <f t="shared" si="37"/>
        <v>-3.3708333333333336</v>
      </c>
      <c r="G209" s="189">
        <v>8.0534644995722839</v>
      </c>
      <c r="H209" s="190">
        <f t="shared" si="37"/>
        <v>2.5534644995722839</v>
      </c>
      <c r="I209" s="189">
        <v>9.3040983606557379</v>
      </c>
      <c r="J209" s="190">
        <f t="shared" si="37"/>
        <v>1.250633861083454</v>
      </c>
      <c r="K209" s="189">
        <v>8.9576891781936538</v>
      </c>
      <c r="L209" s="190">
        <f t="shared" si="38"/>
        <v>-0.34640918246208408</v>
      </c>
      <c r="M209" s="189">
        <v>8.0678956834532372</v>
      </c>
      <c r="N209" s="190">
        <f t="shared" si="39"/>
        <v>-0.88979349474041669</v>
      </c>
    </row>
    <row r="210" spans="2:15" x14ac:dyDescent="0.25">
      <c r="B210" s="119" t="s">
        <v>79</v>
      </c>
      <c r="C210" s="189" t="s">
        <v>252</v>
      </c>
      <c r="D210" s="190" t="s">
        <v>252</v>
      </c>
      <c r="E210" s="189">
        <v>5.8469387755102042</v>
      </c>
      <c r="F210" s="190" t="str">
        <f>IFERROR(E210-C210,"-")</f>
        <v>-</v>
      </c>
      <c r="G210" s="189">
        <v>6.4822436110189177</v>
      </c>
      <c r="H210" s="190">
        <f>IFERROR(G210-E210,"-")</f>
        <v>0.63530483550871342</v>
      </c>
      <c r="I210" s="189">
        <v>7.1687763713080166</v>
      </c>
      <c r="J210" s="190">
        <f>IFERROR(I210-G210,"-")</f>
        <v>0.68653276028909893</v>
      </c>
      <c r="K210" s="189">
        <v>7.0147563486616331</v>
      </c>
      <c r="L210" s="190">
        <f>IFERROR(K210-I210,"-")</f>
        <v>-0.15402002264638348</v>
      </c>
      <c r="M210" s="189">
        <v>7.6532114183764497</v>
      </c>
      <c r="N210" s="190">
        <f t="shared" si="39"/>
        <v>0.63845506971481658</v>
      </c>
    </row>
    <row r="211" spans="2:15" x14ac:dyDescent="0.25">
      <c r="B211" s="119" t="s">
        <v>81</v>
      </c>
      <c r="C211" s="189" t="s">
        <v>252</v>
      </c>
      <c r="D211" s="190" t="s">
        <v>252</v>
      </c>
      <c r="E211" s="189">
        <v>5.6867167919799497</v>
      </c>
      <c r="F211" s="190" t="str">
        <f t="shared" ref="F211:J219" si="40">IFERROR(E211-C211,"-")</f>
        <v>-</v>
      </c>
      <c r="G211" s="189">
        <v>8.4026390870185441</v>
      </c>
      <c r="H211" s="190">
        <f t="shared" si="40"/>
        <v>2.7159222950385944</v>
      </c>
      <c r="I211" s="189">
        <v>10.775368362524326</v>
      </c>
      <c r="J211" s="190">
        <f t="shared" si="40"/>
        <v>2.3727292755057814</v>
      </c>
      <c r="K211" s="189">
        <v>8.4209884075655896</v>
      </c>
      <c r="L211" s="190">
        <f t="shared" ref="L211:L219" si="41">IFERROR(K211-I211,"-")</f>
        <v>-2.3543799549587359</v>
      </c>
      <c r="M211" s="189">
        <v>9.0248049052396873</v>
      </c>
      <c r="N211" s="190">
        <f t="shared" si="39"/>
        <v>0.60381649767409762</v>
      </c>
    </row>
    <row r="212" spans="2:15" x14ac:dyDescent="0.25">
      <c r="B212" s="119" t="s">
        <v>83</v>
      </c>
      <c r="C212" s="189" t="s">
        <v>252</v>
      </c>
      <c r="D212" s="190" t="s">
        <v>252</v>
      </c>
      <c r="E212" s="189">
        <v>7.6506691278264887</v>
      </c>
      <c r="F212" s="190" t="str">
        <f t="shared" si="40"/>
        <v>-</v>
      </c>
      <c r="G212" s="189">
        <v>8.4086679725759055</v>
      </c>
      <c r="H212" s="190">
        <f t="shared" si="40"/>
        <v>0.75799884474941681</v>
      </c>
      <c r="I212" s="189">
        <v>9.573651191969887</v>
      </c>
      <c r="J212" s="190">
        <f t="shared" si="40"/>
        <v>1.1649832193939815</v>
      </c>
      <c r="K212" s="189">
        <v>8.9339884101788858</v>
      </c>
      <c r="L212" s="190">
        <f t="shared" si="41"/>
        <v>-0.63966278179100122</v>
      </c>
      <c r="M212" s="189">
        <v>8.8895168126589432</v>
      </c>
      <c r="N212" s="190">
        <f t="shared" si="39"/>
        <v>-4.4471597519942563E-2</v>
      </c>
    </row>
    <row r="213" spans="2:15" x14ac:dyDescent="0.25">
      <c r="B213" s="119" t="s">
        <v>85</v>
      </c>
      <c r="C213" s="189" t="s">
        <v>252</v>
      </c>
      <c r="D213" s="190" t="s">
        <v>252</v>
      </c>
      <c r="E213" s="189">
        <v>8.8195139385275194</v>
      </c>
      <c r="F213" s="190" t="str">
        <f t="shared" si="40"/>
        <v>-</v>
      </c>
      <c r="G213" s="189">
        <v>8.5101010101010104</v>
      </c>
      <c r="H213" s="190">
        <f t="shared" si="40"/>
        <v>-0.30941292842650903</v>
      </c>
      <c r="I213" s="189">
        <v>10.025668679896462</v>
      </c>
      <c r="J213" s="190">
        <f t="shared" si="40"/>
        <v>1.5155676697954519</v>
      </c>
      <c r="K213" s="189">
        <v>8.0485402113559026</v>
      </c>
      <c r="L213" s="190">
        <f t="shared" si="41"/>
        <v>-1.9771284685405597</v>
      </c>
      <c r="M213" s="189">
        <v>8.090346083788706</v>
      </c>
      <c r="N213" s="190">
        <f t="shared" si="39"/>
        <v>4.1805872432803426E-2</v>
      </c>
    </row>
    <row r="214" spans="2:15" x14ac:dyDescent="0.25">
      <c r="B214" s="119" t="s">
        <v>87</v>
      </c>
      <c r="C214" s="189">
        <v>9.4789297658862868</v>
      </c>
      <c r="D214" s="190">
        <v>0.53722360474884567</v>
      </c>
      <c r="E214" s="189">
        <v>7.8547526673132877</v>
      </c>
      <c r="F214" s="190">
        <f t="shared" si="40"/>
        <v>-1.6241770985729991</v>
      </c>
      <c r="G214" s="189">
        <v>9.9118942731277535</v>
      </c>
      <c r="H214" s="190">
        <f t="shared" si="40"/>
        <v>2.0571416058144658</v>
      </c>
      <c r="I214" s="189">
        <v>9.6800704902274912</v>
      </c>
      <c r="J214" s="190">
        <f t="shared" si="40"/>
        <v>-0.23182378290026229</v>
      </c>
      <c r="K214" s="189">
        <v>9.3494736842105262</v>
      </c>
      <c r="L214" s="190">
        <f t="shared" si="41"/>
        <v>-0.33059680601696506</v>
      </c>
      <c r="M214" s="189"/>
      <c r="N214" s="190"/>
    </row>
    <row r="215" spans="2:15" x14ac:dyDescent="0.25">
      <c r="B215" s="119" t="s">
        <v>89</v>
      </c>
      <c r="C215" s="189">
        <v>3.7468354430379747</v>
      </c>
      <c r="D215" s="190">
        <v>-5.7804749374952884</v>
      </c>
      <c r="E215" s="189">
        <v>8.7681191153930378</v>
      </c>
      <c r="F215" s="190">
        <f t="shared" si="40"/>
        <v>5.0212836723550627</v>
      </c>
      <c r="G215" s="189">
        <v>9.6579052969502399</v>
      </c>
      <c r="H215" s="190">
        <f t="shared" si="40"/>
        <v>0.88978618155720213</v>
      </c>
      <c r="I215" s="189">
        <v>8.8518155053974485</v>
      </c>
      <c r="J215" s="190">
        <f t="shared" si="40"/>
        <v>-0.80608979155279137</v>
      </c>
      <c r="K215" s="189">
        <v>9.4313593539703895</v>
      </c>
      <c r="L215" s="190">
        <f t="shared" si="41"/>
        <v>0.57954384857294095</v>
      </c>
      <c r="M215" s="189"/>
      <c r="N215" s="190"/>
    </row>
    <row r="216" spans="2:15" x14ac:dyDescent="0.25">
      <c r="B216" s="119" t="s">
        <v>91</v>
      </c>
      <c r="C216" s="189">
        <v>3.6689419795221845</v>
      </c>
      <c r="D216" s="190">
        <v>-4.3876782295370482</v>
      </c>
      <c r="E216" s="189">
        <v>7.7923940149625937</v>
      </c>
      <c r="F216" s="190">
        <f t="shared" si="40"/>
        <v>4.1234520354404092</v>
      </c>
      <c r="G216" s="189">
        <v>9.0385735080058218</v>
      </c>
      <c r="H216" s="190">
        <f t="shared" si="40"/>
        <v>1.2461794930432282</v>
      </c>
      <c r="I216" s="189">
        <v>9.1355339805825242</v>
      </c>
      <c r="J216" s="190">
        <f t="shared" si="40"/>
        <v>9.6960472576702372E-2</v>
      </c>
      <c r="K216" s="189">
        <v>8.3060606060606066</v>
      </c>
      <c r="L216" s="190">
        <f t="shared" si="41"/>
        <v>-0.82947337452191761</v>
      </c>
      <c r="M216" s="189"/>
      <c r="N216" s="190"/>
    </row>
    <row r="217" spans="2:15" x14ac:dyDescent="0.25">
      <c r="B217" s="119" t="s">
        <v>93</v>
      </c>
      <c r="C217" s="189">
        <v>5.4763358778625957</v>
      </c>
      <c r="D217" s="190">
        <v>-2.1073122602917485</v>
      </c>
      <c r="E217" s="189">
        <v>7.3073868149324861</v>
      </c>
      <c r="F217" s="190">
        <f t="shared" si="40"/>
        <v>1.8310509370698904</v>
      </c>
      <c r="G217" s="189">
        <v>8.0379550735863674</v>
      </c>
      <c r="H217" s="190">
        <f t="shared" si="40"/>
        <v>0.73056825865388131</v>
      </c>
      <c r="I217" s="189">
        <v>8.6134094151212555</v>
      </c>
      <c r="J217" s="190">
        <f t="shared" si="40"/>
        <v>0.57545434153488806</v>
      </c>
      <c r="K217" s="189">
        <v>9.2076281287246715</v>
      </c>
      <c r="L217" s="190">
        <f t="shared" si="41"/>
        <v>0.59421871360341605</v>
      </c>
      <c r="M217" s="189"/>
      <c r="N217" s="190"/>
    </row>
    <row r="218" spans="2:15" x14ac:dyDescent="0.25">
      <c r="B218" s="119" t="s">
        <v>95</v>
      </c>
      <c r="C218" s="189">
        <v>7.5096322241681257</v>
      </c>
      <c r="D218" s="190">
        <v>-0.9150862885315334</v>
      </c>
      <c r="E218" s="189">
        <v>7.4342248314851052</v>
      </c>
      <c r="F218" s="190">
        <f t="shared" si="40"/>
        <v>-7.5407392683020547E-2</v>
      </c>
      <c r="G218" s="189">
        <v>9.181432360742706</v>
      </c>
      <c r="H218" s="190">
        <f t="shared" si="40"/>
        <v>1.7472075292576008</v>
      </c>
      <c r="I218" s="189">
        <v>8.475026567481402</v>
      </c>
      <c r="J218" s="190">
        <f t="shared" si="40"/>
        <v>-0.70640579326130393</v>
      </c>
      <c r="K218" s="189">
        <v>8.7723595505617986</v>
      </c>
      <c r="L218" s="190">
        <f t="shared" si="41"/>
        <v>0.29733298308039657</v>
      </c>
      <c r="M218" s="189"/>
      <c r="N218" s="190"/>
    </row>
    <row r="219" spans="2:15" ht="15.75" x14ac:dyDescent="0.25">
      <c r="B219" s="122" t="s">
        <v>32</v>
      </c>
      <c r="C219" s="191">
        <v>8.0653471771576903</v>
      </c>
      <c r="D219" s="192">
        <v>-0.3123852407306007</v>
      </c>
      <c r="E219" s="191">
        <v>7.8209407699579492</v>
      </c>
      <c r="F219" s="192">
        <f t="shared" si="40"/>
        <v>-0.24440640719974116</v>
      </c>
      <c r="G219" s="191">
        <v>8.3670963781461012</v>
      </c>
      <c r="H219" s="192">
        <f t="shared" si="40"/>
        <v>0.54615560818815201</v>
      </c>
      <c r="I219" s="191">
        <v>9.0323371426511407</v>
      </c>
      <c r="J219" s="192">
        <f t="shared" si="40"/>
        <v>0.66524076450503955</v>
      </c>
      <c r="K219" s="191">
        <v>8.6301944799474946</v>
      </c>
      <c r="L219" s="192">
        <f t="shared" si="41"/>
        <v>-0.40214266270364618</v>
      </c>
      <c r="M219" s="191">
        <v>8.409520336791859</v>
      </c>
      <c r="N219" s="192">
        <v>4.4778970482100888E-2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300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v>2020</v>
      </c>
      <c r="D227" s="308"/>
      <c r="E227" s="309">
        <v>2021</v>
      </c>
      <c r="F227" s="308"/>
      <c r="G227" s="309">
        <v>2022</v>
      </c>
      <c r="H227" s="308"/>
      <c r="I227" s="309">
        <v>2023</v>
      </c>
      <c r="J227" s="308"/>
      <c r="K227" s="309">
        <v>2024</v>
      </c>
      <c r="L227" s="308"/>
      <c r="M227" s="309">
        <v>2025</v>
      </c>
      <c r="N227" s="310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8.7057728119180631</v>
      </c>
      <c r="D229" s="190">
        <v>0.31876789346090462</v>
      </c>
      <c r="E229" s="189">
        <v>8.28169014084507</v>
      </c>
      <c r="F229" s="190">
        <f t="shared" ref="F229:J231" si="42">IFERROR(E229-C229,"-")</f>
        <v>-0.42408267107299302</v>
      </c>
      <c r="G229" s="189">
        <v>8.8435324294613409</v>
      </c>
      <c r="H229" s="190">
        <f t="shared" si="42"/>
        <v>0.56184228861627084</v>
      </c>
      <c r="I229" s="189">
        <v>8.3992114342040409</v>
      </c>
      <c r="J229" s="190">
        <f t="shared" si="42"/>
        <v>-0.44432099525729996</v>
      </c>
      <c r="K229" s="189">
        <v>8.608603667136812</v>
      </c>
      <c r="L229" s="190">
        <f t="shared" ref="L229:L231" si="43">IFERROR(K229-I229,"-")</f>
        <v>0.20939223293277109</v>
      </c>
      <c r="M229" s="189">
        <v>9.9277667329357193</v>
      </c>
      <c r="N229" s="190">
        <f t="shared" ref="N229:N235" si="44">IFERROR(M229-K229,"-")</f>
        <v>1.3191630657989073</v>
      </c>
    </row>
    <row r="230" spans="2:15" x14ac:dyDescent="0.25">
      <c r="B230" s="119" t="s">
        <v>75</v>
      </c>
      <c r="C230" s="189">
        <v>8.6076173604960147</v>
      </c>
      <c r="D230" s="190">
        <v>-0.35278580725056585</v>
      </c>
      <c r="E230" s="189">
        <v>11.728813559322035</v>
      </c>
      <c r="F230" s="190">
        <f t="shared" si="42"/>
        <v>3.12119619882602</v>
      </c>
      <c r="G230" s="189">
        <v>7.5259042033235586</v>
      </c>
      <c r="H230" s="190">
        <f t="shared" si="42"/>
        <v>-4.202909355998476</v>
      </c>
      <c r="I230" s="189">
        <v>8.727555141348244</v>
      </c>
      <c r="J230" s="190">
        <f t="shared" si="42"/>
        <v>1.2016509380246854</v>
      </c>
      <c r="K230" s="189">
        <v>8.2370138345079607</v>
      </c>
      <c r="L230" s="190">
        <f t="shared" si="43"/>
        <v>-0.4905413068402833</v>
      </c>
      <c r="M230" s="189">
        <v>8.4852703140174821</v>
      </c>
      <c r="N230" s="190">
        <f t="shared" si="44"/>
        <v>0.24825647950952145</v>
      </c>
    </row>
    <row r="231" spans="2:15" x14ac:dyDescent="0.25">
      <c r="B231" s="119" t="s">
        <v>77</v>
      </c>
      <c r="C231" s="189">
        <v>10.733630952380953</v>
      </c>
      <c r="D231" s="190">
        <v>2.9163866097857074</v>
      </c>
      <c r="E231" s="189">
        <v>9.907692307692308</v>
      </c>
      <c r="F231" s="190">
        <f t="shared" si="42"/>
        <v>-0.82593864468864453</v>
      </c>
      <c r="G231" s="189">
        <v>8.6417662682602927</v>
      </c>
      <c r="H231" s="190">
        <f t="shared" si="42"/>
        <v>-1.2659260394320153</v>
      </c>
      <c r="I231" s="189">
        <v>8.664422395464209</v>
      </c>
      <c r="J231" s="190">
        <f t="shared" si="42"/>
        <v>2.2656127203916299E-2</v>
      </c>
      <c r="K231" s="189">
        <v>7.8031830238726787</v>
      </c>
      <c r="L231" s="190">
        <f t="shared" si="43"/>
        <v>-0.8612393715915303</v>
      </c>
      <c r="M231" s="189">
        <v>8.5837063563115485</v>
      </c>
      <c r="N231" s="190">
        <f t="shared" si="44"/>
        <v>0.78052333243886984</v>
      </c>
    </row>
    <row r="232" spans="2:15" x14ac:dyDescent="0.25">
      <c r="B232" s="119" t="s">
        <v>79</v>
      </c>
      <c r="C232" s="189" t="s">
        <v>252</v>
      </c>
      <c r="D232" s="190" t="s">
        <v>252</v>
      </c>
      <c r="E232" s="189">
        <v>5.2430939226519335</v>
      </c>
      <c r="F232" s="190" t="str">
        <f>IFERROR(E232-C232,"-")</f>
        <v>-</v>
      </c>
      <c r="G232" s="189">
        <v>7.0787526427061307</v>
      </c>
      <c r="H232" s="190">
        <f>IFERROR(G232-E232,"-")</f>
        <v>1.8356587200541972</v>
      </c>
      <c r="I232" s="189">
        <v>7.7432362122788758</v>
      </c>
      <c r="J232" s="190">
        <f>IFERROR(I232-G232,"-")</f>
        <v>0.66448356957274513</v>
      </c>
      <c r="K232" s="189">
        <v>8.3330936975796792</v>
      </c>
      <c r="L232" s="190">
        <f>IFERROR(K232-I232,"-")</f>
        <v>0.5898574853008034</v>
      </c>
      <c r="M232" s="189">
        <v>7.3403496254013554</v>
      </c>
      <c r="N232" s="190">
        <f t="shared" si="44"/>
        <v>-0.99274407217832383</v>
      </c>
    </row>
    <row r="233" spans="2:15" x14ac:dyDescent="0.25">
      <c r="B233" s="119" t="s">
        <v>81</v>
      </c>
      <c r="C233" s="189" t="s">
        <v>252</v>
      </c>
      <c r="D233" s="190" t="s">
        <v>252</v>
      </c>
      <c r="E233" s="189">
        <v>6.009615384615385</v>
      </c>
      <c r="F233" s="190" t="str">
        <f t="shared" ref="F233:J241" si="45">IFERROR(E233-C233,"-")</f>
        <v>-</v>
      </c>
      <c r="G233" s="189">
        <v>8.3211458725970591</v>
      </c>
      <c r="H233" s="190">
        <f t="shared" si="45"/>
        <v>2.311530487981674</v>
      </c>
      <c r="I233" s="189">
        <v>8.3223995271867608</v>
      </c>
      <c r="J233" s="190">
        <f t="shared" si="45"/>
        <v>1.2536545897017248E-3</v>
      </c>
      <c r="K233" s="189">
        <v>7.6908373786407767</v>
      </c>
      <c r="L233" s="190">
        <f t="shared" ref="L233:L241" si="46">IFERROR(K233-I233,"-")</f>
        <v>-0.63156214854598414</v>
      </c>
      <c r="M233" s="189">
        <v>7.8070392096326025</v>
      </c>
      <c r="N233" s="190">
        <f t="shared" si="44"/>
        <v>0.11620183099182579</v>
      </c>
    </row>
    <row r="234" spans="2:15" x14ac:dyDescent="0.25">
      <c r="B234" s="119" t="s">
        <v>83</v>
      </c>
      <c r="C234" s="189" t="s">
        <v>252</v>
      </c>
      <c r="D234" s="190" t="s">
        <v>252</v>
      </c>
      <c r="E234" s="189">
        <v>7.8949447077409163</v>
      </c>
      <c r="F234" s="190" t="str">
        <f t="shared" si="45"/>
        <v>-</v>
      </c>
      <c r="G234" s="189">
        <v>8.8187972919155708</v>
      </c>
      <c r="H234" s="190">
        <f t="shared" si="45"/>
        <v>0.92385258417465455</v>
      </c>
      <c r="I234" s="189">
        <v>8.9193006052454606</v>
      </c>
      <c r="J234" s="190">
        <f t="shared" si="45"/>
        <v>0.10050331332988982</v>
      </c>
      <c r="K234" s="189">
        <v>8.4891791044776124</v>
      </c>
      <c r="L234" s="190">
        <f t="shared" si="46"/>
        <v>-0.43012150076784827</v>
      </c>
      <c r="M234" s="189">
        <v>8.6616828929068141</v>
      </c>
      <c r="N234" s="190">
        <f t="shared" si="44"/>
        <v>0.17250378842920178</v>
      </c>
    </row>
    <row r="235" spans="2:15" x14ac:dyDescent="0.25">
      <c r="B235" s="119" t="s">
        <v>85</v>
      </c>
      <c r="C235" s="189" t="s">
        <v>252</v>
      </c>
      <c r="D235" s="190" t="s">
        <v>252</v>
      </c>
      <c r="E235" s="189">
        <v>8.1141917293233075</v>
      </c>
      <c r="F235" s="190" t="str">
        <f t="shared" si="45"/>
        <v>-</v>
      </c>
      <c r="G235" s="189">
        <v>8.4194266629557468</v>
      </c>
      <c r="H235" s="190">
        <f t="shared" si="45"/>
        <v>0.30523493363243936</v>
      </c>
      <c r="I235" s="189">
        <v>8.3368211260587941</v>
      </c>
      <c r="J235" s="190">
        <f t="shared" si="45"/>
        <v>-8.2605536896952714E-2</v>
      </c>
      <c r="K235" s="189">
        <v>7.6555997194295067</v>
      </c>
      <c r="L235" s="190">
        <f t="shared" si="46"/>
        <v>-0.68122140662928743</v>
      </c>
      <c r="M235" s="189">
        <v>7.9504611330698287</v>
      </c>
      <c r="N235" s="190">
        <f t="shared" si="44"/>
        <v>0.29486141364032203</v>
      </c>
    </row>
    <row r="236" spans="2:15" x14ac:dyDescent="0.25">
      <c r="B236" s="119" t="s">
        <v>87</v>
      </c>
      <c r="C236" s="189">
        <v>7.4293369055592766</v>
      </c>
      <c r="D236" s="190">
        <v>-0.75257098917756515</v>
      </c>
      <c r="E236" s="189">
        <v>7.6948376353039132</v>
      </c>
      <c r="F236" s="190">
        <f t="shared" si="45"/>
        <v>0.26550072974463657</v>
      </c>
      <c r="G236" s="189">
        <v>8.0364372469635619</v>
      </c>
      <c r="H236" s="190">
        <f t="shared" si="45"/>
        <v>0.34159961165964869</v>
      </c>
      <c r="I236" s="189">
        <v>8.2916447714135568</v>
      </c>
      <c r="J236" s="190">
        <f t="shared" si="45"/>
        <v>0.25520752444999495</v>
      </c>
      <c r="K236" s="189">
        <v>8.3114473308592629</v>
      </c>
      <c r="L236" s="190">
        <f t="shared" si="46"/>
        <v>1.9802559445706081E-2</v>
      </c>
      <c r="M236" s="189"/>
      <c r="N236" s="190"/>
    </row>
    <row r="237" spans="2:15" x14ac:dyDescent="0.25">
      <c r="B237" s="119" t="s">
        <v>89</v>
      </c>
      <c r="C237" s="189">
        <v>7.8025247971145175</v>
      </c>
      <c r="D237" s="190">
        <v>-1.0622398248540987</v>
      </c>
      <c r="E237" s="189">
        <v>8.5449999999999999</v>
      </c>
      <c r="F237" s="190">
        <f t="shared" si="45"/>
        <v>0.74247520288548241</v>
      </c>
      <c r="G237" s="189">
        <v>8.6323838080959518</v>
      </c>
      <c r="H237" s="190">
        <f t="shared" si="45"/>
        <v>8.738380809595192E-2</v>
      </c>
      <c r="I237" s="189">
        <v>8.9404954227248243</v>
      </c>
      <c r="J237" s="190">
        <f t="shared" si="45"/>
        <v>0.30811161462887249</v>
      </c>
      <c r="K237" s="189">
        <v>8.7204788094467816</v>
      </c>
      <c r="L237" s="190">
        <f t="shared" si="46"/>
        <v>-0.22001661327804278</v>
      </c>
      <c r="M237" s="189"/>
      <c r="N237" s="190"/>
    </row>
    <row r="238" spans="2:15" x14ac:dyDescent="0.25">
      <c r="B238" s="119" t="s">
        <v>91</v>
      </c>
      <c r="C238" s="189">
        <v>9.5790094339622645</v>
      </c>
      <c r="D238" s="190">
        <v>1.0139857636754357</v>
      </c>
      <c r="E238" s="189">
        <v>7.0247342156650037</v>
      </c>
      <c r="F238" s="190">
        <f t="shared" si="45"/>
        <v>-2.5542752182972608</v>
      </c>
      <c r="G238" s="189">
        <v>7.398474487112046</v>
      </c>
      <c r="H238" s="190">
        <f t="shared" si="45"/>
        <v>0.37374027144704236</v>
      </c>
      <c r="I238" s="189">
        <v>8.0896470588235285</v>
      </c>
      <c r="J238" s="190">
        <f t="shared" si="45"/>
        <v>0.6911725717114825</v>
      </c>
      <c r="K238" s="189">
        <v>8.1410483666751077</v>
      </c>
      <c r="L238" s="190">
        <f t="shared" si="46"/>
        <v>5.1401307851579148E-2</v>
      </c>
      <c r="M238" s="189"/>
      <c r="N238" s="190"/>
    </row>
    <row r="239" spans="2:15" x14ac:dyDescent="0.25">
      <c r="B239" s="119" t="s">
        <v>93</v>
      </c>
      <c r="C239" s="189">
        <v>7.1098398169336381</v>
      </c>
      <c r="D239" s="190">
        <v>-0.49885583524027499</v>
      </c>
      <c r="E239" s="189">
        <v>9.0463992266795561</v>
      </c>
      <c r="F239" s="190">
        <f t="shared" si="45"/>
        <v>1.936559409745918</v>
      </c>
      <c r="G239" s="189">
        <v>8.6113074204947004</v>
      </c>
      <c r="H239" s="190">
        <f t="shared" si="45"/>
        <v>-0.43509180618485566</v>
      </c>
      <c r="I239" s="189">
        <v>8.4856290672451191</v>
      </c>
      <c r="J239" s="190">
        <f t="shared" si="45"/>
        <v>-0.12567835324958132</v>
      </c>
      <c r="K239" s="189">
        <v>8.5639518611810797</v>
      </c>
      <c r="L239" s="190">
        <f t="shared" si="46"/>
        <v>7.8322793935960533E-2</v>
      </c>
      <c r="M239" s="189"/>
      <c r="N239" s="190"/>
    </row>
    <row r="240" spans="2:15" x14ac:dyDescent="0.25">
      <c r="B240" s="119" t="s">
        <v>95</v>
      </c>
      <c r="C240" s="189">
        <v>7.5361010830324906</v>
      </c>
      <c r="D240" s="190">
        <v>-2.70362494436477</v>
      </c>
      <c r="E240" s="189">
        <v>8.4801517067003793</v>
      </c>
      <c r="F240" s="190">
        <f t="shared" si="45"/>
        <v>0.94405062366788872</v>
      </c>
      <c r="G240" s="189">
        <v>8.6826692270763317</v>
      </c>
      <c r="H240" s="190">
        <f t="shared" si="45"/>
        <v>0.20251752037595239</v>
      </c>
      <c r="I240" s="189">
        <v>9.0498414136837333</v>
      </c>
      <c r="J240" s="190">
        <f t="shared" si="45"/>
        <v>0.36717218660740158</v>
      </c>
      <c r="K240" s="189">
        <v>9.620396600566572</v>
      </c>
      <c r="L240" s="190">
        <f t="shared" si="46"/>
        <v>0.57055518688283868</v>
      </c>
      <c r="M240" s="189"/>
      <c r="N240" s="190"/>
    </row>
    <row r="241" spans="2:15" ht="15.75" x14ac:dyDescent="0.25">
      <c r="B241" s="122" t="s">
        <v>32</v>
      </c>
      <c r="C241" s="191">
        <v>8.4789494013132476</v>
      </c>
      <c r="D241" s="192">
        <v>-0.10376503002503767</v>
      </c>
      <c r="E241" s="191">
        <v>8.0765115973166139</v>
      </c>
      <c r="F241" s="192">
        <f t="shared" si="45"/>
        <v>-0.40243780399663365</v>
      </c>
      <c r="G241" s="191">
        <v>8.2205484045708985</v>
      </c>
      <c r="H241" s="192">
        <f t="shared" si="45"/>
        <v>0.14403680725428458</v>
      </c>
      <c r="I241" s="191">
        <v>8.4851200579355925</v>
      </c>
      <c r="J241" s="192">
        <f t="shared" si="45"/>
        <v>0.26457165336469401</v>
      </c>
      <c r="K241" s="191">
        <v>8.3521609571393363</v>
      </c>
      <c r="L241" s="192">
        <f t="shared" si="46"/>
        <v>-0.13295910079625628</v>
      </c>
      <c r="M241" s="191">
        <v>8.3840151549321185</v>
      </c>
      <c r="N241" s="192">
        <v>0.27123405832240088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302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v>2020</v>
      </c>
      <c r="D249" s="308"/>
      <c r="E249" s="309">
        <v>2021</v>
      </c>
      <c r="F249" s="308"/>
      <c r="G249" s="309">
        <v>2022</v>
      </c>
      <c r="H249" s="308"/>
      <c r="I249" s="309">
        <v>2023</v>
      </c>
      <c r="J249" s="308"/>
      <c r="K249" s="309">
        <v>2024</v>
      </c>
      <c r="L249" s="308"/>
      <c r="M249" s="309">
        <v>2025</v>
      </c>
      <c r="N249" s="310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8.9706999457406411</v>
      </c>
      <c r="D251" s="190">
        <v>-0.13674422299384936</v>
      </c>
      <c r="E251" s="189">
        <v>4.1066666666666665</v>
      </c>
      <c r="F251" s="190">
        <f t="shared" ref="F251:J253" si="47">IFERROR(E251-C251,"-")</f>
        <v>-4.8640332790739746</v>
      </c>
      <c r="G251" s="189">
        <v>8.4483920367534449</v>
      </c>
      <c r="H251" s="190">
        <f t="shared" si="47"/>
        <v>4.3417253700867784</v>
      </c>
      <c r="I251" s="189">
        <v>7.381966351209253</v>
      </c>
      <c r="J251" s="190">
        <f t="shared" si="47"/>
        <v>-1.0664256855441918</v>
      </c>
      <c r="K251" s="189">
        <v>8.3423835381537579</v>
      </c>
      <c r="L251" s="190">
        <f t="shared" ref="L251:L253" si="48">IFERROR(K251-I251,"-")</f>
        <v>0.96041718694450484</v>
      </c>
      <c r="M251" s="189">
        <v>10.138941398865784</v>
      </c>
      <c r="N251" s="190">
        <f t="shared" ref="N251:N257" si="49">IFERROR(M251-K251,"-")</f>
        <v>1.7965578607120261</v>
      </c>
    </row>
    <row r="252" spans="2:15" x14ac:dyDescent="0.25">
      <c r="B252" s="119" t="s">
        <v>75</v>
      </c>
      <c r="C252" s="189">
        <v>8.0938388625592417</v>
      </c>
      <c r="D252" s="190">
        <v>-0.23047916028990656</v>
      </c>
      <c r="E252" s="189">
        <v>6.67741935483871</v>
      </c>
      <c r="F252" s="190">
        <f t="shared" si="47"/>
        <v>-1.4164195077205317</v>
      </c>
      <c r="G252" s="189">
        <v>8.2276861853325745</v>
      </c>
      <c r="H252" s="190">
        <f t="shared" si="47"/>
        <v>1.5502668304938645</v>
      </c>
      <c r="I252" s="189">
        <v>8.1284599006387506</v>
      </c>
      <c r="J252" s="190">
        <f t="shared" si="47"/>
        <v>-9.9226284693823885E-2</v>
      </c>
      <c r="K252" s="189">
        <v>8.6390164820318827</v>
      </c>
      <c r="L252" s="190">
        <f t="shared" si="48"/>
        <v>0.51055658139313209</v>
      </c>
      <c r="M252" s="189">
        <v>8.4842164599774517</v>
      </c>
      <c r="N252" s="190">
        <f t="shared" si="49"/>
        <v>-0.154800022054431</v>
      </c>
    </row>
    <row r="253" spans="2:15" x14ac:dyDescent="0.25">
      <c r="B253" s="119" t="s">
        <v>77</v>
      </c>
      <c r="C253" s="189">
        <v>11.017251635930993</v>
      </c>
      <c r="D253" s="190">
        <v>3.5034364483738107</v>
      </c>
      <c r="E253" s="189">
        <v>6.0204081632653059</v>
      </c>
      <c r="F253" s="190">
        <f t="shared" si="47"/>
        <v>-4.9968434726656872</v>
      </c>
      <c r="G253" s="189">
        <v>8.4184331797235021</v>
      </c>
      <c r="H253" s="190">
        <f t="shared" si="47"/>
        <v>2.3980250164581962</v>
      </c>
      <c r="I253" s="189">
        <v>9.2266817410966642</v>
      </c>
      <c r="J253" s="190">
        <f t="shared" si="47"/>
        <v>0.80824856137316203</v>
      </c>
      <c r="K253" s="189">
        <v>8.3439211391018624</v>
      </c>
      <c r="L253" s="190">
        <f t="shared" si="48"/>
        <v>-0.88276060199480177</v>
      </c>
      <c r="M253" s="189">
        <v>8.2804525124967121</v>
      </c>
      <c r="N253" s="190">
        <f t="shared" si="49"/>
        <v>-6.3468626605150291E-2</v>
      </c>
    </row>
    <row r="254" spans="2:15" x14ac:dyDescent="0.25">
      <c r="B254" s="119" t="s">
        <v>79</v>
      </c>
      <c r="C254" s="189" t="s">
        <v>252</v>
      </c>
      <c r="D254" s="190" t="s">
        <v>252</v>
      </c>
      <c r="E254" s="189">
        <v>15.285714285714286</v>
      </c>
      <c r="F254" s="190" t="str">
        <f>IFERROR(E254-C254,"-")</f>
        <v>-</v>
      </c>
      <c r="G254" s="189">
        <v>9.1967109424414932</v>
      </c>
      <c r="H254" s="190">
        <f>IFERROR(G254-E254,"-")</f>
        <v>-6.0890033432727932</v>
      </c>
      <c r="I254" s="189">
        <v>8.1741071428571423</v>
      </c>
      <c r="J254" s="190">
        <f>IFERROR(I254-G254,"-")</f>
        <v>-1.0226037995843509</v>
      </c>
      <c r="K254" s="189">
        <v>10.570491803278689</v>
      </c>
      <c r="L254" s="190">
        <f>IFERROR(K254-I254,"-")</f>
        <v>2.3963846604215462</v>
      </c>
      <c r="M254" s="189">
        <v>9.0453244274809155</v>
      </c>
      <c r="N254" s="190">
        <f t="shared" si="49"/>
        <v>-1.5251673757977731</v>
      </c>
    </row>
    <row r="255" spans="2:15" x14ac:dyDescent="0.25">
      <c r="B255" s="119" t="s">
        <v>81</v>
      </c>
      <c r="C255" s="189" t="s">
        <v>252</v>
      </c>
      <c r="D255" s="190" t="s">
        <v>252</v>
      </c>
      <c r="E255" s="189">
        <v>4.7142857142857144</v>
      </c>
      <c r="F255" s="190" t="str">
        <f t="shared" ref="F255:J263" si="50">IFERROR(E255-C255,"-")</f>
        <v>-</v>
      </c>
      <c r="G255" s="189">
        <v>9.1746478873239443</v>
      </c>
      <c r="H255" s="190">
        <f t="shared" si="50"/>
        <v>4.4603621730382299</v>
      </c>
      <c r="I255" s="189">
        <v>9.6876876876876885</v>
      </c>
      <c r="J255" s="190">
        <f t="shared" si="50"/>
        <v>0.51303980036374419</v>
      </c>
      <c r="K255" s="189">
        <v>8.620754716981132</v>
      </c>
      <c r="L255" s="190">
        <f t="shared" ref="L255:L263" si="51">IFERROR(K255-I255,"-")</f>
        <v>-1.0669329707065565</v>
      </c>
      <c r="M255" s="189">
        <v>9.6891566265060245</v>
      </c>
      <c r="N255" s="190">
        <f t="shared" si="49"/>
        <v>1.0684019095248924</v>
      </c>
    </row>
    <row r="256" spans="2:15" x14ac:dyDescent="0.25">
      <c r="B256" s="119" t="s">
        <v>83</v>
      </c>
      <c r="C256" s="189" t="s">
        <v>252</v>
      </c>
      <c r="D256" s="190" t="s">
        <v>252</v>
      </c>
      <c r="E256" s="189">
        <v>2.1319796954314723</v>
      </c>
      <c r="F256" s="190" t="str">
        <f t="shared" si="50"/>
        <v>-</v>
      </c>
      <c r="G256" s="189">
        <v>7.0531249999999996</v>
      </c>
      <c r="H256" s="190">
        <f t="shared" si="50"/>
        <v>4.9211453045685278</v>
      </c>
      <c r="I256" s="189">
        <v>8.2967863894139882</v>
      </c>
      <c r="J256" s="190">
        <f t="shared" si="50"/>
        <v>1.2436613894139885</v>
      </c>
      <c r="K256" s="189">
        <v>10.466307277628033</v>
      </c>
      <c r="L256" s="190">
        <f t="shared" si="51"/>
        <v>2.1695208882140449</v>
      </c>
      <c r="M256" s="189">
        <v>8.6520547945205486</v>
      </c>
      <c r="N256" s="190">
        <f t="shared" si="49"/>
        <v>-1.8142524831074844</v>
      </c>
    </row>
    <row r="257" spans="2:15" x14ac:dyDescent="0.25">
      <c r="B257" s="119" t="s">
        <v>85</v>
      </c>
      <c r="C257" s="189" t="s">
        <v>252</v>
      </c>
      <c r="D257" s="190" t="s">
        <v>252</v>
      </c>
      <c r="E257" s="189">
        <v>7.4173602853745537</v>
      </c>
      <c r="F257" s="190" t="str">
        <f t="shared" si="50"/>
        <v>-</v>
      </c>
      <c r="G257" s="189">
        <v>8.795209580838323</v>
      </c>
      <c r="H257" s="190">
        <f t="shared" si="50"/>
        <v>1.3778492954637693</v>
      </c>
      <c r="I257" s="189">
        <v>7.9409368635437882</v>
      </c>
      <c r="J257" s="190">
        <f t="shared" si="50"/>
        <v>-0.8542727172945348</v>
      </c>
      <c r="K257" s="189">
        <v>7.2018779342723001</v>
      </c>
      <c r="L257" s="190">
        <f t="shared" si="51"/>
        <v>-0.7390589292714882</v>
      </c>
      <c r="M257" s="189">
        <v>7.5935483870967744</v>
      </c>
      <c r="N257" s="190">
        <f t="shared" si="49"/>
        <v>0.39167045282447432</v>
      </c>
    </row>
    <row r="258" spans="2:15" x14ac:dyDescent="0.25">
      <c r="B258" s="119" t="s">
        <v>87</v>
      </c>
      <c r="C258" s="189">
        <v>10.888888888888889</v>
      </c>
      <c r="D258" s="190">
        <v>1.2678843226788441</v>
      </c>
      <c r="E258" s="189">
        <v>9.3671328671328666</v>
      </c>
      <c r="F258" s="190">
        <f t="shared" si="50"/>
        <v>-1.5217560217560226</v>
      </c>
      <c r="G258" s="189">
        <v>8.6090425531914896</v>
      </c>
      <c r="H258" s="190">
        <f t="shared" si="50"/>
        <v>-0.75809031394137705</v>
      </c>
      <c r="I258" s="189">
        <v>7.965608465608466</v>
      </c>
      <c r="J258" s="190">
        <f t="shared" si="50"/>
        <v>-0.64343408758302356</v>
      </c>
      <c r="K258" s="189">
        <v>10.337874659400544</v>
      </c>
      <c r="L258" s="190">
        <f t="shared" si="51"/>
        <v>2.3722661937920781</v>
      </c>
      <c r="M258" s="189"/>
      <c r="N258" s="190"/>
    </row>
    <row r="259" spans="2:15" x14ac:dyDescent="0.25">
      <c r="B259" s="119" t="s">
        <v>89</v>
      </c>
      <c r="C259" s="189">
        <v>2.75</v>
      </c>
      <c r="D259" s="190">
        <v>-6.3518363939899825</v>
      </c>
      <c r="E259" s="189">
        <v>8.5949612403100772</v>
      </c>
      <c r="F259" s="190">
        <f t="shared" si="50"/>
        <v>5.8449612403100772</v>
      </c>
      <c r="G259" s="189">
        <v>9.8945233265720081</v>
      </c>
      <c r="H259" s="190">
        <f t="shared" si="50"/>
        <v>1.2995620862619308</v>
      </c>
      <c r="I259" s="189">
        <v>8.3199052132701414</v>
      </c>
      <c r="J259" s="190">
        <f t="shared" si="50"/>
        <v>-1.5746181133018666</v>
      </c>
      <c r="K259" s="189">
        <v>9.5922551252847388</v>
      </c>
      <c r="L259" s="190">
        <f t="shared" si="51"/>
        <v>1.2723499120145974</v>
      </c>
      <c r="M259" s="189"/>
      <c r="N259" s="190"/>
    </row>
    <row r="260" spans="2:15" x14ac:dyDescent="0.25">
      <c r="B260" s="119" t="s">
        <v>91</v>
      </c>
      <c r="C260" s="189">
        <v>4.2352941176470589</v>
      </c>
      <c r="D260" s="190">
        <v>-2.6409685086155674</v>
      </c>
      <c r="E260" s="189">
        <v>6.878007598142676</v>
      </c>
      <c r="F260" s="190">
        <f t="shared" si="50"/>
        <v>2.6427134804956172</v>
      </c>
      <c r="G260" s="189">
        <v>6.7535545023696679</v>
      </c>
      <c r="H260" s="190">
        <f t="shared" si="50"/>
        <v>-0.12445309577300812</v>
      </c>
      <c r="I260" s="189">
        <v>6.281114848630466</v>
      </c>
      <c r="J260" s="190">
        <f t="shared" si="50"/>
        <v>-0.47243965373920194</v>
      </c>
      <c r="K260" s="189">
        <v>7.0145454545454546</v>
      </c>
      <c r="L260" s="190">
        <f t="shared" si="51"/>
        <v>0.73343060591498865</v>
      </c>
      <c r="M260" s="189"/>
      <c r="N260" s="190"/>
    </row>
    <row r="261" spans="2:15" x14ac:dyDescent="0.25">
      <c r="B261" s="119" t="s">
        <v>93</v>
      </c>
      <c r="C261" s="189">
        <v>5.9189189189189193</v>
      </c>
      <c r="D261" s="190">
        <v>-2.6005749251303278</v>
      </c>
      <c r="E261" s="189">
        <v>7.8625077591558039</v>
      </c>
      <c r="F261" s="190">
        <f t="shared" si="50"/>
        <v>1.9435888402368846</v>
      </c>
      <c r="G261" s="189">
        <v>7.8405093996361428</v>
      </c>
      <c r="H261" s="190">
        <f t="shared" si="50"/>
        <v>-2.1998359519661115E-2</v>
      </c>
      <c r="I261" s="189">
        <v>8.4503028143925896</v>
      </c>
      <c r="J261" s="190">
        <f t="shared" si="50"/>
        <v>0.60979341475644677</v>
      </c>
      <c r="K261" s="189">
        <v>7.8947197926789761</v>
      </c>
      <c r="L261" s="190">
        <f t="shared" si="51"/>
        <v>-0.55558302171361351</v>
      </c>
      <c r="M261" s="189"/>
      <c r="N261" s="190"/>
    </row>
    <row r="262" spans="2:15" x14ac:dyDescent="0.25">
      <c r="B262" s="119" t="s">
        <v>95</v>
      </c>
      <c r="C262" s="189">
        <v>7.8205128205128203</v>
      </c>
      <c r="D262" s="190">
        <v>-1.2378507650777975</v>
      </c>
      <c r="E262" s="189">
        <v>8.6154136758594628</v>
      </c>
      <c r="F262" s="190">
        <f t="shared" si="50"/>
        <v>0.79490085534664257</v>
      </c>
      <c r="G262" s="189">
        <v>8.5618691588785047</v>
      </c>
      <c r="H262" s="190">
        <f t="shared" si="50"/>
        <v>-5.3544516980958079E-2</v>
      </c>
      <c r="I262" s="189">
        <v>7.6238277179576244</v>
      </c>
      <c r="J262" s="190">
        <f t="shared" si="50"/>
        <v>-0.93804144092088038</v>
      </c>
      <c r="K262" s="189">
        <v>8.3462793733681462</v>
      </c>
      <c r="L262" s="190">
        <f t="shared" si="51"/>
        <v>0.72245165541052181</v>
      </c>
      <c r="M262" s="189"/>
      <c r="N262" s="190"/>
    </row>
    <row r="263" spans="2:15" ht="15.75" x14ac:dyDescent="0.25">
      <c r="B263" s="122" t="s">
        <v>32</v>
      </c>
      <c r="C263" s="191">
        <v>8.8963076923076922</v>
      </c>
      <c r="D263" s="192">
        <v>0.43811830934398621</v>
      </c>
      <c r="E263" s="191">
        <v>7.7692015570112982</v>
      </c>
      <c r="F263" s="192">
        <f t="shared" si="50"/>
        <v>-1.127106135296394</v>
      </c>
      <c r="G263" s="191">
        <v>8.2687803357527727</v>
      </c>
      <c r="H263" s="192">
        <f t="shared" si="50"/>
        <v>0.49957877874147449</v>
      </c>
      <c r="I263" s="191">
        <v>8.0127206977238892</v>
      </c>
      <c r="J263" s="192">
        <f t="shared" si="50"/>
        <v>-0.25605963802888354</v>
      </c>
      <c r="K263" s="191">
        <v>8.4210810567532288</v>
      </c>
      <c r="L263" s="192">
        <f t="shared" si="51"/>
        <v>0.40836035902933965</v>
      </c>
      <c r="M263" s="191">
        <v>8.888151793993865</v>
      </c>
      <c r="N263" s="192">
        <v>0.24981797089659707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303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v>2020</v>
      </c>
      <c r="D271" s="308"/>
      <c r="E271" s="309">
        <v>2021</v>
      </c>
      <c r="F271" s="308"/>
      <c r="G271" s="309">
        <v>2022</v>
      </c>
      <c r="H271" s="308"/>
      <c r="I271" s="309">
        <v>2023</v>
      </c>
      <c r="J271" s="308"/>
      <c r="K271" s="309">
        <v>2024</v>
      </c>
      <c r="L271" s="308"/>
      <c r="M271" s="309">
        <v>2025</v>
      </c>
      <c r="N271" s="310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9.6649278919914092</v>
      </c>
      <c r="D273" s="190">
        <v>0.13160481980424521</v>
      </c>
      <c r="E273" s="189">
        <v>8.3212341197822148</v>
      </c>
      <c r="F273" s="190">
        <f t="shared" ref="F273:J275" si="52">IFERROR(E273-C273,"-")</f>
        <v>-1.3436937722091944</v>
      </c>
      <c r="G273" s="189">
        <v>8.4030825496342736</v>
      </c>
      <c r="H273" s="190">
        <f t="shared" si="52"/>
        <v>8.1848429852058757E-2</v>
      </c>
      <c r="I273" s="189">
        <v>8.2004524886877821</v>
      </c>
      <c r="J273" s="190">
        <f t="shared" si="52"/>
        <v>-0.2026300609464915</v>
      </c>
      <c r="K273" s="189">
        <v>8.8776695003110095</v>
      </c>
      <c r="L273" s="190">
        <f t="shared" ref="L273:L275" si="53">IFERROR(K273-I273,"-")</f>
        <v>0.67721701162322745</v>
      </c>
      <c r="M273" s="189">
        <v>11.700116346713205</v>
      </c>
      <c r="N273" s="190">
        <f t="shared" ref="N273:N279" si="54">IFERROR(M273-K273,"-")</f>
        <v>2.8224468464021957</v>
      </c>
    </row>
    <row r="274" spans="2:14" x14ac:dyDescent="0.25">
      <c r="B274" s="119" t="s">
        <v>75</v>
      </c>
      <c r="C274" s="189">
        <v>8.2841480127912295</v>
      </c>
      <c r="D274" s="190">
        <v>-0.96722372932125289</v>
      </c>
      <c r="E274" s="189">
        <v>7.5951086956521738</v>
      </c>
      <c r="F274" s="190">
        <f t="shared" si="52"/>
        <v>-0.68903931713905564</v>
      </c>
      <c r="G274" s="189">
        <v>8.2292319749216301</v>
      </c>
      <c r="H274" s="190">
        <f t="shared" si="52"/>
        <v>0.63412327926945622</v>
      </c>
      <c r="I274" s="189">
        <v>8.7536041939711673</v>
      </c>
      <c r="J274" s="190">
        <f t="shared" si="52"/>
        <v>0.52437221904953724</v>
      </c>
      <c r="K274" s="189">
        <v>9.0517909002904169</v>
      </c>
      <c r="L274" s="190">
        <f t="shared" si="53"/>
        <v>0.29818670631924959</v>
      </c>
      <c r="M274" s="189">
        <v>9.5968225419664268</v>
      </c>
      <c r="N274" s="190">
        <f t="shared" si="54"/>
        <v>0.54503164167600993</v>
      </c>
    </row>
    <row r="275" spans="2:14" x14ac:dyDescent="0.25">
      <c r="B275" s="119" t="s">
        <v>77</v>
      </c>
      <c r="C275" s="189">
        <v>9.3773006134969332</v>
      </c>
      <c r="D275" s="190">
        <v>1.372271789751073</v>
      </c>
      <c r="E275" s="189">
        <v>11.540598290598291</v>
      </c>
      <c r="F275" s="190">
        <f t="shared" si="52"/>
        <v>2.1632976771013581</v>
      </c>
      <c r="G275" s="189">
        <v>9.0803940260565614</v>
      </c>
      <c r="H275" s="190">
        <f t="shared" si="52"/>
        <v>-2.4602042645417299</v>
      </c>
      <c r="I275" s="189">
        <v>9.4451237263464343</v>
      </c>
      <c r="J275" s="190">
        <f t="shared" si="52"/>
        <v>0.36472970028987284</v>
      </c>
      <c r="K275" s="189">
        <v>8.5975887170154692</v>
      </c>
      <c r="L275" s="190">
        <f t="shared" si="53"/>
        <v>-0.84753500933096504</v>
      </c>
      <c r="M275" s="189">
        <v>9.0525980235894163</v>
      </c>
      <c r="N275" s="190">
        <f t="shared" si="54"/>
        <v>0.45500930657394711</v>
      </c>
    </row>
    <row r="276" spans="2:14" x14ac:dyDescent="0.25">
      <c r="B276" s="119" t="s">
        <v>79</v>
      </c>
      <c r="C276" s="189" t="s">
        <v>252</v>
      </c>
      <c r="D276" s="190" t="s">
        <v>252</v>
      </c>
      <c r="E276" s="189">
        <v>11.967391304347826</v>
      </c>
      <c r="F276" s="190" t="str">
        <f>IFERROR(E276-C276,"-")</f>
        <v>-</v>
      </c>
      <c r="G276" s="189">
        <v>9.2377972465581983</v>
      </c>
      <c r="H276" s="190">
        <f>IFERROR(G276-E276,"-")</f>
        <v>-2.7295940577896278</v>
      </c>
      <c r="I276" s="189">
        <v>8.0933140933140937</v>
      </c>
      <c r="J276" s="190">
        <f>IFERROR(I276-G276,"-")</f>
        <v>-1.1444831532441047</v>
      </c>
      <c r="K276" s="189">
        <v>13.656119900083263</v>
      </c>
      <c r="L276" s="190">
        <f>IFERROR(K276-I276,"-")</f>
        <v>5.5628058067691697</v>
      </c>
      <c r="M276" s="189">
        <v>10.770879526977089</v>
      </c>
      <c r="N276" s="190">
        <f t="shared" si="54"/>
        <v>-2.8852403731061749</v>
      </c>
    </row>
    <row r="277" spans="2:14" x14ac:dyDescent="0.25">
      <c r="B277" s="119" t="s">
        <v>81</v>
      </c>
      <c r="C277" s="189" t="s">
        <v>252</v>
      </c>
      <c r="D277" s="190" t="s">
        <v>252</v>
      </c>
      <c r="E277" s="189">
        <v>9.6999999999999993</v>
      </c>
      <c r="F277" s="190" t="str">
        <f t="shared" ref="F277:J285" si="55">IFERROR(E277-C277,"-")</f>
        <v>-</v>
      </c>
      <c r="G277" s="189">
        <v>7.8695652173913047</v>
      </c>
      <c r="H277" s="190">
        <f t="shared" si="55"/>
        <v>-1.8304347826086946</v>
      </c>
      <c r="I277" s="189">
        <v>9.7523364485981308</v>
      </c>
      <c r="J277" s="190">
        <f t="shared" si="55"/>
        <v>1.8827712312068261</v>
      </c>
      <c r="K277" s="189">
        <v>9.2666666666666675</v>
      </c>
      <c r="L277" s="190">
        <f t="shared" ref="L277:L285" si="56">IFERROR(K277-I277,"-")</f>
        <v>-0.48566978193146326</v>
      </c>
      <c r="M277" s="189">
        <v>7.0697674418604652</v>
      </c>
      <c r="N277" s="190">
        <f t="shared" si="54"/>
        <v>-2.1968992248062023</v>
      </c>
    </row>
    <row r="278" spans="2:14" x14ac:dyDescent="0.25">
      <c r="B278" s="119" t="s">
        <v>83</v>
      </c>
      <c r="C278" s="189" t="s">
        <v>252</v>
      </c>
      <c r="D278" s="190" t="s">
        <v>252</v>
      </c>
      <c r="E278" s="189">
        <v>3</v>
      </c>
      <c r="F278" s="190" t="str">
        <f t="shared" si="55"/>
        <v>-</v>
      </c>
      <c r="G278" s="189">
        <v>8.5033557046979862</v>
      </c>
      <c r="H278" s="190">
        <f t="shared" si="55"/>
        <v>5.5033557046979862</v>
      </c>
      <c r="I278" s="189">
        <v>8.7606177606177607</v>
      </c>
      <c r="J278" s="190">
        <f t="shared" si="55"/>
        <v>0.25726205591977447</v>
      </c>
      <c r="K278" s="189">
        <v>8.6916666666666664</v>
      </c>
      <c r="L278" s="190">
        <f t="shared" si="56"/>
        <v>-6.8951093951094222E-2</v>
      </c>
      <c r="M278" s="189">
        <v>7.4573643410852712</v>
      </c>
      <c r="N278" s="190">
        <f t="shared" si="54"/>
        <v>-1.2343023255813952</v>
      </c>
    </row>
    <row r="279" spans="2:14" x14ac:dyDescent="0.25">
      <c r="B279" s="119" t="s">
        <v>85</v>
      </c>
      <c r="C279" s="189" t="s">
        <v>252</v>
      </c>
      <c r="D279" s="190" t="s">
        <v>252</v>
      </c>
      <c r="E279" s="189">
        <v>8.2982456140350873</v>
      </c>
      <c r="F279" s="190" t="str">
        <f t="shared" si="55"/>
        <v>-</v>
      </c>
      <c r="G279" s="189">
        <v>7.8888888888888893</v>
      </c>
      <c r="H279" s="190">
        <f t="shared" si="55"/>
        <v>-0.40935672514619803</v>
      </c>
      <c r="I279" s="189">
        <v>12.705627705627705</v>
      </c>
      <c r="J279" s="190">
        <f t="shared" si="55"/>
        <v>4.8167388167388161</v>
      </c>
      <c r="K279" s="189">
        <v>6.8508771929824563</v>
      </c>
      <c r="L279" s="190">
        <f t="shared" si="56"/>
        <v>-5.854750512645249</v>
      </c>
      <c r="M279" s="189">
        <v>8.7387387387387392</v>
      </c>
      <c r="N279" s="190">
        <f t="shared" si="54"/>
        <v>1.8878615457562828</v>
      </c>
    </row>
    <row r="280" spans="2:14" x14ac:dyDescent="0.25">
      <c r="B280" s="119" t="s">
        <v>87</v>
      </c>
      <c r="C280" s="189">
        <v>5.5</v>
      </c>
      <c r="D280" s="190">
        <v>-4.3538461538461544</v>
      </c>
      <c r="E280" s="189">
        <v>8.6111111111111107</v>
      </c>
      <c r="F280" s="190">
        <f t="shared" si="55"/>
        <v>3.1111111111111107</v>
      </c>
      <c r="G280" s="189">
        <v>6.964788732394366</v>
      </c>
      <c r="H280" s="190">
        <f t="shared" si="55"/>
        <v>-1.6463223787167447</v>
      </c>
      <c r="I280" s="189">
        <v>8.8852459016393439</v>
      </c>
      <c r="J280" s="190">
        <f t="shared" si="55"/>
        <v>1.9204571692449779</v>
      </c>
      <c r="K280" s="189">
        <v>7.3269230769230766</v>
      </c>
      <c r="L280" s="190">
        <f t="shared" si="56"/>
        <v>-1.5583228247162673</v>
      </c>
      <c r="M280" s="189"/>
      <c r="N280" s="190"/>
    </row>
    <row r="281" spans="2:14" x14ac:dyDescent="0.25">
      <c r="B281" s="119" t="s">
        <v>89</v>
      </c>
      <c r="C281" s="189">
        <v>7.4074074074074074</v>
      </c>
      <c r="D281" s="190">
        <v>-1.1861088020689019</v>
      </c>
      <c r="E281" s="189">
        <v>13.451612903225806</v>
      </c>
      <c r="F281" s="190">
        <f t="shared" si="55"/>
        <v>6.0442054958183986</v>
      </c>
      <c r="G281" s="189">
        <v>8.81</v>
      </c>
      <c r="H281" s="190">
        <f t="shared" si="55"/>
        <v>-4.6416129032258056</v>
      </c>
      <c r="I281" s="189">
        <v>7.7277936962750715</v>
      </c>
      <c r="J281" s="190">
        <f t="shared" si="55"/>
        <v>-1.082206303724929</v>
      </c>
      <c r="K281" s="189">
        <v>7.740384615384615</v>
      </c>
      <c r="L281" s="190">
        <f t="shared" si="56"/>
        <v>1.2590919109543464E-2</v>
      </c>
      <c r="M281" s="189"/>
      <c r="N281" s="190"/>
    </row>
    <row r="282" spans="2:14" x14ac:dyDescent="0.25">
      <c r="B282" s="119" t="s">
        <v>91</v>
      </c>
      <c r="C282" s="189">
        <v>5.7944444444444443</v>
      </c>
      <c r="D282" s="190">
        <v>-0.38469790521300329</v>
      </c>
      <c r="E282" s="189">
        <v>4.2093967517401394</v>
      </c>
      <c r="F282" s="190">
        <f t="shared" si="55"/>
        <v>-1.5850476927043049</v>
      </c>
      <c r="G282" s="189">
        <v>5.3309920983318699</v>
      </c>
      <c r="H282" s="190">
        <f t="shared" si="55"/>
        <v>1.1215953465917305</v>
      </c>
      <c r="I282" s="189">
        <v>5.4709576138147566</v>
      </c>
      <c r="J282" s="190">
        <f t="shared" si="55"/>
        <v>0.13996551548288672</v>
      </c>
      <c r="K282" s="189">
        <v>5.8508442776735459</v>
      </c>
      <c r="L282" s="190">
        <f t="shared" si="56"/>
        <v>0.37988666385878922</v>
      </c>
      <c r="M282" s="189"/>
      <c r="N282" s="190"/>
    </row>
    <row r="283" spans="2:14" x14ac:dyDescent="0.25">
      <c r="B283" s="119" t="s">
        <v>93</v>
      </c>
      <c r="C283" s="189">
        <v>9.0055970149253728</v>
      </c>
      <c r="D283" s="190">
        <v>-2.8492002140687589E-3</v>
      </c>
      <c r="E283" s="189">
        <v>9.3781206171107989</v>
      </c>
      <c r="F283" s="190">
        <f t="shared" si="55"/>
        <v>0.37252360218542613</v>
      </c>
      <c r="G283" s="189">
        <v>8.603550295857989</v>
      </c>
      <c r="H283" s="190">
        <f t="shared" si="55"/>
        <v>-0.77457032125280989</v>
      </c>
      <c r="I283" s="189">
        <v>9.4742484269401075</v>
      </c>
      <c r="J283" s="190">
        <f t="shared" si="55"/>
        <v>0.87069813108211846</v>
      </c>
      <c r="K283" s="189">
        <v>9.4645808736717836</v>
      </c>
      <c r="L283" s="190">
        <f t="shared" si="56"/>
        <v>-9.667553268323914E-3</v>
      </c>
      <c r="M283" s="189"/>
      <c r="N283" s="190"/>
    </row>
    <row r="284" spans="2:14" x14ac:dyDescent="0.25">
      <c r="B284" s="119" t="s">
        <v>95</v>
      </c>
      <c r="C284" s="189">
        <v>9.6896551724137936</v>
      </c>
      <c r="D284" s="190">
        <v>1.4419005779685818</v>
      </c>
      <c r="E284" s="189">
        <v>9.0790308624170759</v>
      </c>
      <c r="F284" s="190">
        <f t="shared" si="55"/>
        <v>-0.61062430999671768</v>
      </c>
      <c r="G284" s="189">
        <v>8.9088376804254246</v>
      </c>
      <c r="H284" s="190">
        <f t="shared" si="55"/>
        <v>-0.17019318199165134</v>
      </c>
      <c r="I284" s="189">
        <v>8.3665938864628817</v>
      </c>
      <c r="J284" s="190">
        <f t="shared" si="55"/>
        <v>-0.54224379396254285</v>
      </c>
      <c r="K284" s="189">
        <v>8.2607965451055669</v>
      </c>
      <c r="L284" s="190">
        <f t="shared" si="56"/>
        <v>-0.10579734135731478</v>
      </c>
      <c r="M284" s="189"/>
      <c r="N284" s="190"/>
    </row>
    <row r="285" spans="2:14" ht="15.75" x14ac:dyDescent="0.25">
      <c r="B285" s="122" t="s">
        <v>32</v>
      </c>
      <c r="C285" s="191">
        <v>8.9643305251837244</v>
      </c>
      <c r="D285" s="192">
        <v>0.33865125726399015</v>
      </c>
      <c r="E285" s="191">
        <v>8.4270435446906031</v>
      </c>
      <c r="F285" s="192">
        <f t="shared" si="55"/>
        <v>-0.53728698049312129</v>
      </c>
      <c r="G285" s="191">
        <v>8.3434397163120568</v>
      </c>
      <c r="H285" s="192">
        <f t="shared" si="55"/>
        <v>-8.3603828378546297E-2</v>
      </c>
      <c r="I285" s="191">
        <v>8.4642237804418308</v>
      </c>
      <c r="J285" s="192">
        <f t="shared" si="55"/>
        <v>0.12078406412977394</v>
      </c>
      <c r="K285" s="191">
        <v>8.7879118657772395</v>
      </c>
      <c r="L285" s="192">
        <f t="shared" si="56"/>
        <v>0.32368808533540872</v>
      </c>
      <c r="M285" s="191">
        <v>10.148285051147598</v>
      </c>
      <c r="N285" s="192">
        <v>0.93386023078630487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31318-1863-4DC0-8CA3-F44E5F67A3BD}">
  <sheetPr>
    <tabColor theme="4" tint="0.79998168889431442"/>
  </sheetPr>
  <dimension ref="A4:O111"/>
  <sheetViews>
    <sheetView showGridLines="0" topLeftCell="I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3" t="s">
        <v>292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5" t="s">
        <v>134</v>
      </c>
      <c r="D6" s="316"/>
      <c r="E6" s="316"/>
      <c r="F6" s="316"/>
      <c r="G6" s="316"/>
      <c r="H6" s="316"/>
      <c r="I6" s="316"/>
      <c r="J6" s="316"/>
      <c r="K6" s="316"/>
      <c r="L6" s="316"/>
      <c r="M6" s="316"/>
      <c r="N6" s="316"/>
    </row>
    <row r="7" spans="1:15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8.698648398805064</v>
      </c>
      <c r="D9" s="190">
        <v>0.10698328581209893</v>
      </c>
      <c r="E9" s="189">
        <v>6.4503121098626712</v>
      </c>
      <c r="F9" s="190">
        <f t="shared" ref="F9:J21" si="0">IFERROR(E9-C9,"-")</f>
        <v>-2.2483362889423928</v>
      </c>
      <c r="G9" s="189">
        <v>7.8975915168785624</v>
      </c>
      <c r="H9" s="190">
        <f t="shared" si="0"/>
        <v>1.4472794070158912</v>
      </c>
      <c r="I9" s="189">
        <v>7.9384785610073729</v>
      </c>
      <c r="J9" s="190">
        <f t="shared" si="0"/>
        <v>4.0887044128810501E-2</v>
      </c>
      <c r="K9" s="189">
        <v>8.192558804240365</v>
      </c>
      <c r="L9" s="190">
        <f t="shared" ref="L9:L21" si="1">IFERROR(K9-I9,"-")</f>
        <v>0.25408024323299205</v>
      </c>
      <c r="M9" s="189">
        <v>8.0574486474558196</v>
      </c>
      <c r="N9" s="190">
        <f t="shared" ref="N9:N15" si="2">IFERROR(M9-K9,"-")</f>
        <v>-0.13511015678454541</v>
      </c>
    </row>
    <row r="10" spans="1:15" x14ac:dyDescent="0.25">
      <c r="A10" s="1" t="s">
        <v>74</v>
      </c>
      <c r="B10" s="119" t="s">
        <v>75</v>
      </c>
      <c r="C10" s="189">
        <v>7.9022125154306337</v>
      </c>
      <c r="D10" s="190">
        <v>-0.13598710257318558</v>
      </c>
      <c r="E10" s="189">
        <v>5.3170466883821934</v>
      </c>
      <c r="F10" s="190">
        <f t="shared" si="0"/>
        <v>-2.5851658270484403</v>
      </c>
      <c r="G10" s="189">
        <v>6.9120244256787435</v>
      </c>
      <c r="H10" s="190">
        <f t="shared" si="0"/>
        <v>1.5949777372965501</v>
      </c>
      <c r="I10" s="189">
        <v>7.573860021727854</v>
      </c>
      <c r="J10" s="190">
        <f t="shared" si="0"/>
        <v>0.66183559604911046</v>
      </c>
      <c r="K10" s="189">
        <v>7.3477985852502536</v>
      </c>
      <c r="L10" s="190">
        <f t="shared" si="1"/>
        <v>-0.22606143647760035</v>
      </c>
      <c r="M10" s="189">
        <v>7.0598509811422456</v>
      </c>
      <c r="N10" s="190">
        <f t="shared" si="2"/>
        <v>-0.28794760410800802</v>
      </c>
    </row>
    <row r="11" spans="1:15" x14ac:dyDescent="0.25">
      <c r="A11" s="1" t="s">
        <v>76</v>
      </c>
      <c r="B11" s="119" t="s">
        <v>77</v>
      </c>
      <c r="C11" s="189">
        <v>9.2650728155339799</v>
      </c>
      <c r="D11" s="190">
        <v>2.0269272667703646</v>
      </c>
      <c r="E11" s="189">
        <v>5.692027581932285</v>
      </c>
      <c r="F11" s="190">
        <f t="shared" si="0"/>
        <v>-3.5730452336016949</v>
      </c>
      <c r="G11" s="189">
        <v>7.1458150200649726</v>
      </c>
      <c r="H11" s="190">
        <f t="shared" si="0"/>
        <v>1.4537874381326876</v>
      </c>
      <c r="I11" s="189">
        <v>7.1611875782049825</v>
      </c>
      <c r="J11" s="190">
        <f t="shared" si="0"/>
        <v>1.5372558140009929E-2</v>
      </c>
      <c r="K11" s="189">
        <v>7.0496921187274779</v>
      </c>
      <c r="L11" s="190">
        <f t="shared" si="1"/>
        <v>-0.11149545947750461</v>
      </c>
      <c r="M11" s="189">
        <v>6.7263591941427618</v>
      </c>
      <c r="N11" s="190">
        <f t="shared" si="2"/>
        <v>-0.32333292458471607</v>
      </c>
    </row>
    <row r="12" spans="1:15" x14ac:dyDescent="0.25">
      <c r="A12" s="1" t="s">
        <v>78</v>
      </c>
      <c r="B12" s="119" t="s">
        <v>79</v>
      </c>
      <c r="C12" s="189" t="s">
        <v>252</v>
      </c>
      <c r="D12" s="190" t="s">
        <v>252</v>
      </c>
      <c r="E12" s="189">
        <v>5.1790914385556199</v>
      </c>
      <c r="F12" s="190" t="str">
        <f t="shared" si="0"/>
        <v>-</v>
      </c>
      <c r="G12" s="189">
        <v>6.5430669710120082</v>
      </c>
      <c r="H12" s="190">
        <f t="shared" si="0"/>
        <v>1.3639755324563883</v>
      </c>
      <c r="I12" s="189">
        <v>6.6071071115401994</v>
      </c>
      <c r="J12" s="190">
        <f t="shared" si="0"/>
        <v>6.4040140528191181E-2</v>
      </c>
      <c r="K12" s="189">
        <v>6.9559722393475543</v>
      </c>
      <c r="L12" s="190">
        <f t="shared" si="1"/>
        <v>0.3488651278073549</v>
      </c>
      <c r="M12" s="189">
        <v>6.5324405509050463</v>
      </c>
      <c r="N12" s="190">
        <f t="shared" si="2"/>
        <v>-0.42353168844250799</v>
      </c>
    </row>
    <row r="13" spans="1:15" x14ac:dyDescent="0.25">
      <c r="A13" s="1" t="s">
        <v>80</v>
      </c>
      <c r="B13" s="119" t="s">
        <v>81</v>
      </c>
      <c r="C13" s="189" t="s">
        <v>252</v>
      </c>
      <c r="D13" s="190" t="s">
        <v>252</v>
      </c>
      <c r="E13" s="189">
        <v>4.6204303863106038</v>
      </c>
      <c r="F13" s="190" t="str">
        <f t="shared" si="0"/>
        <v>-</v>
      </c>
      <c r="G13" s="189">
        <v>6.7084381642859343</v>
      </c>
      <c r="H13" s="190">
        <f t="shared" si="0"/>
        <v>2.0880077779753305</v>
      </c>
      <c r="I13" s="189">
        <v>6.9440868449374946</v>
      </c>
      <c r="J13" s="190">
        <f t="shared" si="0"/>
        <v>0.2356486806515603</v>
      </c>
      <c r="K13" s="189">
        <v>6.7511616134222852</v>
      </c>
      <c r="L13" s="190">
        <f t="shared" si="1"/>
        <v>-0.19292523151520946</v>
      </c>
      <c r="M13" s="189">
        <v>6.3569210711406177</v>
      </c>
      <c r="N13" s="190">
        <f t="shared" si="2"/>
        <v>-0.39424054228166749</v>
      </c>
    </row>
    <row r="14" spans="1:15" x14ac:dyDescent="0.25">
      <c r="A14" s="1" t="s">
        <v>82</v>
      </c>
      <c r="B14" s="119" t="s">
        <v>83</v>
      </c>
      <c r="C14" s="189" t="s">
        <v>252</v>
      </c>
      <c r="D14" s="190" t="s">
        <v>252</v>
      </c>
      <c r="E14" s="189">
        <v>5.3860594883435002</v>
      </c>
      <c r="F14" s="190" t="str">
        <f t="shared" si="0"/>
        <v>-</v>
      </c>
      <c r="G14" s="189">
        <v>6.7874628069998488</v>
      </c>
      <c r="H14" s="190">
        <f t="shared" si="0"/>
        <v>1.4014033186563486</v>
      </c>
      <c r="I14" s="189">
        <v>6.9046855643809666</v>
      </c>
      <c r="J14" s="190">
        <f t="shared" si="0"/>
        <v>0.11722275738111776</v>
      </c>
      <c r="K14" s="189">
        <v>6.9467325160948938</v>
      </c>
      <c r="L14" s="190">
        <f t="shared" si="1"/>
        <v>4.204695171392725E-2</v>
      </c>
      <c r="M14" s="189">
        <v>6.9037161585469944</v>
      </c>
      <c r="N14" s="190">
        <f t="shared" si="2"/>
        <v>-4.3016357547899453E-2</v>
      </c>
    </row>
    <row r="15" spans="1:15" x14ac:dyDescent="0.25">
      <c r="A15" s="1" t="s">
        <v>84</v>
      </c>
      <c r="B15" s="119" t="s">
        <v>85</v>
      </c>
      <c r="C15" s="189" t="s">
        <v>252</v>
      </c>
      <c r="D15" s="190" t="s">
        <v>252</v>
      </c>
      <c r="E15" s="189">
        <v>6.0443979654893756</v>
      </c>
      <c r="F15" s="190" t="str">
        <f t="shared" si="0"/>
        <v>-</v>
      </c>
      <c r="G15" s="189">
        <v>7.167841512711723</v>
      </c>
      <c r="H15" s="190">
        <f t="shared" si="0"/>
        <v>1.1234435472223474</v>
      </c>
      <c r="I15" s="189">
        <v>7.7222369937073472</v>
      </c>
      <c r="J15" s="190">
        <f t="shared" si="0"/>
        <v>0.55439548099562419</v>
      </c>
      <c r="K15" s="189">
        <v>7.3925116386568499</v>
      </c>
      <c r="L15" s="190">
        <f t="shared" si="1"/>
        <v>-0.32972535505049727</v>
      </c>
      <c r="M15" s="189">
        <v>7.2999952960361263</v>
      </c>
      <c r="N15" s="190">
        <f t="shared" si="2"/>
        <v>-9.2516342620723613E-2</v>
      </c>
    </row>
    <row r="16" spans="1:15" x14ac:dyDescent="0.25">
      <c r="A16" s="1" t="s">
        <v>86</v>
      </c>
      <c r="B16" s="119" t="s">
        <v>87</v>
      </c>
      <c r="C16" s="189">
        <v>6.2072200759666263</v>
      </c>
      <c r="D16" s="190">
        <v>-1.8809502763133246</v>
      </c>
      <c r="E16" s="189">
        <v>7.2883713042003508</v>
      </c>
      <c r="F16" s="190">
        <f t="shared" si="0"/>
        <v>1.0811512282337246</v>
      </c>
      <c r="G16" s="189">
        <v>7.5955180077018341</v>
      </c>
      <c r="H16" s="190">
        <f t="shared" si="0"/>
        <v>0.30714670350148321</v>
      </c>
      <c r="I16" s="189">
        <v>8.1097716550938816</v>
      </c>
      <c r="J16" s="190">
        <f t="shared" si="0"/>
        <v>0.5142536473920476</v>
      </c>
      <c r="K16" s="189">
        <v>7.4201266434724724</v>
      </c>
      <c r="L16" s="190">
        <f t="shared" si="1"/>
        <v>-0.68964501162140923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5.8190319031903188</v>
      </c>
      <c r="D17" s="190">
        <v>-2.2064038579189456</v>
      </c>
      <c r="E17" s="189">
        <v>7.164842426296171</v>
      </c>
      <c r="F17" s="190">
        <f t="shared" si="0"/>
        <v>1.3458105231058521</v>
      </c>
      <c r="G17" s="189">
        <v>7.2474007241185694</v>
      </c>
      <c r="H17" s="190">
        <f t="shared" si="0"/>
        <v>8.255829782239843E-2</v>
      </c>
      <c r="I17" s="189">
        <v>7.4536678097510061</v>
      </c>
      <c r="J17" s="190">
        <f t="shared" si="0"/>
        <v>0.20626708563243668</v>
      </c>
      <c r="K17" s="189">
        <v>7.2665766981556459</v>
      </c>
      <c r="L17" s="190">
        <f t="shared" si="1"/>
        <v>-0.18709111159536018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4.6894435729445423</v>
      </c>
      <c r="D18" s="190">
        <v>-2.8488036638951675</v>
      </c>
      <c r="E18" s="189">
        <v>7.0135595872877472</v>
      </c>
      <c r="F18" s="190">
        <f t="shared" si="0"/>
        <v>2.3241160143432049</v>
      </c>
      <c r="G18" s="189">
        <v>7.0836770928106425</v>
      </c>
      <c r="H18" s="190">
        <f t="shared" si="0"/>
        <v>7.0117505522895307E-2</v>
      </c>
      <c r="I18" s="189">
        <v>7.2239690096301068</v>
      </c>
      <c r="J18" s="190">
        <f t="shared" si="0"/>
        <v>0.14029191681946429</v>
      </c>
      <c r="K18" s="189">
        <v>6.9581148065238247</v>
      </c>
      <c r="L18" s="190">
        <f t="shared" si="1"/>
        <v>-0.26585420310628205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6.71445023639229</v>
      </c>
      <c r="D19" s="190">
        <v>-1.0001215514342832</v>
      </c>
      <c r="E19" s="189">
        <v>7.474227037296723</v>
      </c>
      <c r="F19" s="190">
        <f t="shared" si="0"/>
        <v>0.759776800904433</v>
      </c>
      <c r="G19" s="189">
        <v>7.319989568392228</v>
      </c>
      <c r="H19" s="190">
        <f t="shared" si="0"/>
        <v>-0.15423746890449497</v>
      </c>
      <c r="I19" s="189">
        <v>7.4367055851367114</v>
      </c>
      <c r="J19" s="190">
        <f t="shared" si="0"/>
        <v>0.1167160167444834</v>
      </c>
      <c r="K19" s="189">
        <v>7.1759629902735345</v>
      </c>
      <c r="L19" s="190">
        <f t="shared" si="1"/>
        <v>-0.26074259486317697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6.7961834693642951</v>
      </c>
      <c r="D20" s="190">
        <v>-1.1000705546333638</v>
      </c>
      <c r="E20" s="189">
        <v>7.3496544290152812</v>
      </c>
      <c r="F20" s="190">
        <f t="shared" si="0"/>
        <v>0.55347095965098614</v>
      </c>
      <c r="G20" s="189">
        <v>7.2560849086919399</v>
      </c>
      <c r="H20" s="190">
        <f t="shared" si="0"/>
        <v>-9.3569520323341315E-2</v>
      </c>
      <c r="I20" s="189">
        <v>7.4519302269326904</v>
      </c>
      <c r="J20" s="190">
        <f t="shared" si="0"/>
        <v>0.19584531824075047</v>
      </c>
      <c r="K20" s="189">
        <v>7.2321784322217413</v>
      </c>
      <c r="L20" s="190">
        <f t="shared" si="1"/>
        <v>-0.21975179471094908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7.6155004062928775</v>
      </c>
      <c r="D21" s="192">
        <v>-0.15230900889600463</v>
      </c>
      <c r="E21" s="191">
        <v>6.8402382490482632</v>
      </c>
      <c r="F21" s="192">
        <f t="shared" si="0"/>
        <v>-0.77526215724461434</v>
      </c>
      <c r="G21" s="191">
        <v>7.1290659289847085</v>
      </c>
      <c r="H21" s="192">
        <f t="shared" si="0"/>
        <v>0.28882767993644531</v>
      </c>
      <c r="I21" s="191">
        <v>7.378386609473794</v>
      </c>
      <c r="J21" s="192">
        <f t="shared" si="0"/>
        <v>0.24932068048908551</v>
      </c>
      <c r="K21" s="191">
        <v>7.2163244160098223</v>
      </c>
      <c r="L21" s="192">
        <f t="shared" si="1"/>
        <v>-0.16206219346397166</v>
      </c>
      <c r="M21" s="191">
        <v>6.9832191464877225</v>
      </c>
      <c r="N21" s="192">
        <v>-0.23783214954290877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3" t="s">
        <v>304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5" t="s">
        <v>139</v>
      </c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5" ht="22.5" thickTop="1" thickBot="1" x14ac:dyDescent="0.3">
      <c r="B29" s="111"/>
      <c r="C29" s="307">
        <v>2020</v>
      </c>
      <c r="D29" s="308"/>
      <c r="E29" s="309">
        <v>2021</v>
      </c>
      <c r="F29" s="308"/>
      <c r="G29" s="309">
        <v>2022</v>
      </c>
      <c r="H29" s="308"/>
      <c r="I29" s="309">
        <v>2023</v>
      </c>
      <c r="J29" s="308"/>
      <c r="K29" s="309">
        <v>2024</v>
      </c>
      <c r="L29" s="308"/>
      <c r="M29" s="309">
        <f>M$7</f>
        <v>2025</v>
      </c>
      <c r="N29" s="310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8.2833862223985193</v>
      </c>
      <c r="D31" s="190">
        <v>0.12218844581612665</v>
      </c>
      <c r="E31" s="189">
        <v>7.0366795366795367</v>
      </c>
      <c r="F31" s="190">
        <f t="shared" ref="F31:J43" si="3">IFERROR(E31-C31,"-")</f>
        <v>-1.2467066857189826</v>
      </c>
      <c r="G31" s="189">
        <v>7.5615990822484909</v>
      </c>
      <c r="H31" s="190">
        <f t="shared" si="3"/>
        <v>0.52491954556895415</v>
      </c>
      <c r="I31" s="189">
        <v>7.715962775118105</v>
      </c>
      <c r="J31" s="190">
        <f t="shared" si="3"/>
        <v>0.15436369286961416</v>
      </c>
      <c r="K31" s="189">
        <v>7.481416442461053</v>
      </c>
      <c r="L31" s="190">
        <f t="shared" ref="L31:L43" si="4">IFERROR(K31-I31,"-")</f>
        <v>-0.23454633265705205</v>
      </c>
      <c r="M31" s="189">
        <v>7.4272287630616889</v>
      </c>
      <c r="N31" s="190">
        <f>IFERROR(M31-K31,"-")</f>
        <v>-5.4187679399364086E-2</v>
      </c>
    </row>
    <row r="32" spans="1:15" x14ac:dyDescent="0.25">
      <c r="B32" s="119" t="s">
        <v>75</v>
      </c>
      <c r="C32" s="189">
        <v>7.4081368395811689</v>
      </c>
      <c r="D32" s="190">
        <v>1.1861573528744174E-2</v>
      </c>
      <c r="E32" s="189">
        <v>5.5613919894944193</v>
      </c>
      <c r="F32" s="190">
        <f t="shared" si="3"/>
        <v>-1.8467448500867496</v>
      </c>
      <c r="G32" s="189">
        <v>6.4374683149397498</v>
      </c>
      <c r="H32" s="190">
        <f t="shared" si="3"/>
        <v>0.87607632544533054</v>
      </c>
      <c r="I32" s="189">
        <v>7.1782292003884756</v>
      </c>
      <c r="J32" s="190">
        <f t="shared" si="3"/>
        <v>0.74076088544872576</v>
      </c>
      <c r="K32" s="189">
        <v>6.8396673707221245</v>
      </c>
      <c r="L32" s="190">
        <f t="shared" si="4"/>
        <v>-0.33856182966635107</v>
      </c>
      <c r="M32" s="189">
        <v>6.5099681895464272</v>
      </c>
      <c r="N32" s="190">
        <f t="shared" ref="N32:N37" si="5">IFERROR(M32-K32,"-")</f>
        <v>-0.3296991811756973</v>
      </c>
    </row>
    <row r="33" spans="2:15" x14ac:dyDescent="0.25">
      <c r="B33" s="119" t="s">
        <v>77</v>
      </c>
      <c r="C33" s="189">
        <v>8.9463966399135035</v>
      </c>
      <c r="D33" s="190">
        <v>1.9949093822828532</v>
      </c>
      <c r="E33" s="189">
        <v>5.6058898847631244</v>
      </c>
      <c r="F33" s="190">
        <f t="shared" si="3"/>
        <v>-3.3405067551503791</v>
      </c>
      <c r="G33" s="189">
        <v>7.0441555012870438</v>
      </c>
      <c r="H33" s="190">
        <f t="shared" si="3"/>
        <v>1.4382656165239194</v>
      </c>
      <c r="I33" s="189">
        <v>6.9371056170476884</v>
      </c>
      <c r="J33" s="190">
        <f t="shared" si="3"/>
        <v>-0.10704988423935546</v>
      </c>
      <c r="K33" s="189">
        <v>6.5262970766394526</v>
      </c>
      <c r="L33" s="190">
        <f t="shared" si="4"/>
        <v>-0.41080854040823578</v>
      </c>
      <c r="M33" s="189">
        <v>6.4003403274646944</v>
      </c>
      <c r="N33" s="190">
        <f t="shared" si="5"/>
        <v>-0.12595674917475819</v>
      </c>
    </row>
    <row r="34" spans="2:15" x14ac:dyDescent="0.25">
      <c r="B34" s="119" t="s">
        <v>79</v>
      </c>
      <c r="C34" s="189" t="s">
        <v>252</v>
      </c>
      <c r="D34" s="190" t="s">
        <v>252</v>
      </c>
      <c r="E34" s="189">
        <v>6.4394537177541729</v>
      </c>
      <c r="F34" s="190" t="str">
        <f t="shared" si="3"/>
        <v>-</v>
      </c>
      <c r="G34" s="189">
        <v>6.3882504919411778</v>
      </c>
      <c r="H34" s="190">
        <f t="shared" si="3"/>
        <v>-5.1203225812995079E-2</v>
      </c>
      <c r="I34" s="189">
        <v>6.4716835546238061</v>
      </c>
      <c r="J34" s="190">
        <f t="shared" si="3"/>
        <v>8.343306268262829E-2</v>
      </c>
      <c r="K34" s="189">
        <v>6.6061483034580517</v>
      </c>
      <c r="L34" s="190">
        <f t="shared" si="4"/>
        <v>0.13446474883424564</v>
      </c>
      <c r="M34" s="189">
        <v>6.246210180524999</v>
      </c>
      <c r="N34" s="190">
        <f t="shared" si="5"/>
        <v>-0.35993812293305272</v>
      </c>
    </row>
    <row r="35" spans="2:15" x14ac:dyDescent="0.25">
      <c r="B35" s="119" t="s">
        <v>81</v>
      </c>
      <c r="C35" s="189" t="s">
        <v>252</v>
      </c>
      <c r="D35" s="190" t="s">
        <v>252</v>
      </c>
      <c r="E35" s="189">
        <v>5.2386780905752754</v>
      </c>
      <c r="F35" s="190" t="str">
        <f t="shared" si="3"/>
        <v>-</v>
      </c>
      <c r="G35" s="189">
        <v>6.5573295119278425</v>
      </c>
      <c r="H35" s="190">
        <f t="shared" si="3"/>
        <v>1.3186514213525671</v>
      </c>
      <c r="I35" s="189">
        <v>6.7713763585649707</v>
      </c>
      <c r="J35" s="190">
        <f t="shared" si="3"/>
        <v>0.21404684663712814</v>
      </c>
      <c r="K35" s="189">
        <v>6.3668200745123826</v>
      </c>
      <c r="L35" s="190">
        <f t="shared" si="4"/>
        <v>-0.40455628405258803</v>
      </c>
      <c r="M35" s="189">
        <v>6.1565574912891989</v>
      </c>
      <c r="N35" s="190">
        <f t="shared" si="5"/>
        <v>-0.2102625832231837</v>
      </c>
    </row>
    <row r="36" spans="2:15" x14ac:dyDescent="0.25">
      <c r="B36" s="119" t="s">
        <v>83</v>
      </c>
      <c r="C36" s="189" t="s">
        <v>252</v>
      </c>
      <c r="D36" s="190" t="s">
        <v>252</v>
      </c>
      <c r="E36" s="189">
        <v>5.9221604447974583</v>
      </c>
      <c r="F36" s="190" t="str">
        <f t="shared" si="3"/>
        <v>-</v>
      </c>
      <c r="G36" s="189">
        <v>6.5912740640417917</v>
      </c>
      <c r="H36" s="190">
        <f t="shared" si="3"/>
        <v>0.66911361924433344</v>
      </c>
      <c r="I36" s="189">
        <v>6.750382689078128</v>
      </c>
      <c r="J36" s="190">
        <f t="shared" si="3"/>
        <v>0.15910862503633627</v>
      </c>
      <c r="K36" s="189">
        <v>6.5637853697068866</v>
      </c>
      <c r="L36" s="190">
        <f t="shared" si="4"/>
        <v>-0.18659731937124135</v>
      </c>
      <c r="M36" s="189">
        <v>6.6634788959473052</v>
      </c>
      <c r="N36" s="190">
        <f t="shared" si="5"/>
        <v>9.9693526240418606E-2</v>
      </c>
    </row>
    <row r="37" spans="2:15" x14ac:dyDescent="0.25">
      <c r="B37" s="119" t="s">
        <v>85</v>
      </c>
      <c r="C37" s="189" t="s">
        <v>252</v>
      </c>
      <c r="D37" s="190" t="s">
        <v>252</v>
      </c>
      <c r="E37" s="189">
        <v>6.1091594827586206</v>
      </c>
      <c r="F37" s="190" t="str">
        <f t="shared" si="3"/>
        <v>-</v>
      </c>
      <c r="G37" s="189">
        <v>6.9145621238539849</v>
      </c>
      <c r="H37" s="190">
        <f t="shared" si="3"/>
        <v>0.8054026410953643</v>
      </c>
      <c r="I37" s="189">
        <v>7.2626653392120613</v>
      </c>
      <c r="J37" s="190">
        <f t="shared" si="3"/>
        <v>0.34810321535807631</v>
      </c>
      <c r="K37" s="189">
        <v>6.9525761047463179</v>
      </c>
      <c r="L37" s="190">
        <f t="shared" si="4"/>
        <v>-0.31008923446574332</v>
      </c>
      <c r="M37" s="189">
        <v>6.8813377029266993</v>
      </c>
      <c r="N37" s="190">
        <f t="shared" si="5"/>
        <v>-7.1238401819618602E-2</v>
      </c>
    </row>
    <row r="38" spans="2:15" x14ac:dyDescent="0.25">
      <c r="B38" s="119" t="s">
        <v>87</v>
      </c>
      <c r="C38" s="189">
        <v>6.7699033918623508</v>
      </c>
      <c r="D38" s="190">
        <v>-0.84570697342019674</v>
      </c>
      <c r="E38" s="189">
        <v>7.0021592156029877</v>
      </c>
      <c r="F38" s="190">
        <f t="shared" si="3"/>
        <v>0.23225582374063691</v>
      </c>
      <c r="G38" s="189">
        <v>7.4149865168853308</v>
      </c>
      <c r="H38" s="190">
        <f t="shared" si="3"/>
        <v>0.41282730128234313</v>
      </c>
      <c r="I38" s="189">
        <v>8.1764714322610264</v>
      </c>
      <c r="J38" s="190">
        <f t="shared" si="3"/>
        <v>0.76148491537569551</v>
      </c>
      <c r="K38" s="189">
        <v>7.0446740210440497</v>
      </c>
      <c r="L38" s="190">
        <f t="shared" si="4"/>
        <v>-1.1317974112169766</v>
      </c>
      <c r="M38" s="189"/>
      <c r="N38" s="190"/>
    </row>
    <row r="39" spans="2:15" x14ac:dyDescent="0.25">
      <c r="B39" s="119" t="s">
        <v>89</v>
      </c>
      <c r="C39" s="189">
        <v>6.8947068867387591</v>
      </c>
      <c r="D39" s="190">
        <v>-1.0629678866456622</v>
      </c>
      <c r="E39" s="189">
        <v>7.1042353911404339</v>
      </c>
      <c r="F39" s="190">
        <f t="shared" si="3"/>
        <v>0.20952850440167481</v>
      </c>
      <c r="G39" s="189">
        <v>7.2388671511086269</v>
      </c>
      <c r="H39" s="190">
        <f t="shared" si="3"/>
        <v>0.13463175996819299</v>
      </c>
      <c r="I39" s="189">
        <v>7.3095018450184499</v>
      </c>
      <c r="J39" s="190">
        <f t="shared" si="3"/>
        <v>7.0634693909823021E-2</v>
      </c>
      <c r="K39" s="189">
        <v>6.9818143754361479</v>
      </c>
      <c r="L39" s="190">
        <f t="shared" si="4"/>
        <v>-0.32768746958230199</v>
      </c>
      <c r="M39" s="189"/>
      <c r="N39" s="190"/>
    </row>
    <row r="40" spans="2:15" x14ac:dyDescent="0.25">
      <c r="B40" s="119" t="s">
        <v>91</v>
      </c>
      <c r="C40" s="189">
        <v>5.2761385833247658</v>
      </c>
      <c r="D40" s="190">
        <v>-1.9778629671335315</v>
      </c>
      <c r="E40" s="189">
        <v>7.02113875314675</v>
      </c>
      <c r="F40" s="190">
        <f t="shared" si="3"/>
        <v>1.7450001698219841</v>
      </c>
      <c r="G40" s="189">
        <v>6.9094150511672305</v>
      </c>
      <c r="H40" s="190">
        <f t="shared" si="3"/>
        <v>-0.11172370197951942</v>
      </c>
      <c r="I40" s="189">
        <v>6.8764488218969362</v>
      </c>
      <c r="J40" s="190">
        <f t="shared" si="3"/>
        <v>-3.2966229270294356E-2</v>
      </c>
      <c r="K40" s="189">
        <v>6.604651745030294</v>
      </c>
      <c r="L40" s="190">
        <f t="shared" si="4"/>
        <v>-0.27179707686664223</v>
      </c>
      <c r="M40" s="189"/>
      <c r="N40" s="190"/>
    </row>
    <row r="41" spans="2:15" x14ac:dyDescent="0.25">
      <c r="B41" s="119" t="s">
        <v>93</v>
      </c>
      <c r="C41" s="189">
        <v>6.9719288865124982</v>
      </c>
      <c r="D41" s="190">
        <v>-0.38722902141500892</v>
      </c>
      <c r="E41" s="189">
        <v>7.2719154918873734</v>
      </c>
      <c r="F41" s="190">
        <f t="shared" si="3"/>
        <v>0.2999866053748752</v>
      </c>
      <c r="G41" s="189">
        <v>7.1666844033628774</v>
      </c>
      <c r="H41" s="190">
        <f t="shared" si="3"/>
        <v>-0.10523108852449603</v>
      </c>
      <c r="I41" s="189">
        <v>6.9762890371997406</v>
      </c>
      <c r="J41" s="190">
        <f t="shared" si="3"/>
        <v>-0.19039536616313679</v>
      </c>
      <c r="K41" s="189">
        <v>6.8853814462281573</v>
      </c>
      <c r="L41" s="190">
        <f t="shared" si="4"/>
        <v>-9.0907590971583296E-2</v>
      </c>
      <c r="M41" s="189"/>
      <c r="N41" s="190"/>
    </row>
    <row r="42" spans="2:15" x14ac:dyDescent="0.25">
      <c r="B42" s="119" t="s">
        <v>95</v>
      </c>
      <c r="C42" s="189">
        <v>6.8524370973623432</v>
      </c>
      <c r="D42" s="190">
        <v>-0.77080001668734699</v>
      </c>
      <c r="E42" s="189">
        <v>7.1127812920147226</v>
      </c>
      <c r="F42" s="190">
        <f t="shared" si="3"/>
        <v>0.26034419465237946</v>
      </c>
      <c r="G42" s="189">
        <v>7.0239810951950288</v>
      </c>
      <c r="H42" s="190">
        <f t="shared" si="3"/>
        <v>-8.8800196819693866E-2</v>
      </c>
      <c r="I42" s="189">
        <v>7.0943493808552764</v>
      </c>
      <c r="J42" s="190">
        <f t="shared" si="3"/>
        <v>7.0368285660247665E-2</v>
      </c>
      <c r="K42" s="189">
        <v>6.7976407417196434</v>
      </c>
      <c r="L42" s="190">
        <f t="shared" si="4"/>
        <v>-0.29670863913563306</v>
      </c>
      <c r="M42" s="189"/>
      <c r="N42" s="190"/>
    </row>
    <row r="43" spans="2:15" ht="15.75" x14ac:dyDescent="0.25">
      <c r="B43" s="122" t="s">
        <v>32</v>
      </c>
      <c r="C43" s="191">
        <v>7.5481653488721587</v>
      </c>
      <c r="D43" s="192">
        <v>5.2724969143530309E-2</v>
      </c>
      <c r="E43" s="191">
        <v>6.9248409925647225</v>
      </c>
      <c r="F43" s="192">
        <f t="shared" si="3"/>
        <v>-0.62332435630743621</v>
      </c>
      <c r="G43" s="191">
        <v>6.932464916278767</v>
      </c>
      <c r="H43" s="192">
        <f t="shared" si="3"/>
        <v>7.6239237140445226E-3</v>
      </c>
      <c r="I43" s="191">
        <v>7.1253564100760878</v>
      </c>
      <c r="J43" s="192">
        <f t="shared" si="3"/>
        <v>0.19289149379732073</v>
      </c>
      <c r="K43" s="191">
        <v>6.7986016875864079</v>
      </c>
      <c r="L43" s="192">
        <f t="shared" si="4"/>
        <v>-0.32675472248967985</v>
      </c>
      <c r="M43" s="191">
        <v>6.6149034249224483</v>
      </c>
      <c r="N43" s="192">
        <v>-0.1366983201312566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3" t="s">
        <v>305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5" t="s">
        <v>63</v>
      </c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5" ht="22.5" thickTop="1" thickBot="1" x14ac:dyDescent="0.3">
      <c r="B51" s="111"/>
      <c r="C51" s="307">
        <v>2020</v>
      </c>
      <c r="D51" s="308"/>
      <c r="E51" s="309">
        <v>2021</v>
      </c>
      <c r="F51" s="308"/>
      <c r="G51" s="309">
        <v>2022</v>
      </c>
      <c r="H51" s="308"/>
      <c r="I51" s="309">
        <v>2023</v>
      </c>
      <c r="J51" s="308"/>
      <c r="K51" s="309">
        <v>2024</v>
      </c>
      <c r="L51" s="308"/>
      <c r="M51" s="309">
        <f>M$7</f>
        <v>2025</v>
      </c>
      <c r="N51" s="310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8.2814146646423143</v>
      </c>
      <c r="D53" s="190">
        <v>0.12898565170045551</v>
      </c>
      <c r="E53" s="189">
        <v>7.0878293601003763</v>
      </c>
      <c r="F53" s="190">
        <f t="shared" ref="F53:J65" si="6">IFERROR(E53-C53,"-")</f>
        <v>-1.193585304541938</v>
      </c>
      <c r="G53" s="189">
        <v>7.283279094994576</v>
      </c>
      <c r="H53" s="190">
        <f t="shared" si="6"/>
        <v>0.1954497348941997</v>
      </c>
      <c r="I53" s="189">
        <v>7.6864420808674421</v>
      </c>
      <c r="J53" s="190">
        <f t="shared" si="6"/>
        <v>0.40316298587286603</v>
      </c>
      <c r="K53" s="189">
        <v>7.5182657085093183</v>
      </c>
      <c r="L53" s="190">
        <f t="shared" ref="L53:L65" si="7">IFERROR(K53-I53,"-")</f>
        <v>-0.16817637235812377</v>
      </c>
      <c r="M53" s="189">
        <v>7.5633170957121125</v>
      </c>
      <c r="N53" s="190">
        <f>IFERROR(M53-K53,"-")</f>
        <v>4.5051387202794224E-2</v>
      </c>
    </row>
    <row r="54" spans="1:15" x14ac:dyDescent="0.25">
      <c r="A54" s="1"/>
      <c r="B54" s="119" t="s">
        <v>75</v>
      </c>
      <c r="C54" s="189">
        <v>7.3425917851225257</v>
      </c>
      <c r="D54" s="190">
        <v>-0.12192981096949129</v>
      </c>
      <c r="E54" s="189">
        <v>5.7094647013188515</v>
      </c>
      <c r="F54" s="190">
        <f t="shared" si="6"/>
        <v>-1.6331270838036742</v>
      </c>
      <c r="G54" s="189">
        <v>6.4920602760541977</v>
      </c>
      <c r="H54" s="190">
        <f t="shared" si="6"/>
        <v>0.78259557473534613</v>
      </c>
      <c r="I54" s="189">
        <v>7.2669387042573153</v>
      </c>
      <c r="J54" s="190">
        <f t="shared" si="6"/>
        <v>0.77487842820311759</v>
      </c>
      <c r="K54" s="189">
        <v>7.0000197816110141</v>
      </c>
      <c r="L54" s="190">
        <f t="shared" si="7"/>
        <v>-0.26691892264630113</v>
      </c>
      <c r="M54" s="189">
        <v>6.5213538483661067</v>
      </c>
      <c r="N54" s="190">
        <f t="shared" ref="N54:N59" si="8">IFERROR(M54-K54,"-")</f>
        <v>-0.47866593324490747</v>
      </c>
    </row>
    <row r="55" spans="1:15" x14ac:dyDescent="0.25">
      <c r="A55" s="1"/>
      <c r="B55" s="119" t="s">
        <v>77</v>
      </c>
      <c r="C55" s="189">
        <v>9.0908874896043717</v>
      </c>
      <c r="D55" s="190">
        <v>2.0465559065794947</v>
      </c>
      <c r="E55" s="189">
        <v>5.8562537048014223</v>
      </c>
      <c r="F55" s="190">
        <f t="shared" si="6"/>
        <v>-3.2346337848029494</v>
      </c>
      <c r="G55" s="189">
        <v>7.2036396114770573</v>
      </c>
      <c r="H55" s="190">
        <f t="shared" si="6"/>
        <v>1.3473859066756351</v>
      </c>
      <c r="I55" s="189">
        <v>7.1145171570139185</v>
      </c>
      <c r="J55" s="190">
        <f t="shared" si="6"/>
        <v>-8.9122454463138823E-2</v>
      </c>
      <c r="K55" s="189">
        <v>6.7351235230934483</v>
      </c>
      <c r="L55" s="190">
        <f t="shared" si="7"/>
        <v>-0.37939363392047021</v>
      </c>
      <c r="M55" s="189">
        <v>6.4809595099203277</v>
      </c>
      <c r="N55" s="190">
        <f t="shared" si="8"/>
        <v>-0.25416401317312065</v>
      </c>
    </row>
    <row r="56" spans="1:15" x14ac:dyDescent="0.25">
      <c r="A56" s="1"/>
      <c r="B56" s="119" t="s">
        <v>79</v>
      </c>
      <c r="C56" s="189" t="s">
        <v>252</v>
      </c>
      <c r="D56" s="190" t="s">
        <v>252</v>
      </c>
      <c r="E56" s="189">
        <v>5.7941063911213169</v>
      </c>
      <c r="F56" s="190" t="str">
        <f t="shared" si="6"/>
        <v>-</v>
      </c>
      <c r="G56" s="189">
        <v>6.7615516848580244</v>
      </c>
      <c r="H56" s="190">
        <f t="shared" si="6"/>
        <v>0.96744529373670751</v>
      </c>
      <c r="I56" s="189">
        <v>6.5643387815750369</v>
      </c>
      <c r="J56" s="190">
        <f t="shared" si="6"/>
        <v>-0.19721290328298746</v>
      </c>
      <c r="K56" s="189">
        <v>6.8152374160575269</v>
      </c>
      <c r="L56" s="190">
        <f t="shared" si="7"/>
        <v>0.25089863448248995</v>
      </c>
      <c r="M56" s="189">
        <v>6.3203728879394054</v>
      </c>
      <c r="N56" s="190">
        <f t="shared" si="8"/>
        <v>-0.49486452811812143</v>
      </c>
    </row>
    <row r="57" spans="1:15" x14ac:dyDescent="0.25">
      <c r="A57" s="1"/>
      <c r="B57" s="119" t="s">
        <v>81</v>
      </c>
      <c r="C57" s="189" t="s">
        <v>252</v>
      </c>
      <c r="D57" s="190" t="s">
        <v>252</v>
      </c>
      <c r="E57" s="189">
        <v>5.5925179856115106</v>
      </c>
      <c r="F57" s="190" t="str">
        <f t="shared" si="6"/>
        <v>-</v>
      </c>
      <c r="G57" s="189">
        <v>6.8496478491710908</v>
      </c>
      <c r="H57" s="190">
        <f t="shared" si="6"/>
        <v>1.2571298635595802</v>
      </c>
      <c r="I57" s="189">
        <v>7.0119574389265056</v>
      </c>
      <c r="J57" s="190">
        <f t="shared" si="6"/>
        <v>0.16230958975541476</v>
      </c>
      <c r="K57" s="189">
        <v>6.5789624370132849</v>
      </c>
      <c r="L57" s="190">
        <f t="shared" si="7"/>
        <v>-0.43299500191322071</v>
      </c>
      <c r="M57" s="189">
        <v>6.2955156950672642</v>
      </c>
      <c r="N57" s="190">
        <f t="shared" si="8"/>
        <v>-0.28344674194602071</v>
      </c>
    </row>
    <row r="58" spans="1:15" x14ac:dyDescent="0.25">
      <c r="A58" s="1"/>
      <c r="B58" s="119" t="s">
        <v>83</v>
      </c>
      <c r="C58" s="189" t="s">
        <v>252</v>
      </c>
      <c r="D58" s="190" t="s">
        <v>252</v>
      </c>
      <c r="E58" s="189">
        <v>6.6948794650712653</v>
      </c>
      <c r="F58" s="190" t="str">
        <f t="shared" si="6"/>
        <v>-</v>
      </c>
      <c r="G58" s="189">
        <v>6.8383665065202468</v>
      </c>
      <c r="H58" s="190">
        <f t="shared" si="6"/>
        <v>0.1434870414489815</v>
      </c>
      <c r="I58" s="189">
        <v>6.9984387351778654</v>
      </c>
      <c r="J58" s="190">
        <f t="shared" si="6"/>
        <v>0.16007222865761861</v>
      </c>
      <c r="K58" s="189">
        <v>6.7373756549472246</v>
      </c>
      <c r="L58" s="190">
        <f t="shared" si="7"/>
        <v>-0.26106308023064084</v>
      </c>
      <c r="M58" s="189">
        <v>6.8076715946006985</v>
      </c>
      <c r="N58" s="190">
        <f t="shared" si="8"/>
        <v>7.0295939653473916E-2</v>
      </c>
    </row>
    <row r="59" spans="1:15" x14ac:dyDescent="0.25">
      <c r="A59" s="1"/>
      <c r="B59" s="119" t="s">
        <v>85</v>
      </c>
      <c r="C59" s="189" t="s">
        <v>252</v>
      </c>
      <c r="D59" s="190" t="s">
        <v>252</v>
      </c>
      <c r="E59" s="189">
        <v>6.3796912263085224</v>
      </c>
      <c r="F59" s="190" t="str">
        <f t="shared" si="6"/>
        <v>-</v>
      </c>
      <c r="G59" s="189">
        <v>6.991737964968971</v>
      </c>
      <c r="H59" s="190">
        <f t="shared" si="6"/>
        <v>0.61204673866044867</v>
      </c>
      <c r="I59" s="189">
        <v>7.4330071754729286</v>
      </c>
      <c r="J59" s="190">
        <f t="shared" si="6"/>
        <v>0.44126921050395751</v>
      </c>
      <c r="K59" s="189">
        <v>7.1010293757221383</v>
      </c>
      <c r="L59" s="190">
        <f t="shared" si="7"/>
        <v>-0.33197779975079023</v>
      </c>
      <c r="M59" s="189">
        <v>7.0025462194176908</v>
      </c>
      <c r="N59" s="190">
        <f t="shared" si="8"/>
        <v>-9.8483156304447483E-2</v>
      </c>
    </row>
    <row r="60" spans="1:15" x14ac:dyDescent="0.25">
      <c r="A60" s="1"/>
      <c r="B60" s="119" t="s">
        <v>87</v>
      </c>
      <c r="C60" s="189">
        <v>6.91712158808933</v>
      </c>
      <c r="D60" s="190">
        <v>-0.69382901861731927</v>
      </c>
      <c r="E60" s="189">
        <v>7.1511943302126166</v>
      </c>
      <c r="F60" s="190">
        <f t="shared" si="6"/>
        <v>0.23407274212328666</v>
      </c>
      <c r="G60" s="189">
        <v>7.5181726261604931</v>
      </c>
      <c r="H60" s="190">
        <f t="shared" si="6"/>
        <v>0.36697829594787645</v>
      </c>
      <c r="I60" s="189">
        <v>7.5015812776723596</v>
      </c>
      <c r="J60" s="190">
        <f t="shared" si="6"/>
        <v>-1.6591348488133484E-2</v>
      </c>
      <c r="K60" s="189">
        <v>7.1414037629065676</v>
      </c>
      <c r="L60" s="190">
        <f t="shared" si="7"/>
        <v>-0.36017751476579196</v>
      </c>
      <c r="M60" s="189"/>
      <c r="N60" s="190"/>
    </row>
    <row r="61" spans="1:15" x14ac:dyDescent="0.25">
      <c r="A61" s="1"/>
      <c r="B61" s="119" t="s">
        <v>89</v>
      </c>
      <c r="C61" s="189">
        <v>7.3037426538818435</v>
      </c>
      <c r="D61" s="190">
        <v>-0.69289897628902519</v>
      </c>
      <c r="E61" s="189">
        <v>6.9833032011060299</v>
      </c>
      <c r="F61" s="190">
        <f t="shared" si="6"/>
        <v>-0.32043945277581365</v>
      </c>
      <c r="G61" s="189">
        <v>7.4246413433322465</v>
      </c>
      <c r="H61" s="190">
        <f t="shared" si="6"/>
        <v>0.44133814222621659</v>
      </c>
      <c r="I61" s="189">
        <v>7.4710882038315667</v>
      </c>
      <c r="J61" s="190">
        <f t="shared" si="6"/>
        <v>4.6446860499320231E-2</v>
      </c>
      <c r="K61" s="189">
        <v>7.140487299118714</v>
      </c>
      <c r="L61" s="190">
        <f t="shared" si="7"/>
        <v>-0.33060090471285264</v>
      </c>
      <c r="M61" s="189"/>
      <c r="N61" s="190"/>
    </row>
    <row r="62" spans="1:15" x14ac:dyDescent="0.25">
      <c r="A62" s="1"/>
      <c r="B62" s="119" t="s">
        <v>91</v>
      </c>
      <c r="C62" s="189">
        <v>5.2754170217947154</v>
      </c>
      <c r="D62" s="190">
        <v>-2.0403952298478858</v>
      </c>
      <c r="E62" s="189">
        <v>6.9548894596825983</v>
      </c>
      <c r="F62" s="190">
        <f t="shared" si="6"/>
        <v>1.6794724378878829</v>
      </c>
      <c r="G62" s="189">
        <v>7.0835261748145992</v>
      </c>
      <c r="H62" s="190">
        <f t="shared" si="6"/>
        <v>0.12863671513200092</v>
      </c>
      <c r="I62" s="189">
        <v>7.0528984464902189</v>
      </c>
      <c r="J62" s="190">
        <f t="shared" si="6"/>
        <v>-3.0627728324380321E-2</v>
      </c>
      <c r="K62" s="189">
        <v>6.7202831579982298</v>
      </c>
      <c r="L62" s="190">
        <f t="shared" si="7"/>
        <v>-0.33261528849198907</v>
      </c>
      <c r="M62" s="189"/>
      <c r="N62" s="190"/>
    </row>
    <row r="63" spans="1:15" x14ac:dyDescent="0.25">
      <c r="A63" s="1"/>
      <c r="B63" s="119" t="s">
        <v>93</v>
      </c>
      <c r="C63" s="189">
        <v>6.8962561231630515</v>
      </c>
      <c r="D63" s="190">
        <v>-0.5282741792246668</v>
      </c>
      <c r="E63" s="189">
        <v>7.3202912188598876</v>
      </c>
      <c r="F63" s="190">
        <f t="shared" si="6"/>
        <v>0.42403509569683617</v>
      </c>
      <c r="G63" s="189">
        <v>7.3741335822525871</v>
      </c>
      <c r="H63" s="190">
        <f t="shared" si="6"/>
        <v>5.3842363392699433E-2</v>
      </c>
      <c r="I63" s="189">
        <v>7.2696190820964564</v>
      </c>
      <c r="J63" s="190">
        <f t="shared" si="6"/>
        <v>-0.10451450015613073</v>
      </c>
      <c r="K63" s="189">
        <v>6.7793509562135421</v>
      </c>
      <c r="L63" s="190">
        <f t="shared" si="7"/>
        <v>-0.49026812588291424</v>
      </c>
      <c r="M63" s="189"/>
      <c r="N63" s="190"/>
    </row>
    <row r="64" spans="1:15" x14ac:dyDescent="0.25">
      <c r="A64" s="1"/>
      <c r="B64" s="119" t="s">
        <v>95</v>
      </c>
      <c r="C64" s="189">
        <v>6.5346969696969701</v>
      </c>
      <c r="D64" s="190">
        <v>-1.1204747091538154</v>
      </c>
      <c r="E64" s="189">
        <v>7.1775361306012915</v>
      </c>
      <c r="F64" s="190">
        <f t="shared" si="6"/>
        <v>0.64283916090432136</v>
      </c>
      <c r="G64" s="189">
        <v>7.1455098355982134</v>
      </c>
      <c r="H64" s="190">
        <f t="shared" si="6"/>
        <v>-3.2026295003078076E-2</v>
      </c>
      <c r="I64" s="189">
        <v>7.1138220941854309</v>
      </c>
      <c r="J64" s="190">
        <f t="shared" si="6"/>
        <v>-3.1687741412782522E-2</v>
      </c>
      <c r="K64" s="189">
        <v>6.8815392072784221</v>
      </c>
      <c r="L64" s="190">
        <f t="shared" si="7"/>
        <v>-0.23228288690700882</v>
      </c>
      <c r="M64" s="189"/>
      <c r="N64" s="190"/>
    </row>
    <row r="65" spans="1:15" ht="15.75" x14ac:dyDescent="0.25">
      <c r="B65" s="122" t="s">
        <v>32</v>
      </c>
      <c r="C65" s="191">
        <v>7.5327249759858939</v>
      </c>
      <c r="D65" s="192">
        <v>5.4294064969136357E-2</v>
      </c>
      <c r="E65" s="191">
        <v>6.9689290896121356</v>
      </c>
      <c r="F65" s="192">
        <f t="shared" si="6"/>
        <v>-0.56379588637375821</v>
      </c>
      <c r="G65" s="191">
        <v>7.0904638739236825</v>
      </c>
      <c r="H65" s="192">
        <f t="shared" si="6"/>
        <v>0.12153478431154685</v>
      </c>
      <c r="I65" s="191">
        <v>7.2082199380853735</v>
      </c>
      <c r="J65" s="192">
        <f t="shared" si="6"/>
        <v>0.11775606416169104</v>
      </c>
      <c r="K65" s="191">
        <v>6.9266848571301347</v>
      </c>
      <c r="L65" s="192">
        <f t="shared" si="7"/>
        <v>-0.28153508095523883</v>
      </c>
      <c r="M65" s="191">
        <v>6.7113636134037806</v>
      </c>
      <c r="N65" s="192">
        <v>-0.21180731657670915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3" t="s">
        <v>306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5" t="s">
        <v>64</v>
      </c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5" ht="22.5" thickTop="1" thickBot="1" x14ac:dyDescent="0.3">
      <c r="B73" s="111"/>
      <c r="C73" s="307">
        <v>2020</v>
      </c>
      <c r="D73" s="308"/>
      <c r="E73" s="309">
        <v>2021</v>
      </c>
      <c r="F73" s="308"/>
      <c r="G73" s="309">
        <v>2022</v>
      </c>
      <c r="H73" s="308"/>
      <c r="I73" s="309">
        <v>2023</v>
      </c>
      <c r="J73" s="308"/>
      <c r="K73" s="309">
        <v>2024</v>
      </c>
      <c r="L73" s="308"/>
      <c r="M73" s="309">
        <f>M$7</f>
        <v>2025</v>
      </c>
      <c r="N73" s="310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>
        <v>8.2890048358360904</v>
      </c>
      <c r="D75" s="190">
        <v>0.1025062988429184</v>
      </c>
      <c r="E75" s="189">
        <v>6.8661087866108783</v>
      </c>
      <c r="F75" s="190">
        <f t="shared" ref="F75:J87" si="9">IFERROR(E75-C75,"-")</f>
        <v>-1.4228960492252121</v>
      </c>
      <c r="G75" s="189">
        <v>8.7080301289416564</v>
      </c>
      <c r="H75" s="190">
        <f t="shared" si="9"/>
        <v>1.8419213423307781</v>
      </c>
      <c r="I75" s="189">
        <v>7.8112930170397599</v>
      </c>
      <c r="J75" s="190">
        <f t="shared" si="9"/>
        <v>-0.89673711190189653</v>
      </c>
      <c r="K75" s="189">
        <v>7.3294535248472839</v>
      </c>
      <c r="L75" s="190">
        <f t="shared" ref="L75:L87" si="10">IFERROR(K75-I75,"-")</f>
        <v>-0.48183949219247602</v>
      </c>
      <c r="M75" s="189">
        <v>7.0242859586112534</v>
      </c>
      <c r="N75" s="190">
        <f>IFERROR(M75-K75,"-")</f>
        <v>-0.30516756623603047</v>
      </c>
    </row>
    <row r="76" spans="1:15" x14ac:dyDescent="0.25">
      <c r="A76" s="1"/>
      <c r="B76" s="119" t="s">
        <v>75</v>
      </c>
      <c r="C76" s="189">
        <v>7.5883022712291002</v>
      </c>
      <c r="D76" s="190">
        <v>0.36444986898742737</v>
      </c>
      <c r="E76" s="189">
        <v>4.7457264957264957</v>
      </c>
      <c r="F76" s="190">
        <f t="shared" si="9"/>
        <v>-2.8425757755026044</v>
      </c>
      <c r="G76" s="189">
        <v>6.2548089144987715</v>
      </c>
      <c r="H76" s="190">
        <f t="shared" si="9"/>
        <v>1.5090824187722758</v>
      </c>
      <c r="I76" s="189">
        <v>6.9233999874631733</v>
      </c>
      <c r="J76" s="190">
        <f t="shared" si="9"/>
        <v>0.66859107296440179</v>
      </c>
      <c r="K76" s="189">
        <v>6.3670339921870447</v>
      </c>
      <c r="L76" s="190">
        <f t="shared" si="10"/>
        <v>-0.55636599527612862</v>
      </c>
      <c r="M76" s="189">
        <v>6.4733495201757432</v>
      </c>
      <c r="N76" s="190">
        <f t="shared" ref="N76:N81" si="11">IFERROR(M76-K76,"-")</f>
        <v>0.10631552798869848</v>
      </c>
    </row>
    <row r="77" spans="1:15" x14ac:dyDescent="0.25">
      <c r="A77" s="1"/>
      <c r="B77" s="119" t="s">
        <v>77</v>
      </c>
      <c r="C77" s="189">
        <v>8.6091778732843469</v>
      </c>
      <c r="D77" s="190">
        <v>1.8994552619086118</v>
      </c>
      <c r="E77" s="189">
        <v>4.0150659133709983</v>
      </c>
      <c r="F77" s="190">
        <f t="shared" si="9"/>
        <v>-4.5941119599133486</v>
      </c>
      <c r="G77" s="189">
        <v>6.5926417599089699</v>
      </c>
      <c r="H77" s="190">
        <f t="shared" si="9"/>
        <v>2.5775758465379717</v>
      </c>
      <c r="I77" s="189">
        <v>6.4836573830793487</v>
      </c>
      <c r="J77" s="190">
        <f t="shared" si="9"/>
        <v>-0.10898437682962125</v>
      </c>
      <c r="K77" s="189">
        <v>5.9453685258964146</v>
      </c>
      <c r="L77" s="190">
        <f t="shared" si="10"/>
        <v>-0.53828885718293407</v>
      </c>
      <c r="M77" s="189">
        <v>6.1167604866533507</v>
      </c>
      <c r="N77" s="190">
        <f t="shared" si="11"/>
        <v>0.17139196075693608</v>
      </c>
    </row>
    <row r="78" spans="1:15" x14ac:dyDescent="0.25">
      <c r="A78" s="1"/>
      <c r="B78" s="119" t="s">
        <v>79</v>
      </c>
      <c r="C78" s="189" t="s">
        <v>252</v>
      </c>
      <c r="D78" s="190" t="s">
        <v>252</v>
      </c>
      <c r="E78" s="189">
        <v>8.9120234604105573</v>
      </c>
      <c r="F78" s="190" t="str">
        <f t="shared" si="9"/>
        <v>-</v>
      </c>
      <c r="G78" s="189">
        <v>5.4027884089666482</v>
      </c>
      <c r="H78" s="190">
        <f t="shared" si="9"/>
        <v>-3.509235051443909</v>
      </c>
      <c r="I78" s="189">
        <v>6.2149014440235</v>
      </c>
      <c r="J78" s="190">
        <f t="shared" si="9"/>
        <v>0.81211303505685173</v>
      </c>
      <c r="K78" s="189">
        <v>5.9940852420991595</v>
      </c>
      <c r="L78" s="190">
        <f t="shared" si="10"/>
        <v>-0.22081620192434048</v>
      </c>
      <c r="M78" s="189">
        <v>5.9894432490586338</v>
      </c>
      <c r="N78" s="190">
        <f t="shared" si="11"/>
        <v>-4.6419930405257048E-3</v>
      </c>
    </row>
    <row r="79" spans="1:15" x14ac:dyDescent="0.25">
      <c r="A79" s="1"/>
      <c r="B79" s="119" t="s">
        <v>81</v>
      </c>
      <c r="C79" s="189" t="s">
        <v>252</v>
      </c>
      <c r="D79" s="190" t="s">
        <v>252</v>
      </c>
      <c r="E79" s="189">
        <v>3.222950819672131</v>
      </c>
      <c r="F79" s="190" t="str">
        <f t="shared" si="9"/>
        <v>-</v>
      </c>
      <c r="G79" s="189">
        <v>5.5331055429005316</v>
      </c>
      <c r="H79" s="190">
        <f t="shared" si="9"/>
        <v>2.3101547232284005</v>
      </c>
      <c r="I79" s="189">
        <v>5.9238744290582179</v>
      </c>
      <c r="J79" s="190">
        <f t="shared" si="9"/>
        <v>0.39076888615768635</v>
      </c>
      <c r="K79" s="189">
        <v>5.6744533732012705</v>
      </c>
      <c r="L79" s="190">
        <f t="shared" si="10"/>
        <v>-0.2494210558569474</v>
      </c>
      <c r="M79" s="189">
        <v>5.5714596949891071</v>
      </c>
      <c r="N79" s="190">
        <f t="shared" si="11"/>
        <v>-0.10299367821216343</v>
      </c>
    </row>
    <row r="80" spans="1:15" x14ac:dyDescent="0.25">
      <c r="A80" s="1"/>
      <c r="B80" s="119" t="s">
        <v>83</v>
      </c>
      <c r="C80" s="189" t="s">
        <v>252</v>
      </c>
      <c r="D80" s="190" t="s">
        <v>252</v>
      </c>
      <c r="E80" s="189">
        <v>3.575093532870123</v>
      </c>
      <c r="F80" s="190" t="str">
        <f t="shared" si="9"/>
        <v>-</v>
      </c>
      <c r="G80" s="189">
        <v>5.8430965060397453</v>
      </c>
      <c r="H80" s="190">
        <f t="shared" si="9"/>
        <v>2.2680029731696223</v>
      </c>
      <c r="I80" s="189">
        <v>5.9982021933241443</v>
      </c>
      <c r="J80" s="190">
        <f t="shared" si="9"/>
        <v>0.155105687284399</v>
      </c>
      <c r="K80" s="189">
        <v>6.0618618948292893</v>
      </c>
      <c r="L80" s="190">
        <f t="shared" si="10"/>
        <v>6.3659701505144994E-2</v>
      </c>
      <c r="M80" s="189">
        <v>6.1103558576569368</v>
      </c>
      <c r="N80" s="190">
        <f t="shared" si="11"/>
        <v>4.8493962827647508E-2</v>
      </c>
    </row>
    <row r="81" spans="1:15" x14ac:dyDescent="0.25">
      <c r="A81" s="1"/>
      <c r="B81" s="119" t="s">
        <v>85</v>
      </c>
      <c r="C81" s="189" t="s">
        <v>252</v>
      </c>
      <c r="D81" s="190" t="s">
        <v>252</v>
      </c>
      <c r="E81" s="189">
        <v>4.4676313785224675</v>
      </c>
      <c r="F81" s="190" t="str">
        <f t="shared" si="9"/>
        <v>-</v>
      </c>
      <c r="G81" s="189">
        <v>6.6621021021021019</v>
      </c>
      <c r="H81" s="190">
        <f t="shared" si="9"/>
        <v>2.1944707235796344</v>
      </c>
      <c r="I81" s="189">
        <v>6.7138997298108674</v>
      </c>
      <c r="J81" s="190">
        <f t="shared" si="9"/>
        <v>5.1797627708765503E-2</v>
      </c>
      <c r="K81" s="189">
        <v>6.5121279800550562</v>
      </c>
      <c r="L81" s="190">
        <f t="shared" si="10"/>
        <v>-0.20177174975581114</v>
      </c>
      <c r="M81" s="189">
        <v>6.3962658227848097</v>
      </c>
      <c r="N81" s="190">
        <f t="shared" si="11"/>
        <v>-0.11586215727024651</v>
      </c>
    </row>
    <row r="82" spans="1:15" x14ac:dyDescent="0.25">
      <c r="A82" s="1"/>
      <c r="B82" s="119" t="s">
        <v>87</v>
      </c>
      <c r="C82" s="189">
        <v>6.4086702386751098</v>
      </c>
      <c r="D82" s="190">
        <v>-1.2238003834862337</v>
      </c>
      <c r="E82" s="189">
        <v>6.3704802521787505</v>
      </c>
      <c r="F82" s="190">
        <f t="shared" si="9"/>
        <v>-3.8189986496359296E-2</v>
      </c>
      <c r="G82" s="189">
        <v>7.0882044713553798</v>
      </c>
      <c r="H82" s="190">
        <f t="shared" si="9"/>
        <v>0.71772421917662932</v>
      </c>
      <c r="I82" s="189">
        <v>10.777282540566892</v>
      </c>
      <c r="J82" s="190">
        <f t="shared" si="9"/>
        <v>3.6890780692115124</v>
      </c>
      <c r="K82" s="189">
        <v>6.7445251659436574</v>
      </c>
      <c r="L82" s="190">
        <f t="shared" si="10"/>
        <v>-4.0327573746232348</v>
      </c>
      <c r="M82" s="189"/>
      <c r="N82" s="190"/>
    </row>
    <row r="83" spans="1:15" x14ac:dyDescent="0.25">
      <c r="A83" s="1"/>
      <c r="B83" s="119" t="s">
        <v>89</v>
      </c>
      <c r="C83" s="189">
        <v>5.754204398447607</v>
      </c>
      <c r="D83" s="190">
        <v>-2.0639035339321072</v>
      </c>
      <c r="E83" s="189">
        <v>7.6982413372801668</v>
      </c>
      <c r="F83" s="190">
        <f t="shared" si="9"/>
        <v>1.9440369388325598</v>
      </c>
      <c r="G83" s="189">
        <v>6.6442734150795717</v>
      </c>
      <c r="H83" s="190">
        <f t="shared" si="9"/>
        <v>-1.0539679222005951</v>
      </c>
      <c r="I83" s="189">
        <v>6.783448363198886</v>
      </c>
      <c r="J83" s="190">
        <f t="shared" si="9"/>
        <v>0.1391749481193143</v>
      </c>
      <c r="K83" s="189">
        <v>6.4959179045243225</v>
      </c>
      <c r="L83" s="190">
        <f t="shared" si="10"/>
        <v>-0.2875304586745635</v>
      </c>
      <c r="M83" s="189"/>
      <c r="N83" s="190"/>
    </row>
    <row r="84" spans="1:15" x14ac:dyDescent="0.25">
      <c r="A84" s="1"/>
      <c r="B84" s="119" t="s">
        <v>91</v>
      </c>
      <c r="C84" s="189">
        <v>5.2800528401585201</v>
      </c>
      <c r="D84" s="190">
        <v>-1.7638179549996424</v>
      </c>
      <c r="E84" s="189">
        <v>7.2983685220729368</v>
      </c>
      <c r="F84" s="190">
        <f t="shared" si="9"/>
        <v>2.0183156819144168</v>
      </c>
      <c r="G84" s="189">
        <v>6.3252017608217166</v>
      </c>
      <c r="H84" s="190">
        <f t="shared" si="9"/>
        <v>-0.97316676125122026</v>
      </c>
      <c r="I84" s="189">
        <v>6.3279678068410465</v>
      </c>
      <c r="J84" s="190">
        <f t="shared" si="9"/>
        <v>2.7660460193299485E-3</v>
      </c>
      <c r="K84" s="189">
        <v>6.2304592215505359</v>
      </c>
      <c r="L84" s="190">
        <f t="shared" si="10"/>
        <v>-9.7508585290510652E-2</v>
      </c>
      <c r="M84" s="189"/>
      <c r="N84" s="190"/>
    </row>
    <row r="85" spans="1:15" x14ac:dyDescent="0.25">
      <c r="A85" s="1"/>
      <c r="B85" s="119" t="s">
        <v>93</v>
      </c>
      <c r="C85" s="189">
        <v>7.2169971671388105</v>
      </c>
      <c r="D85" s="190">
        <v>4.2628048874709279E-2</v>
      </c>
      <c r="E85" s="189">
        <v>7.11247143323539</v>
      </c>
      <c r="F85" s="190">
        <f t="shared" si="9"/>
        <v>-0.10452573390342046</v>
      </c>
      <c r="G85" s="189">
        <v>6.4895630753273696</v>
      </c>
      <c r="H85" s="190">
        <f t="shared" si="9"/>
        <v>-0.62290835790802035</v>
      </c>
      <c r="I85" s="189">
        <v>6.2915492957746482</v>
      </c>
      <c r="J85" s="190">
        <f t="shared" si="9"/>
        <v>-0.19801377955272148</v>
      </c>
      <c r="K85" s="189">
        <v>7.2395486496485386</v>
      </c>
      <c r="L85" s="190">
        <f t="shared" si="10"/>
        <v>0.94799935387389045</v>
      </c>
      <c r="M85" s="189"/>
      <c r="N85" s="190"/>
    </row>
    <row r="86" spans="1:15" x14ac:dyDescent="0.25">
      <c r="A86" s="1"/>
      <c r="B86" s="119" t="s">
        <v>95</v>
      </c>
      <c r="C86" s="189">
        <v>8.1413644744929314</v>
      </c>
      <c r="D86" s="190">
        <v>0.60755367174748276</v>
      </c>
      <c r="E86" s="189">
        <v>6.8714315482392161</v>
      </c>
      <c r="F86" s="190">
        <f t="shared" si="9"/>
        <v>-1.2699329262537153</v>
      </c>
      <c r="G86" s="189">
        <v>6.6228119706380575</v>
      </c>
      <c r="H86" s="190">
        <f t="shared" si="9"/>
        <v>-0.2486195776011586</v>
      </c>
      <c r="I86" s="189">
        <v>7.0346608998618372</v>
      </c>
      <c r="J86" s="190">
        <f t="shared" si="9"/>
        <v>0.41184892922377969</v>
      </c>
      <c r="K86" s="189">
        <v>6.551043892816045</v>
      </c>
      <c r="L86" s="190">
        <f t="shared" si="10"/>
        <v>-0.48361700704579214</v>
      </c>
      <c r="M86" s="189"/>
      <c r="N86" s="190"/>
    </row>
    <row r="87" spans="1:15" ht="15.75" x14ac:dyDescent="0.25">
      <c r="B87" s="122" t="s">
        <v>32</v>
      </c>
      <c r="C87" s="191">
        <v>7.5913972552270428</v>
      </c>
      <c r="D87" s="192">
        <v>4.3091121293446832E-2</v>
      </c>
      <c r="E87" s="191">
        <v>6.7455399431638776</v>
      </c>
      <c r="F87" s="192">
        <f t="shared" si="9"/>
        <v>-0.84585731206316517</v>
      </c>
      <c r="G87" s="191">
        <v>6.4269044031474971</v>
      </c>
      <c r="H87" s="192">
        <f t="shared" si="9"/>
        <v>-0.3186355400163805</v>
      </c>
      <c r="I87" s="191">
        <v>6.8745572242618751</v>
      </c>
      <c r="J87" s="192">
        <f t="shared" si="9"/>
        <v>0.44765282111437799</v>
      </c>
      <c r="K87" s="191">
        <v>6.401783930355359</v>
      </c>
      <c r="L87" s="192">
        <f t="shared" si="10"/>
        <v>-0.47277329390651612</v>
      </c>
      <c r="M87" s="191">
        <v>6.2702241715399607</v>
      </c>
      <c r="N87" s="192">
        <v>4.5754084789040306E-2</v>
      </c>
    </row>
    <row r="88" spans="1:15" ht="6" customHeight="1" x14ac:dyDescent="0.25"/>
    <row r="89" spans="1:15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  <row r="92" spans="1:15" ht="48.75" customHeight="1" thickBot="1" x14ac:dyDescent="0.3">
      <c r="B92" s="283" t="s">
        <v>307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116</v>
      </c>
    </row>
    <row r="93" spans="1:15" ht="10.5" customHeight="1" thickBot="1" x14ac:dyDescent="0.3">
      <c r="B93" s="108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39"/>
      <c r="N93" s="39"/>
      <c r="O93" s="1" t="s">
        <v>117</v>
      </c>
    </row>
    <row r="94" spans="1:15" ht="22.5" thickTop="1" thickBot="1" x14ac:dyDescent="0.3">
      <c r="B94" s="126" t="s">
        <v>98</v>
      </c>
      <c r="C94" s="315" t="s">
        <v>34</v>
      </c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5" ht="22.5" thickTop="1" thickBot="1" x14ac:dyDescent="0.3">
      <c r="B95" s="111"/>
      <c r="C95" s="307">
        <v>2020</v>
      </c>
      <c r="D95" s="308"/>
      <c r="E95" s="309">
        <v>2021</v>
      </c>
      <c r="F95" s="308"/>
      <c r="G95" s="309">
        <v>2022</v>
      </c>
      <c r="H95" s="308"/>
      <c r="I95" s="309">
        <v>2023</v>
      </c>
      <c r="J95" s="308"/>
      <c r="K95" s="309">
        <v>2024</v>
      </c>
      <c r="L95" s="308"/>
      <c r="M95" s="309">
        <f>M$7</f>
        <v>2025</v>
      </c>
      <c r="N95" s="310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CONCATENATE("def ",RIGHT(M95,2),"/",RIGHT(K95,2))</f>
        <v>def 25/24</v>
      </c>
    </row>
    <row r="97" spans="2:14" x14ac:dyDescent="0.25">
      <c r="B97" s="119" t="s">
        <v>73</v>
      </c>
      <c r="C97" s="189">
        <v>9.2931405721316516</v>
      </c>
      <c r="D97" s="190">
        <v>0.18115288275823715</v>
      </c>
      <c r="E97" s="189">
        <v>6.2457056247894913</v>
      </c>
      <c r="F97" s="190">
        <f t="shared" ref="F97:J109" si="12">IFERROR(E97-C97,"-")</f>
        <v>-3.0474349473421602</v>
      </c>
      <c r="G97" s="189">
        <v>8.3071684805739654</v>
      </c>
      <c r="H97" s="190">
        <f t="shared" si="12"/>
        <v>2.0614628557844741</v>
      </c>
      <c r="I97" s="189">
        <v>8.3011123699660114</v>
      </c>
      <c r="J97" s="190">
        <f t="shared" si="12"/>
        <v>-6.0561106079539684E-3</v>
      </c>
      <c r="K97" s="189">
        <v>9.2936143676727365</v>
      </c>
      <c r="L97" s="190">
        <f t="shared" ref="L97:L109" si="13">IFERROR(K97-I97,"-")</f>
        <v>0.99250199770672509</v>
      </c>
      <c r="M97" s="189">
        <v>9.1721741344195511</v>
      </c>
      <c r="N97" s="190">
        <f>IFERROR(M97-K97,"-")</f>
        <v>-0.12144023325318543</v>
      </c>
    </row>
    <row r="98" spans="2:14" x14ac:dyDescent="0.25">
      <c r="B98" s="119" t="s">
        <v>75</v>
      </c>
      <c r="C98" s="189">
        <v>8.625096479943867</v>
      </c>
      <c r="D98" s="190">
        <v>-0.23021183653225563</v>
      </c>
      <c r="E98" s="189">
        <v>5.2119971771347915</v>
      </c>
      <c r="F98" s="190">
        <f t="shared" si="12"/>
        <v>-3.4130993028090755</v>
      </c>
      <c r="G98" s="189">
        <v>7.5730620891955018</v>
      </c>
      <c r="H98" s="190">
        <f t="shared" si="12"/>
        <v>2.3610649120607103</v>
      </c>
      <c r="I98" s="189">
        <v>8.1789666526378326</v>
      </c>
      <c r="J98" s="190">
        <f t="shared" si="12"/>
        <v>0.60590456344233079</v>
      </c>
      <c r="K98" s="189">
        <v>8.1201311092652038</v>
      </c>
      <c r="L98" s="190">
        <f t="shared" si="13"/>
        <v>-5.8835543372628862E-2</v>
      </c>
      <c r="M98" s="189">
        <v>8.01273552403355</v>
      </c>
      <c r="N98" s="190">
        <f t="shared" ref="N98:N103" si="14">IFERROR(M98-K98,"-")</f>
        <v>-0.10739558523165371</v>
      </c>
    </row>
    <row r="99" spans="2:14" x14ac:dyDescent="0.25">
      <c r="B99" s="119" t="s">
        <v>77</v>
      </c>
      <c r="C99" s="189">
        <v>9.711828834606191</v>
      </c>
      <c r="D99" s="190">
        <v>2.1381565017703155</v>
      </c>
      <c r="E99" s="189">
        <v>5.7293934681181957</v>
      </c>
      <c r="F99" s="190">
        <f t="shared" si="12"/>
        <v>-3.9824353664879952</v>
      </c>
      <c r="G99" s="189">
        <v>7.2856591610677324</v>
      </c>
      <c r="H99" s="190">
        <f t="shared" si="12"/>
        <v>1.5562656929495366</v>
      </c>
      <c r="I99" s="189">
        <v>7.4864847470716951</v>
      </c>
      <c r="J99" s="190">
        <f t="shared" si="12"/>
        <v>0.20082558600396272</v>
      </c>
      <c r="K99" s="189">
        <v>7.895418856522757</v>
      </c>
      <c r="L99" s="190">
        <f t="shared" si="13"/>
        <v>0.4089341094510619</v>
      </c>
      <c r="M99" s="189">
        <v>7.2273906597479618</v>
      </c>
      <c r="N99" s="190">
        <f t="shared" si="14"/>
        <v>-0.66802819677479519</v>
      </c>
    </row>
    <row r="100" spans="2:14" x14ac:dyDescent="0.25">
      <c r="B100" s="119" t="s">
        <v>79</v>
      </c>
      <c r="C100" s="189" t="s">
        <v>252</v>
      </c>
      <c r="D100" s="190" t="s">
        <v>252</v>
      </c>
      <c r="E100" s="189">
        <v>4.7813427832583084</v>
      </c>
      <c r="F100" s="190" t="str">
        <f t="shared" si="12"/>
        <v>-</v>
      </c>
      <c r="G100" s="189">
        <v>6.7759002394614374</v>
      </c>
      <c r="H100" s="190">
        <f t="shared" si="12"/>
        <v>1.994557456203129</v>
      </c>
      <c r="I100" s="189">
        <v>6.817497116232782</v>
      </c>
      <c r="J100" s="190">
        <f t="shared" si="12"/>
        <v>4.1596876771344604E-2</v>
      </c>
      <c r="K100" s="189">
        <v>7.473088004190676</v>
      </c>
      <c r="L100" s="190">
        <f t="shared" si="13"/>
        <v>0.655590887957894</v>
      </c>
      <c r="M100" s="189">
        <v>6.9188518420570828</v>
      </c>
      <c r="N100" s="190">
        <f t="shared" si="14"/>
        <v>-0.55423616213359317</v>
      </c>
    </row>
    <row r="101" spans="2:14" x14ac:dyDescent="0.25">
      <c r="B101" s="119" t="s">
        <v>81</v>
      </c>
      <c r="C101" s="189" t="s">
        <v>252</v>
      </c>
      <c r="D101" s="190" t="s">
        <v>252</v>
      </c>
      <c r="E101" s="189">
        <v>4.397778365511769</v>
      </c>
      <c r="F101" s="190" t="str">
        <f t="shared" si="12"/>
        <v>-</v>
      </c>
      <c r="G101" s="189">
        <v>6.9439102564102564</v>
      </c>
      <c r="H101" s="190">
        <f t="shared" si="12"/>
        <v>2.5461318908984873</v>
      </c>
      <c r="I101" s="189">
        <v>7.2586569343065692</v>
      </c>
      <c r="J101" s="190">
        <f t="shared" si="12"/>
        <v>0.31474667789631283</v>
      </c>
      <c r="K101" s="189">
        <v>7.3748725608744099</v>
      </c>
      <c r="L101" s="190">
        <f t="shared" si="13"/>
        <v>0.11621562656784068</v>
      </c>
      <c r="M101" s="189">
        <v>6.6775582121509505</v>
      </c>
      <c r="N101" s="190">
        <f t="shared" si="14"/>
        <v>-0.69731434872345943</v>
      </c>
    </row>
    <row r="102" spans="2:14" x14ac:dyDescent="0.25">
      <c r="B102" s="119" t="s">
        <v>83</v>
      </c>
      <c r="C102" s="189" t="s">
        <v>252</v>
      </c>
      <c r="D102" s="190" t="s">
        <v>252</v>
      </c>
      <c r="E102" s="189">
        <v>5.0881335981755313</v>
      </c>
      <c r="F102" s="190" t="str">
        <f t="shared" si="12"/>
        <v>-</v>
      </c>
      <c r="G102" s="189">
        <v>7.1152385313686937</v>
      </c>
      <c r="H102" s="190">
        <f t="shared" si="12"/>
        <v>2.0271049331931623</v>
      </c>
      <c r="I102" s="189">
        <v>7.1489987528531422</v>
      </c>
      <c r="J102" s="190">
        <f t="shared" si="12"/>
        <v>3.3760221484448572E-2</v>
      </c>
      <c r="K102" s="189">
        <v>7.5855845256024095</v>
      </c>
      <c r="L102" s="190">
        <f t="shared" si="13"/>
        <v>0.43658577274926724</v>
      </c>
      <c r="M102" s="189">
        <v>7.2946518668012112</v>
      </c>
      <c r="N102" s="190">
        <f t="shared" si="14"/>
        <v>-0.29093265880119823</v>
      </c>
    </row>
    <row r="103" spans="2:14" x14ac:dyDescent="0.25">
      <c r="B103" s="119" t="s">
        <v>85</v>
      </c>
      <c r="C103" s="189" t="s">
        <v>252</v>
      </c>
      <c r="D103" s="190" t="s">
        <v>252</v>
      </c>
      <c r="E103" s="189">
        <v>5.9932805987922091</v>
      </c>
      <c r="F103" s="190" t="str">
        <f t="shared" si="12"/>
        <v>-</v>
      </c>
      <c r="G103" s="189">
        <v>7.5383412868191542</v>
      </c>
      <c r="H103" s="190">
        <f t="shared" si="12"/>
        <v>1.5450606880269451</v>
      </c>
      <c r="I103" s="189">
        <v>8.4821730950141117</v>
      </c>
      <c r="J103" s="190">
        <f t="shared" si="12"/>
        <v>0.94383180819495749</v>
      </c>
      <c r="K103" s="189">
        <v>8.1429656266053208</v>
      </c>
      <c r="L103" s="190">
        <f t="shared" si="13"/>
        <v>-0.3392074684087909</v>
      </c>
      <c r="M103" s="189">
        <v>7.9819047422765399</v>
      </c>
      <c r="N103" s="190">
        <f t="shared" si="14"/>
        <v>-0.16106088432878085</v>
      </c>
    </row>
    <row r="104" spans="2:14" x14ac:dyDescent="0.25">
      <c r="B104" s="119" t="s">
        <v>87</v>
      </c>
      <c r="C104" s="189">
        <v>5.7271688124172782</v>
      </c>
      <c r="D104" s="190">
        <v>-2.9064071460722003</v>
      </c>
      <c r="E104" s="189">
        <v>7.6142005157962602</v>
      </c>
      <c r="F104" s="190">
        <f t="shared" si="12"/>
        <v>1.8870317033789821</v>
      </c>
      <c r="G104" s="189">
        <v>7.8744468190747581</v>
      </c>
      <c r="H104" s="190">
        <f t="shared" si="12"/>
        <v>0.26024630327849785</v>
      </c>
      <c r="I104" s="189">
        <v>8.01108209668174</v>
      </c>
      <c r="J104" s="190">
        <f t="shared" si="12"/>
        <v>0.13663527760698191</v>
      </c>
      <c r="K104" s="189">
        <v>8.0382977830910889</v>
      </c>
      <c r="L104" s="190">
        <f t="shared" si="13"/>
        <v>2.7215686409348905E-2</v>
      </c>
      <c r="M104" s="189"/>
      <c r="N104" s="190"/>
    </row>
    <row r="105" spans="2:14" x14ac:dyDescent="0.25">
      <c r="B105" s="119" t="s">
        <v>89</v>
      </c>
      <c r="C105" s="189">
        <v>4.8131985098456624</v>
      </c>
      <c r="D105" s="190">
        <v>-3.3012043222765666</v>
      </c>
      <c r="E105" s="189">
        <v>7.2469283548747407</v>
      </c>
      <c r="F105" s="190">
        <f t="shared" si="12"/>
        <v>2.4337298450290783</v>
      </c>
      <c r="G105" s="189">
        <v>7.2615313415951048</v>
      </c>
      <c r="H105" s="190">
        <f t="shared" si="12"/>
        <v>1.4602986720364086E-2</v>
      </c>
      <c r="I105" s="189">
        <v>7.6952673050069818</v>
      </c>
      <c r="J105" s="190">
        <f t="shared" si="12"/>
        <v>0.43373596341187692</v>
      </c>
      <c r="K105" s="189">
        <v>7.7831139240506326</v>
      </c>
      <c r="L105" s="190">
        <f t="shared" si="13"/>
        <v>8.7846619043650875E-2</v>
      </c>
      <c r="M105" s="189"/>
      <c r="N105" s="190"/>
    </row>
    <row r="106" spans="2:14" x14ac:dyDescent="0.25">
      <c r="B106" s="119" t="s">
        <v>91</v>
      </c>
      <c r="C106" s="189">
        <v>4.2117686448480791</v>
      </c>
      <c r="D106" s="190">
        <v>-3.7509790793806559</v>
      </c>
      <c r="E106" s="189">
        <v>7.0020037817853416</v>
      </c>
      <c r="F106" s="190">
        <f t="shared" si="12"/>
        <v>2.7902351369372624</v>
      </c>
      <c r="G106" s="189">
        <v>7.3794434384827978</v>
      </c>
      <c r="H106" s="190">
        <f t="shared" si="12"/>
        <v>0.37743965669745627</v>
      </c>
      <c r="I106" s="189">
        <v>7.779149370829983</v>
      </c>
      <c r="J106" s="190">
        <f t="shared" si="12"/>
        <v>0.39970593234718521</v>
      </c>
      <c r="K106" s="189">
        <v>7.5828613151606339</v>
      </c>
      <c r="L106" s="190">
        <f t="shared" si="13"/>
        <v>-0.19628805566934915</v>
      </c>
      <c r="M106" s="189"/>
      <c r="N106" s="190"/>
    </row>
    <row r="107" spans="2:14" x14ac:dyDescent="0.25">
      <c r="B107" s="119" t="s">
        <v>93</v>
      </c>
      <c r="C107" s="189">
        <v>6.5008317622269045</v>
      </c>
      <c r="D107" s="190">
        <v>-1.7350610785046454</v>
      </c>
      <c r="E107" s="189">
        <v>7.7717367009387575</v>
      </c>
      <c r="F107" s="190">
        <f t="shared" si="12"/>
        <v>1.2709049387118529</v>
      </c>
      <c r="G107" s="189">
        <v>7.5624564187645769</v>
      </c>
      <c r="H107" s="190">
        <f t="shared" si="12"/>
        <v>-0.2092802821741806</v>
      </c>
      <c r="I107" s="189">
        <v>8.1975707936803399</v>
      </c>
      <c r="J107" s="190">
        <f t="shared" si="12"/>
        <v>0.63511437491576306</v>
      </c>
      <c r="K107" s="189">
        <v>7.6458898129853425</v>
      </c>
      <c r="L107" s="190">
        <f t="shared" si="13"/>
        <v>-0.55168098069499738</v>
      </c>
      <c r="M107" s="189"/>
      <c r="N107" s="190"/>
    </row>
    <row r="108" spans="2:14" x14ac:dyDescent="0.25">
      <c r="B108" s="119" t="s">
        <v>95</v>
      </c>
      <c r="C108" s="189">
        <v>6.7457202049940026</v>
      </c>
      <c r="D108" s="190">
        <v>-1.5311792913931228</v>
      </c>
      <c r="E108" s="189">
        <v>7.6706188030103934</v>
      </c>
      <c r="F108" s="190">
        <f t="shared" si="12"/>
        <v>0.92489859801639085</v>
      </c>
      <c r="G108" s="189">
        <v>7.6502985407427593</v>
      </c>
      <c r="H108" s="190">
        <f t="shared" si="12"/>
        <v>-2.032026226763417E-2</v>
      </c>
      <c r="I108" s="189">
        <v>8.0025941517806345</v>
      </c>
      <c r="J108" s="190">
        <f t="shared" si="12"/>
        <v>0.35229561103787521</v>
      </c>
      <c r="K108" s="189">
        <v>7.9492459197024994</v>
      </c>
      <c r="L108" s="190">
        <f t="shared" si="13"/>
        <v>-5.3348232078135105E-2</v>
      </c>
      <c r="M108" s="189"/>
      <c r="N108" s="190"/>
    </row>
    <row r="109" spans="2:14" ht="15.75" x14ac:dyDescent="0.25">
      <c r="B109" s="122" t="s">
        <v>32</v>
      </c>
      <c r="C109" s="191">
        <v>7.6976565365005385</v>
      </c>
      <c r="D109" s="192">
        <v>-0.41933174623124359</v>
      </c>
      <c r="E109" s="191">
        <v>6.7480053840829859</v>
      </c>
      <c r="F109" s="192">
        <f t="shared" si="12"/>
        <v>-0.9496511524175526</v>
      </c>
      <c r="G109" s="191">
        <v>7.4304103238841659</v>
      </c>
      <c r="H109" s="192">
        <f t="shared" si="12"/>
        <v>0.68240493980118</v>
      </c>
      <c r="I109" s="191">
        <v>7.7809349022994709</v>
      </c>
      <c r="J109" s="192">
        <f t="shared" si="12"/>
        <v>0.35052457841530504</v>
      </c>
      <c r="K109" s="191">
        <v>7.8999954403483574</v>
      </c>
      <c r="L109" s="192">
        <f t="shared" si="13"/>
        <v>0.1190605380488865</v>
      </c>
      <c r="M109" s="191">
        <v>7.5719341408024228</v>
      </c>
      <c r="N109" s="192">
        <v>-0.39737102192583329</v>
      </c>
    </row>
    <row r="110" spans="2:14" ht="6" customHeight="1" x14ac:dyDescent="0.25"/>
    <row r="111" spans="2:14" x14ac:dyDescent="0.25">
      <c r="B111" s="107" t="s">
        <v>57</v>
      </c>
      <c r="C111" s="195"/>
      <c r="D111" s="195"/>
      <c r="E111" s="195"/>
      <c r="F111" s="195"/>
      <c r="G111" s="195"/>
      <c r="H111" s="195"/>
      <c r="I111" s="195"/>
      <c r="J111" s="195"/>
      <c r="K111" s="195"/>
      <c r="L111" s="195"/>
      <c r="M111" s="195"/>
      <c r="N111" s="195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95F13-FC9A-4B02-8F95-952231200F86}">
  <sheetPr>
    <tabColor rgb="FF7030A0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C3D04-03E4-4090-939F-08D31A4FB74C}">
  <sheetPr>
    <tabColor rgb="FFAC75D5"/>
  </sheetPr>
  <dimension ref="A1:AC112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 t="s">
        <v>152</v>
      </c>
    </row>
    <row r="2" spans="1:16" ht="18.75" x14ac:dyDescent="0.3">
      <c r="D2" s="197" t="s">
        <v>153</v>
      </c>
    </row>
    <row r="4" spans="1:16" ht="48.75" customHeight="1" thickBot="1" x14ac:dyDescent="0.3">
      <c r="B4" s="283" t="s">
        <v>308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P4" s="1" t="s">
        <v>154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155</v>
      </c>
    </row>
    <row r="6" spans="1:16" ht="22.5" thickTop="1" thickBot="1" x14ac:dyDescent="0.3">
      <c r="B6" s="111"/>
      <c r="C6" s="305" t="s">
        <v>156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6" ht="22.5" thickTop="1" thickBot="1" x14ac:dyDescent="0.3">
      <c r="B7" s="111"/>
      <c r="C7" s="307">
        <v>2020</v>
      </c>
      <c r="D7" s="308"/>
      <c r="E7" s="309">
        <v>2021</v>
      </c>
      <c r="F7" s="308"/>
      <c r="G7" s="309">
        <v>2022</v>
      </c>
      <c r="H7" s="308"/>
      <c r="I7" s="309">
        <v>2023</v>
      </c>
      <c r="J7" s="308"/>
      <c r="K7" s="309">
        <v>2024</v>
      </c>
      <c r="L7" s="308"/>
      <c r="M7" s="309">
        <v>2025</v>
      </c>
      <c r="N7" s="310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0.69230000000000003</v>
      </c>
      <c r="D9" s="121">
        <v>1.748971193415616E-2</v>
      </c>
      <c r="E9" s="198">
        <v>9.5100000000000004E-2</v>
      </c>
      <c r="F9" s="121">
        <f t="shared" ref="F9:L21" si="0">IFERROR(E9/C9-1,"-")</f>
        <v>-0.86263180702007802</v>
      </c>
      <c r="G9" s="198">
        <v>0.5</v>
      </c>
      <c r="H9" s="121">
        <f t="shared" si="0"/>
        <v>4.2576235541535228</v>
      </c>
      <c r="I9" s="198">
        <v>0.66949999999999998</v>
      </c>
      <c r="J9" s="121">
        <f t="shared" si="0"/>
        <v>0.33899999999999997</v>
      </c>
      <c r="K9" s="198">
        <v>0.70660000000000001</v>
      </c>
      <c r="L9" s="121">
        <f t="shared" si="0"/>
        <v>5.5414488424197161E-2</v>
      </c>
      <c r="M9" s="198">
        <v>0.73430000000000006</v>
      </c>
      <c r="N9" s="121">
        <f t="shared" ref="N9:N15" si="1">IFERROR(M9/K9-1,"-")</f>
        <v>3.920181149165014E-2</v>
      </c>
    </row>
    <row r="10" spans="1:16" x14ac:dyDescent="0.25">
      <c r="A10" s="1" t="s">
        <v>74</v>
      </c>
      <c r="B10" s="119" t="s">
        <v>75</v>
      </c>
      <c r="C10" s="198">
        <v>0.68569999999999998</v>
      </c>
      <c r="D10" s="121">
        <v>-8.3875632682574031E-3</v>
      </c>
      <c r="E10" s="198">
        <v>0.1361</v>
      </c>
      <c r="F10" s="121">
        <f t="shared" si="0"/>
        <v>-0.80151669826454719</v>
      </c>
      <c r="G10" s="198">
        <v>0.61280000000000001</v>
      </c>
      <c r="H10" s="121">
        <f t="shared" si="0"/>
        <v>3.5025716385011023</v>
      </c>
      <c r="I10" s="198">
        <v>0.74250000000000005</v>
      </c>
      <c r="J10" s="121">
        <f t="shared" si="0"/>
        <v>0.21165143603133174</v>
      </c>
      <c r="K10" s="198">
        <v>0.74719999999999998</v>
      </c>
      <c r="L10" s="121">
        <f t="shared" si="0"/>
        <v>6.3299663299662967E-3</v>
      </c>
      <c r="M10" s="198">
        <v>0.76090000000000002</v>
      </c>
      <c r="N10" s="121">
        <f t="shared" si="1"/>
        <v>1.8335117773019327E-2</v>
      </c>
    </row>
    <row r="11" spans="1:16" x14ac:dyDescent="0.25">
      <c r="A11" s="1" t="s">
        <v>76</v>
      </c>
      <c r="B11" s="119" t="s">
        <v>77</v>
      </c>
      <c r="C11" s="198">
        <v>0.29420000000000002</v>
      </c>
      <c r="D11" s="121">
        <v>-0.5614192009540846</v>
      </c>
      <c r="E11" s="198">
        <v>0.1757</v>
      </c>
      <c r="F11" s="121">
        <f t="shared" si="0"/>
        <v>-0.40278721957851804</v>
      </c>
      <c r="G11" s="198">
        <v>0.65290000000000004</v>
      </c>
      <c r="H11" s="121">
        <f t="shared" si="0"/>
        <v>2.7159931701764375</v>
      </c>
      <c r="I11" s="198">
        <v>0.70920000000000005</v>
      </c>
      <c r="J11" s="121">
        <f t="shared" si="0"/>
        <v>8.6230663194976298E-2</v>
      </c>
      <c r="K11" s="198">
        <v>0.74159999999999993</v>
      </c>
      <c r="L11" s="121">
        <f t="shared" si="0"/>
        <v>4.5685279187817063E-2</v>
      </c>
      <c r="M11" s="198">
        <v>0.72219999999999995</v>
      </c>
      <c r="N11" s="121">
        <f t="shared" si="1"/>
        <v>-2.6159654800431476E-2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0.17579999999999998</v>
      </c>
      <c r="F12" s="121" t="str">
        <f t="shared" si="0"/>
        <v>-</v>
      </c>
      <c r="G12" s="198">
        <v>0.63419999999999999</v>
      </c>
      <c r="H12" s="121">
        <f t="shared" si="0"/>
        <v>2.6075085324232083</v>
      </c>
      <c r="I12" s="198">
        <v>0.66839999999999999</v>
      </c>
      <c r="J12" s="121">
        <f t="shared" si="0"/>
        <v>5.392620624408706E-2</v>
      </c>
      <c r="K12" s="198">
        <v>0.69840000000000002</v>
      </c>
      <c r="L12" s="121">
        <f t="shared" si="0"/>
        <v>4.4883303411131115E-2</v>
      </c>
      <c r="M12" s="198">
        <v>0.67959999999999998</v>
      </c>
      <c r="N12" s="121">
        <f t="shared" si="1"/>
        <v>-2.6918671248568171E-2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0.15710000000000002</v>
      </c>
      <c r="F13" s="121" t="str">
        <f t="shared" si="0"/>
        <v>-</v>
      </c>
      <c r="G13" s="198">
        <v>0.5615</v>
      </c>
      <c r="H13" s="121">
        <f t="shared" si="0"/>
        <v>2.5741565881604069</v>
      </c>
      <c r="I13" s="198">
        <v>0.58719999999999994</v>
      </c>
      <c r="J13" s="121">
        <f t="shared" si="0"/>
        <v>4.5770258236865535E-2</v>
      </c>
      <c r="K13" s="198">
        <v>0.65599999999999992</v>
      </c>
      <c r="L13" s="121">
        <f t="shared" si="0"/>
        <v>0.11716621253406001</v>
      </c>
      <c r="M13" s="198">
        <v>0.64739999999999998</v>
      </c>
      <c r="N13" s="121">
        <f t="shared" si="1"/>
        <v>-1.3109756097560932E-2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0.18729999999999999</v>
      </c>
      <c r="F14" s="121" t="str">
        <f t="shared" si="0"/>
        <v>-</v>
      </c>
      <c r="G14" s="198">
        <v>0.5746</v>
      </c>
      <c r="H14" s="121">
        <f t="shared" si="0"/>
        <v>2.0678056593699949</v>
      </c>
      <c r="I14" s="198">
        <v>0.68279999999999996</v>
      </c>
      <c r="J14" s="121">
        <f t="shared" si="0"/>
        <v>0.18830490776192121</v>
      </c>
      <c r="K14" s="198">
        <v>0.7095999999999999</v>
      </c>
      <c r="L14" s="121">
        <f t="shared" si="0"/>
        <v>3.9250146455770185E-2</v>
      </c>
      <c r="M14" s="198">
        <v>0.72840000000000005</v>
      </c>
      <c r="N14" s="121">
        <f t="shared" si="1"/>
        <v>2.6493799323562772E-2</v>
      </c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0.31109999999999999</v>
      </c>
      <c r="F15" s="121" t="str">
        <f t="shared" si="0"/>
        <v>-</v>
      </c>
      <c r="G15" s="198">
        <v>0.70909999999999995</v>
      </c>
      <c r="H15" s="121">
        <f t="shared" si="0"/>
        <v>1.2793314046930249</v>
      </c>
      <c r="I15" s="198">
        <v>0.75749999999999995</v>
      </c>
      <c r="J15" s="121">
        <f t="shared" si="0"/>
        <v>6.8255535185446359E-2</v>
      </c>
      <c r="K15" s="198">
        <v>0.75879999999999992</v>
      </c>
      <c r="L15" s="121">
        <f t="shared" si="0"/>
        <v>1.7161716171616437E-3</v>
      </c>
      <c r="M15" s="198">
        <v>0.81150000000000011</v>
      </c>
      <c r="N15" s="121">
        <f t="shared" si="1"/>
        <v>6.9451765946231259E-2</v>
      </c>
    </row>
    <row r="16" spans="1:16" x14ac:dyDescent="0.25">
      <c r="A16" s="1" t="s">
        <v>86</v>
      </c>
      <c r="B16" s="119" t="s">
        <v>87</v>
      </c>
      <c r="C16" s="198">
        <v>0.32240000000000002</v>
      </c>
      <c r="D16" s="121">
        <v>-0.57595685913455208</v>
      </c>
      <c r="E16" s="198">
        <v>0.45500000000000002</v>
      </c>
      <c r="F16" s="121">
        <f t="shared" si="0"/>
        <v>0.41129032258064502</v>
      </c>
      <c r="G16" s="198">
        <v>0.74010000000000009</v>
      </c>
      <c r="H16" s="121">
        <f t="shared" si="0"/>
        <v>0.62659340659340668</v>
      </c>
      <c r="I16" s="198">
        <v>0.82290000000000008</v>
      </c>
      <c r="J16" s="121">
        <f t="shared" si="0"/>
        <v>0.11187677340899871</v>
      </c>
      <c r="K16" s="198">
        <v>0.79330000000000001</v>
      </c>
      <c r="L16" s="121">
        <f t="shared" si="0"/>
        <v>-3.5970348766557358E-2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0.17910000000000001</v>
      </c>
      <c r="D17" s="121">
        <v>-0.72344039530574422</v>
      </c>
      <c r="E17" s="198">
        <v>0.41299999999999998</v>
      </c>
      <c r="F17" s="121">
        <f t="shared" si="0"/>
        <v>1.3059743160245669</v>
      </c>
      <c r="G17" s="198">
        <v>0.63939999999999997</v>
      </c>
      <c r="H17" s="121">
        <f t="shared" si="0"/>
        <v>0.54818401937046013</v>
      </c>
      <c r="I17" s="198">
        <v>0.6966</v>
      </c>
      <c r="J17" s="121">
        <f t="shared" si="0"/>
        <v>8.945886768845801E-2</v>
      </c>
      <c r="K17" s="198">
        <v>0.70640000000000003</v>
      </c>
      <c r="L17" s="121">
        <f t="shared" si="0"/>
        <v>1.4068331897789221E-2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0.16300000000000001</v>
      </c>
      <c r="D18" s="121">
        <v>-0.74938499384993851</v>
      </c>
      <c r="E18" s="198">
        <v>0.57179999999999997</v>
      </c>
      <c r="F18" s="121">
        <f t="shared" si="0"/>
        <v>2.5079754601226991</v>
      </c>
      <c r="G18" s="198">
        <v>0.66269999999999996</v>
      </c>
      <c r="H18" s="121">
        <f t="shared" si="0"/>
        <v>0.15897166841552979</v>
      </c>
      <c r="I18" s="198">
        <v>0.74870000000000003</v>
      </c>
      <c r="J18" s="121">
        <f t="shared" si="0"/>
        <v>0.12977214425833727</v>
      </c>
      <c r="K18" s="198">
        <v>0.73659999999999992</v>
      </c>
      <c r="L18" s="121">
        <f t="shared" si="0"/>
        <v>-1.6161346333645077E-2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0.18329999999999999</v>
      </c>
      <c r="D19" s="121">
        <v>-0.72493997599039617</v>
      </c>
      <c r="E19" s="198">
        <v>0.61499999999999999</v>
      </c>
      <c r="F19" s="121">
        <f t="shared" si="0"/>
        <v>2.3551554828150576</v>
      </c>
      <c r="G19" s="198">
        <v>0.66959999999999997</v>
      </c>
      <c r="H19" s="121">
        <f t="shared" si="0"/>
        <v>8.8780487804878128E-2</v>
      </c>
      <c r="I19" s="198">
        <v>0.73970000000000002</v>
      </c>
      <c r="J19" s="121">
        <f t="shared" si="0"/>
        <v>0.10468936678614105</v>
      </c>
      <c r="K19" s="198">
        <v>0.71489999999999998</v>
      </c>
      <c r="L19" s="121">
        <f t="shared" si="0"/>
        <v>-3.3527105583344707E-2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0.18170000000000003</v>
      </c>
      <c r="D20" s="121">
        <v>-0.72953259898779399</v>
      </c>
      <c r="E20" s="198">
        <v>0.51790000000000003</v>
      </c>
      <c r="F20" s="121">
        <f t="shared" si="0"/>
        <v>1.8503026967528893</v>
      </c>
      <c r="G20" s="198">
        <v>0.65170000000000006</v>
      </c>
      <c r="H20" s="121">
        <f t="shared" si="0"/>
        <v>0.25835103301795725</v>
      </c>
      <c r="I20" s="198">
        <v>0.72120000000000006</v>
      </c>
      <c r="J20" s="121">
        <f t="shared" si="0"/>
        <v>0.10664416142396815</v>
      </c>
      <c r="K20" s="198">
        <v>0.70669999999999999</v>
      </c>
      <c r="L20" s="121">
        <f t="shared" si="0"/>
        <v>-2.0105379922351729E-2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0.41641203353334449</v>
      </c>
      <c r="D21" s="124">
        <v>-0.38027305715035786</v>
      </c>
      <c r="E21" s="200">
        <v>0.38237984856351559</v>
      </c>
      <c r="F21" s="124">
        <f t="shared" si="0"/>
        <v>-8.1727189008104717E-2</v>
      </c>
      <c r="G21" s="200">
        <v>0.63514820255836268</v>
      </c>
      <c r="H21" s="124">
        <f t="shared" si="0"/>
        <v>0.6610399448203681</v>
      </c>
      <c r="I21" s="200">
        <v>0.71202240207954559</v>
      </c>
      <c r="J21" s="124">
        <f t="shared" si="0"/>
        <v>0.12103348354216448</v>
      </c>
      <c r="K21" s="200">
        <v>0.72327549742346608</v>
      </c>
      <c r="L21" s="124">
        <f t="shared" si="0"/>
        <v>1.5804411927285544E-2</v>
      </c>
      <c r="M21" s="200"/>
      <c r="N21" s="124"/>
      <c r="O21" s="317"/>
    </row>
    <row r="22" spans="1:29" ht="6" customHeight="1" x14ac:dyDescent="0.25">
      <c r="O22" s="317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7"/>
    </row>
    <row r="24" spans="1:29" x14ac:dyDescent="0.25">
      <c r="C24" s="201"/>
      <c r="K24" s="201"/>
      <c r="M24" s="201"/>
      <c r="N24" s="121"/>
      <c r="O24" s="317"/>
    </row>
    <row r="26" spans="1:29" ht="21.75" customHeight="1" thickBot="1" x14ac:dyDescent="0.3">
      <c r="B26" s="283" t="s">
        <v>309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P26" s="1" t="s">
        <v>157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158</v>
      </c>
    </row>
    <row r="28" spans="1:29" ht="22.5" thickTop="1" thickBot="1" x14ac:dyDescent="0.3">
      <c r="B28" s="111"/>
      <c r="C28" s="305" t="s">
        <v>62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0.74340000000000006</v>
      </c>
      <c r="D31" s="121"/>
      <c r="E31" s="198">
        <v>7.5199999999999989E-2</v>
      </c>
      <c r="F31" s="121">
        <f t="shared" ref="F31:J43" si="2">IFERROR(E31/C31-1,"-")</f>
        <v>-0.89884315308044127</v>
      </c>
      <c r="G31" s="198">
        <v>0.4824</v>
      </c>
      <c r="H31" s="121">
        <f t="shared" si="2"/>
        <v>5.4148936170212778</v>
      </c>
      <c r="I31" s="198">
        <v>0.72840000000000005</v>
      </c>
      <c r="J31" s="121">
        <f t="shared" si="2"/>
        <v>0.50995024875621908</v>
      </c>
      <c r="K31" s="198">
        <v>0.71409999999999996</v>
      </c>
      <c r="L31" s="121">
        <f t="shared" ref="L31:L43" si="3">IFERROR(K31/I31-1,"-")</f>
        <v>-1.9632070291048964E-2</v>
      </c>
      <c r="M31" s="198">
        <v>0.747</v>
      </c>
      <c r="N31" s="121">
        <f t="shared" ref="N31:N37" si="4">IFERROR(M31/K31-1,"-")</f>
        <v>4.6071978714465889E-2</v>
      </c>
    </row>
    <row r="32" spans="1:29" x14ac:dyDescent="0.25">
      <c r="B32" s="119" t="s">
        <v>75</v>
      </c>
      <c r="C32" s="198">
        <v>0.73480000000000001</v>
      </c>
      <c r="D32" s="121"/>
      <c r="E32" s="198">
        <v>0.17859999999999998</v>
      </c>
      <c r="F32" s="121">
        <f t="shared" si="2"/>
        <v>-0.75694066412629291</v>
      </c>
      <c r="G32" s="198">
        <v>0.61399999999999999</v>
      </c>
      <c r="H32" s="121">
        <f t="shared" si="2"/>
        <v>2.4378499440089589</v>
      </c>
      <c r="I32" s="198">
        <v>0.80059999999999998</v>
      </c>
      <c r="J32" s="121">
        <f t="shared" si="2"/>
        <v>0.30390879478827371</v>
      </c>
      <c r="K32" s="198">
        <v>0.79409999999999992</v>
      </c>
      <c r="L32" s="121">
        <f t="shared" si="3"/>
        <v>-8.1189108168874258E-3</v>
      </c>
      <c r="M32" s="198">
        <v>0.7743000000000001</v>
      </c>
      <c r="N32" s="121">
        <f t="shared" si="4"/>
        <v>-2.4933887419720246E-2</v>
      </c>
    </row>
    <row r="33" spans="2:16" x14ac:dyDescent="0.25">
      <c r="B33" s="119" t="s">
        <v>77</v>
      </c>
      <c r="C33" s="198">
        <v>0.31909999999999999</v>
      </c>
      <c r="D33" s="121"/>
      <c r="E33" s="198">
        <v>0.36119999999999997</v>
      </c>
      <c r="F33" s="121">
        <f t="shared" si="2"/>
        <v>0.13193356314634896</v>
      </c>
      <c r="G33" s="198">
        <v>0.68430000000000002</v>
      </c>
      <c r="H33" s="121">
        <f t="shared" si="2"/>
        <v>0.89451827242524939</v>
      </c>
      <c r="I33" s="198">
        <v>0.76540000000000008</v>
      </c>
      <c r="J33" s="121">
        <f t="shared" si="2"/>
        <v>0.11851527107993576</v>
      </c>
      <c r="K33" s="198">
        <v>0.76760000000000006</v>
      </c>
      <c r="L33" s="121">
        <f t="shared" si="3"/>
        <v>2.8743140841389625E-3</v>
      </c>
      <c r="M33" s="198">
        <v>0.7409</v>
      </c>
      <c r="N33" s="121">
        <f t="shared" si="4"/>
        <v>-3.4783741532047996E-2</v>
      </c>
    </row>
    <row r="34" spans="2:16" x14ac:dyDescent="0.25">
      <c r="B34" s="119" t="s">
        <v>79</v>
      </c>
      <c r="C34" s="198">
        <v>0</v>
      </c>
      <c r="D34" s="121"/>
      <c r="E34" s="198">
        <v>0.36180000000000001</v>
      </c>
      <c r="F34" s="121" t="str">
        <f t="shared" si="2"/>
        <v>-</v>
      </c>
      <c r="G34" s="198">
        <v>0.66879999999999995</v>
      </c>
      <c r="H34" s="121">
        <f t="shared" si="2"/>
        <v>0.84853510226644535</v>
      </c>
      <c r="I34" s="198">
        <v>0.74760000000000004</v>
      </c>
      <c r="J34" s="121">
        <f t="shared" si="2"/>
        <v>0.11782296650717727</v>
      </c>
      <c r="K34" s="198">
        <v>0.71609999999999996</v>
      </c>
      <c r="L34" s="121">
        <f t="shared" si="3"/>
        <v>-4.2134831460674316E-2</v>
      </c>
      <c r="M34" s="198">
        <v>0.66430000000000011</v>
      </c>
      <c r="N34" s="121">
        <f t="shared" si="4"/>
        <v>-7.2336265884652806E-2</v>
      </c>
    </row>
    <row r="35" spans="2:16" x14ac:dyDescent="0.25">
      <c r="B35" s="119" t="s">
        <v>81</v>
      </c>
      <c r="C35" s="198">
        <v>0</v>
      </c>
      <c r="D35" s="121"/>
      <c r="E35" s="198">
        <v>0.23989999999999997</v>
      </c>
      <c r="F35" s="121" t="str">
        <f t="shared" si="2"/>
        <v>-</v>
      </c>
      <c r="G35" s="198">
        <v>0.61009999999999998</v>
      </c>
      <c r="H35" s="121">
        <f t="shared" si="2"/>
        <v>1.5431429762401003</v>
      </c>
      <c r="I35" s="198">
        <v>0.68819999999999992</v>
      </c>
      <c r="J35" s="121">
        <f t="shared" si="2"/>
        <v>0.12801180134404189</v>
      </c>
      <c r="K35" s="198">
        <v>0.67500000000000004</v>
      </c>
      <c r="L35" s="121">
        <f t="shared" si="3"/>
        <v>-1.9180470793373816E-2</v>
      </c>
      <c r="M35" s="198">
        <v>0.68510000000000004</v>
      </c>
      <c r="N35" s="121">
        <f t="shared" si="4"/>
        <v>1.4962962962963067E-2</v>
      </c>
    </row>
    <row r="36" spans="2:16" x14ac:dyDescent="0.25">
      <c r="B36" s="119" t="s">
        <v>83</v>
      </c>
      <c r="C36" s="198">
        <v>0</v>
      </c>
      <c r="D36" s="121"/>
      <c r="E36" s="198">
        <v>0.20010000000000003</v>
      </c>
      <c r="F36" s="121" t="str">
        <f t="shared" si="2"/>
        <v>-</v>
      </c>
      <c r="G36" s="198">
        <v>0.63009999999999999</v>
      </c>
      <c r="H36" s="121">
        <f t="shared" si="2"/>
        <v>2.148925537231384</v>
      </c>
      <c r="I36" s="198">
        <v>0.7591</v>
      </c>
      <c r="J36" s="121">
        <f t="shared" si="2"/>
        <v>0.20472940803047135</v>
      </c>
      <c r="K36" s="198">
        <v>0.74480000000000002</v>
      </c>
      <c r="L36" s="121">
        <f t="shared" si="3"/>
        <v>-1.8838097747332361E-2</v>
      </c>
      <c r="M36" s="198">
        <v>0.77500000000000002</v>
      </c>
      <c r="N36" s="121">
        <f t="shared" si="4"/>
        <v>4.0547798066595142E-2</v>
      </c>
    </row>
    <row r="37" spans="2:16" x14ac:dyDescent="0.25">
      <c r="B37" s="119" t="s">
        <v>85</v>
      </c>
      <c r="C37" s="198">
        <v>0</v>
      </c>
      <c r="D37" s="121"/>
      <c r="E37" s="198">
        <v>0.2979</v>
      </c>
      <c r="F37" s="121" t="str">
        <f t="shared" si="2"/>
        <v>-</v>
      </c>
      <c r="G37" s="198">
        <v>0.73349999999999993</v>
      </c>
      <c r="H37" s="121">
        <f t="shared" si="2"/>
        <v>1.4622356495468276</v>
      </c>
      <c r="I37" s="198">
        <v>0.82590000000000008</v>
      </c>
      <c r="J37" s="121">
        <f t="shared" si="2"/>
        <v>0.12597137014314952</v>
      </c>
      <c r="K37" s="198">
        <v>0.78220000000000001</v>
      </c>
      <c r="L37" s="121">
        <f t="shared" si="3"/>
        <v>-5.2911974815353036E-2</v>
      </c>
      <c r="M37" s="198">
        <v>0.84349999999999992</v>
      </c>
      <c r="N37" s="121">
        <f t="shared" si="4"/>
        <v>7.8368703656353844E-2</v>
      </c>
    </row>
    <row r="38" spans="2:16" x14ac:dyDescent="0.25">
      <c r="B38" s="119" t="s">
        <v>87</v>
      </c>
      <c r="C38" s="198">
        <v>0.39679999999999999</v>
      </c>
      <c r="D38" s="121"/>
      <c r="E38" s="198">
        <v>0.48670000000000002</v>
      </c>
      <c r="F38" s="121">
        <f t="shared" si="2"/>
        <v>0.2265625</v>
      </c>
      <c r="G38" s="198">
        <v>0.79159999999999997</v>
      </c>
      <c r="H38" s="121">
        <f t="shared" si="2"/>
        <v>0.62646394082597068</v>
      </c>
      <c r="I38" s="198">
        <v>0.92049999999999998</v>
      </c>
      <c r="J38" s="121">
        <f t="shared" si="2"/>
        <v>0.162834765032845</v>
      </c>
      <c r="K38" s="198">
        <v>0.81459999999999999</v>
      </c>
      <c r="L38" s="121">
        <f t="shared" si="3"/>
        <v>-0.11504617055947852</v>
      </c>
      <c r="M38" s="198"/>
      <c r="N38" s="121"/>
    </row>
    <row r="39" spans="2:16" x14ac:dyDescent="0.25">
      <c r="B39" s="119" t="s">
        <v>89</v>
      </c>
      <c r="C39" s="198">
        <v>0.24129999999999999</v>
      </c>
      <c r="D39" s="121"/>
      <c r="E39" s="198">
        <v>0.43729999999999997</v>
      </c>
      <c r="F39" s="121">
        <f t="shared" si="2"/>
        <v>0.8122668876916701</v>
      </c>
      <c r="G39" s="198">
        <v>0.71860000000000002</v>
      </c>
      <c r="H39" s="121">
        <f t="shared" si="2"/>
        <v>0.64326549279670719</v>
      </c>
      <c r="I39" s="198">
        <v>0.77829999999999999</v>
      </c>
      <c r="J39" s="121">
        <f t="shared" si="2"/>
        <v>8.3078207625939315E-2</v>
      </c>
      <c r="K39" s="198">
        <v>0.76139999999999997</v>
      </c>
      <c r="L39" s="121">
        <f t="shared" si="3"/>
        <v>-2.1713992033920104E-2</v>
      </c>
      <c r="M39" s="198"/>
      <c r="N39" s="121"/>
    </row>
    <row r="40" spans="2:16" x14ac:dyDescent="0.25">
      <c r="B40" s="119" t="s">
        <v>91</v>
      </c>
      <c r="C40" s="198">
        <v>0.1978</v>
      </c>
      <c r="D40" s="121"/>
      <c r="E40" s="198">
        <v>0.65159999999999996</v>
      </c>
      <c r="F40" s="121">
        <f t="shared" si="2"/>
        <v>2.294236602628918</v>
      </c>
      <c r="G40" s="198">
        <v>0.73419999999999996</v>
      </c>
      <c r="H40" s="121">
        <f t="shared" si="2"/>
        <v>0.12676488643339479</v>
      </c>
      <c r="I40" s="198">
        <v>0.8165</v>
      </c>
      <c r="J40" s="121">
        <f t="shared" si="2"/>
        <v>0.11209479705802239</v>
      </c>
      <c r="K40" s="198">
        <v>0.7772</v>
      </c>
      <c r="L40" s="121">
        <f t="shared" si="3"/>
        <v>-4.8132271892222911E-2</v>
      </c>
      <c r="M40" s="198"/>
      <c r="N40" s="121"/>
    </row>
    <row r="41" spans="2:16" x14ac:dyDescent="0.25">
      <c r="B41" s="119" t="s">
        <v>93</v>
      </c>
      <c r="C41" s="198">
        <v>0.20780000000000001</v>
      </c>
      <c r="D41" s="121"/>
      <c r="E41" s="198">
        <v>0.66430000000000011</v>
      </c>
      <c r="F41" s="121">
        <f t="shared" si="2"/>
        <v>2.1968238691049091</v>
      </c>
      <c r="G41" s="198">
        <v>0.72659999999999991</v>
      </c>
      <c r="H41" s="121">
        <f t="shared" si="2"/>
        <v>9.3782929399367498E-2</v>
      </c>
      <c r="I41" s="198">
        <v>0.78749999999999998</v>
      </c>
      <c r="J41" s="121">
        <f t="shared" si="2"/>
        <v>8.3815028901734312E-2</v>
      </c>
      <c r="K41" s="198">
        <v>0.73769999999999991</v>
      </c>
      <c r="L41" s="121">
        <f t="shared" si="3"/>
        <v>-6.3238095238095315E-2</v>
      </c>
      <c r="M41" s="198"/>
      <c r="N41" s="121"/>
    </row>
    <row r="42" spans="2:16" x14ac:dyDescent="0.25">
      <c r="B42" s="119" t="s">
        <v>95</v>
      </c>
      <c r="C42" s="198">
        <v>0.19519999999999998</v>
      </c>
      <c r="D42" s="121"/>
      <c r="E42" s="198">
        <v>0.54210000000000003</v>
      </c>
      <c r="F42" s="121">
        <f t="shared" si="2"/>
        <v>1.7771516393442628</v>
      </c>
      <c r="G42" s="198">
        <v>0.71829999999999994</v>
      </c>
      <c r="H42" s="121">
        <f t="shared" si="2"/>
        <v>0.3250322818668141</v>
      </c>
      <c r="I42" s="198">
        <v>0.77560000000000007</v>
      </c>
      <c r="J42" s="121">
        <f t="shared" si="2"/>
        <v>7.9771683140749117E-2</v>
      </c>
      <c r="K42" s="198">
        <v>0.7198</v>
      </c>
      <c r="L42" s="121">
        <f t="shared" si="3"/>
        <v>-7.1944301186178561E-2</v>
      </c>
      <c r="M42" s="198"/>
      <c r="N42" s="121"/>
    </row>
    <row r="43" spans="2:16" ht="15.75" x14ac:dyDescent="0.25">
      <c r="B43" s="122" t="s">
        <v>32</v>
      </c>
      <c r="C43" s="200">
        <v>0.47595609055413801</v>
      </c>
      <c r="D43" s="124"/>
      <c r="E43" s="202">
        <v>0.46630368359626001</v>
      </c>
      <c r="F43" s="124">
        <f t="shared" si="2"/>
        <v>-2.0280036645061283E-2</v>
      </c>
      <c r="G43" s="202">
        <v>0.67828567936803452</v>
      </c>
      <c r="H43" s="124">
        <f t="shared" si="2"/>
        <v>0.45460073173111581</v>
      </c>
      <c r="I43" s="200">
        <v>0.78253357023995396</v>
      </c>
      <c r="J43" s="124">
        <f t="shared" si="2"/>
        <v>0.15369319159008077</v>
      </c>
      <c r="K43" s="200">
        <v>0.74850931295992884</v>
      </c>
      <c r="L43" s="124">
        <f t="shared" si="3"/>
        <v>-4.3479613621677626E-2</v>
      </c>
      <c r="M43" s="200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3" t="s">
        <v>310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P48" s="1" t="s">
        <v>159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160</v>
      </c>
    </row>
    <row r="50" spans="2:16" ht="22.5" thickTop="1" thickBot="1" x14ac:dyDescent="0.3">
      <c r="B50" s="111"/>
      <c r="C50" s="305" t="s">
        <v>63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8">
        <v>0.77239999999999998</v>
      </c>
      <c r="D53" s="121"/>
      <c r="E53" s="198">
        <v>0</v>
      </c>
      <c r="F53" s="121">
        <f t="shared" ref="F53:J65" si="5">IFERROR(E53/C53-1,"-")</f>
        <v>-1</v>
      </c>
      <c r="G53" s="198">
        <v>0</v>
      </c>
      <c r="H53" s="121" t="str">
        <f t="shared" si="5"/>
        <v>-</v>
      </c>
      <c r="I53" s="198">
        <v>0.77359999999999995</v>
      </c>
      <c r="J53" s="121" t="str">
        <f t="shared" si="5"/>
        <v>-</v>
      </c>
      <c r="K53" s="198">
        <v>0.8014</v>
      </c>
      <c r="L53" s="121">
        <f t="shared" ref="L53:L65" si="6">IFERROR(K53/I53-1,"-")</f>
        <v>3.5935884177869859E-2</v>
      </c>
      <c r="M53" s="198">
        <v>0.76450000000000007</v>
      </c>
      <c r="N53" s="121">
        <f t="shared" ref="N53:N59" si="7">IFERROR(M53/K53-1,"-")</f>
        <v>-4.6044422261043105E-2</v>
      </c>
    </row>
    <row r="54" spans="2:16" x14ac:dyDescent="0.25">
      <c r="B54" s="119" t="s">
        <v>75</v>
      </c>
      <c r="C54" s="198">
        <v>0.74970000000000003</v>
      </c>
      <c r="D54" s="121"/>
      <c r="E54" s="198">
        <v>0</v>
      </c>
      <c r="F54" s="121">
        <f t="shared" si="5"/>
        <v>-1</v>
      </c>
      <c r="G54" s="198">
        <v>0</v>
      </c>
      <c r="H54" s="121" t="str">
        <f t="shared" si="5"/>
        <v>-</v>
      </c>
      <c r="I54" s="198">
        <v>0.82489999999999997</v>
      </c>
      <c r="J54" s="121" t="str">
        <f t="shared" si="5"/>
        <v>-</v>
      </c>
      <c r="K54" s="198">
        <v>0.83599999999999997</v>
      </c>
      <c r="L54" s="121">
        <f t="shared" si="6"/>
        <v>1.3456176506243089E-2</v>
      </c>
      <c r="M54" s="198">
        <v>0.80030000000000001</v>
      </c>
      <c r="N54" s="121">
        <f t="shared" si="7"/>
        <v>-4.2703349282296577E-2</v>
      </c>
    </row>
    <row r="55" spans="2:16" x14ac:dyDescent="0.25">
      <c r="B55" s="119" t="s">
        <v>77</v>
      </c>
      <c r="C55" s="198">
        <v>0.31869999999999998</v>
      </c>
      <c r="D55" s="121"/>
      <c r="E55" s="198">
        <v>0</v>
      </c>
      <c r="F55" s="121">
        <f t="shared" si="5"/>
        <v>-1</v>
      </c>
      <c r="G55" s="198">
        <v>0</v>
      </c>
      <c r="H55" s="121" t="str">
        <f t="shared" si="5"/>
        <v>-</v>
      </c>
      <c r="I55" s="198">
        <v>0.7742</v>
      </c>
      <c r="J55" s="121" t="str">
        <f t="shared" si="5"/>
        <v>-</v>
      </c>
      <c r="K55" s="198">
        <v>0.80279999999999996</v>
      </c>
      <c r="L55" s="121">
        <f t="shared" si="6"/>
        <v>3.6941358822009773E-2</v>
      </c>
      <c r="M55" s="198">
        <v>0.75040000000000007</v>
      </c>
      <c r="N55" s="121">
        <f t="shared" si="7"/>
        <v>-6.527154957648218E-2</v>
      </c>
    </row>
    <row r="56" spans="2:16" x14ac:dyDescent="0.25">
      <c r="B56" s="119" t="s">
        <v>79</v>
      </c>
      <c r="C56" s="198">
        <v>0</v>
      </c>
      <c r="D56" s="121"/>
      <c r="E56" s="198">
        <v>0</v>
      </c>
      <c r="F56" s="121" t="str">
        <f t="shared" si="5"/>
        <v>-</v>
      </c>
      <c r="G56" s="198">
        <v>0</v>
      </c>
      <c r="H56" s="121" t="str">
        <f t="shared" si="5"/>
        <v>-</v>
      </c>
      <c r="I56" s="198">
        <v>0.77370000000000005</v>
      </c>
      <c r="J56" s="121" t="str">
        <f t="shared" si="5"/>
        <v>-</v>
      </c>
      <c r="K56" s="198">
        <v>0.75859999999999994</v>
      </c>
      <c r="L56" s="121">
        <f t="shared" si="6"/>
        <v>-1.9516608504588473E-2</v>
      </c>
      <c r="M56" s="198">
        <v>0.67</v>
      </c>
      <c r="N56" s="121">
        <f t="shared" si="7"/>
        <v>-0.11679409438439214</v>
      </c>
    </row>
    <row r="57" spans="2:16" x14ac:dyDescent="0.25">
      <c r="B57" s="119" t="s">
        <v>81</v>
      </c>
      <c r="C57" s="198">
        <v>0</v>
      </c>
      <c r="D57" s="121"/>
      <c r="E57" s="198">
        <v>0</v>
      </c>
      <c r="F57" s="121" t="str">
        <f t="shared" si="5"/>
        <v>-</v>
      </c>
      <c r="G57" s="198">
        <v>0</v>
      </c>
      <c r="H57" s="121" t="str">
        <f t="shared" si="5"/>
        <v>-</v>
      </c>
      <c r="I57" s="198">
        <v>0.7340000000000001</v>
      </c>
      <c r="J57" s="121" t="str">
        <f t="shared" si="5"/>
        <v>-</v>
      </c>
      <c r="K57" s="198">
        <v>0.73549999999999993</v>
      </c>
      <c r="L57" s="121">
        <f t="shared" si="6"/>
        <v>2.043596730245012E-3</v>
      </c>
      <c r="M57" s="198">
        <v>0.72730000000000006</v>
      </c>
      <c r="N57" s="121">
        <f t="shared" si="7"/>
        <v>-1.1148878314071853E-2</v>
      </c>
    </row>
    <row r="58" spans="2:16" x14ac:dyDescent="0.25">
      <c r="B58" s="119" t="s">
        <v>83</v>
      </c>
      <c r="C58" s="198">
        <v>0</v>
      </c>
      <c r="D58" s="121"/>
      <c r="E58" s="198">
        <v>0</v>
      </c>
      <c r="F58" s="121" t="str">
        <f t="shared" si="5"/>
        <v>-</v>
      </c>
      <c r="G58" s="198">
        <v>0</v>
      </c>
      <c r="H58" s="121" t="str">
        <f t="shared" si="5"/>
        <v>-</v>
      </c>
      <c r="I58" s="198">
        <v>0.78079999999999994</v>
      </c>
      <c r="J58" s="121" t="str">
        <f t="shared" si="5"/>
        <v>-</v>
      </c>
      <c r="K58" s="198">
        <v>0.78249999999999997</v>
      </c>
      <c r="L58" s="121">
        <f t="shared" si="6"/>
        <v>2.1772540983606703E-3</v>
      </c>
      <c r="M58" s="198">
        <v>0.80680000000000007</v>
      </c>
      <c r="N58" s="121">
        <f t="shared" si="7"/>
        <v>3.1054313099041719E-2</v>
      </c>
    </row>
    <row r="59" spans="2:16" x14ac:dyDescent="0.25">
      <c r="B59" s="119" t="s">
        <v>85</v>
      </c>
      <c r="C59" s="198">
        <v>0</v>
      </c>
      <c r="D59" s="121"/>
      <c r="E59" s="198">
        <v>0</v>
      </c>
      <c r="F59" s="121" t="str">
        <f t="shared" si="5"/>
        <v>-</v>
      </c>
      <c r="G59" s="198">
        <v>0</v>
      </c>
      <c r="H59" s="121" t="str">
        <f t="shared" si="5"/>
        <v>-</v>
      </c>
      <c r="I59" s="198">
        <v>0.85099999999999998</v>
      </c>
      <c r="J59" s="121" t="str">
        <f t="shared" si="5"/>
        <v>-</v>
      </c>
      <c r="K59" s="198">
        <v>0.80819999999999992</v>
      </c>
      <c r="L59" s="121">
        <f t="shared" si="6"/>
        <v>-5.0293772032902528E-2</v>
      </c>
      <c r="M59" s="198">
        <v>0.88219999999999998</v>
      </c>
      <c r="N59" s="121">
        <f t="shared" si="7"/>
        <v>9.1561494679534894E-2</v>
      </c>
    </row>
    <row r="60" spans="2:16" x14ac:dyDescent="0.25">
      <c r="B60" s="119" t="s">
        <v>87</v>
      </c>
      <c r="C60" s="198">
        <v>0.4476</v>
      </c>
      <c r="D60" s="121"/>
      <c r="E60" s="198">
        <v>0</v>
      </c>
      <c r="F60" s="121">
        <f t="shared" si="5"/>
        <v>-1</v>
      </c>
      <c r="G60" s="198">
        <v>0</v>
      </c>
      <c r="H60" s="121" t="str">
        <f t="shared" si="5"/>
        <v>-</v>
      </c>
      <c r="I60" s="198">
        <v>0.88569999999999993</v>
      </c>
      <c r="J60" s="121" t="str">
        <f t="shared" si="5"/>
        <v>-</v>
      </c>
      <c r="K60" s="198">
        <v>0.8448</v>
      </c>
      <c r="L60" s="121">
        <f t="shared" si="6"/>
        <v>-4.6178164163938051E-2</v>
      </c>
      <c r="M60" s="198"/>
      <c r="N60" s="121"/>
    </row>
    <row r="61" spans="2:16" x14ac:dyDescent="0.25">
      <c r="B61" s="119" t="s">
        <v>89</v>
      </c>
      <c r="C61" s="198">
        <v>0.28889999999999999</v>
      </c>
      <c r="D61" s="121"/>
      <c r="E61" s="198">
        <v>0</v>
      </c>
      <c r="F61" s="121">
        <f t="shared" si="5"/>
        <v>-1</v>
      </c>
      <c r="G61" s="198">
        <v>0</v>
      </c>
      <c r="H61" s="121" t="str">
        <f t="shared" si="5"/>
        <v>-</v>
      </c>
      <c r="I61" s="198">
        <v>0.79090000000000005</v>
      </c>
      <c r="J61" s="121" t="str">
        <f t="shared" si="5"/>
        <v>-</v>
      </c>
      <c r="K61" s="198">
        <v>0.79409999999999992</v>
      </c>
      <c r="L61" s="121">
        <f t="shared" si="6"/>
        <v>4.0460235175114878E-3</v>
      </c>
      <c r="M61" s="198"/>
      <c r="N61" s="121"/>
    </row>
    <row r="62" spans="2:16" x14ac:dyDescent="0.25">
      <c r="B62" s="119" t="s">
        <v>91</v>
      </c>
      <c r="C62" s="198">
        <v>0.25650000000000001</v>
      </c>
      <c r="D62" s="121"/>
      <c r="E62" s="198">
        <v>0</v>
      </c>
      <c r="F62" s="121">
        <f t="shared" si="5"/>
        <v>-1</v>
      </c>
      <c r="G62" s="198">
        <v>0</v>
      </c>
      <c r="H62" s="121" t="str">
        <f t="shared" si="5"/>
        <v>-</v>
      </c>
      <c r="I62" s="198">
        <v>0.83700000000000008</v>
      </c>
      <c r="J62" s="121" t="str">
        <f t="shared" si="5"/>
        <v>-</v>
      </c>
      <c r="K62" s="198">
        <v>0.81709999999999994</v>
      </c>
      <c r="L62" s="121">
        <f t="shared" si="6"/>
        <v>-2.3775388291517485E-2</v>
      </c>
      <c r="M62" s="198"/>
      <c r="N62" s="121"/>
    </row>
    <row r="63" spans="2:16" x14ac:dyDescent="0.25">
      <c r="B63" s="119" t="s">
        <v>93</v>
      </c>
      <c r="C63" s="198">
        <v>0.24109999999999998</v>
      </c>
      <c r="D63" s="121"/>
      <c r="E63" s="198">
        <v>0</v>
      </c>
      <c r="F63" s="121">
        <f t="shared" si="5"/>
        <v>-1</v>
      </c>
      <c r="G63" s="198">
        <v>0</v>
      </c>
      <c r="H63" s="121" t="str">
        <f t="shared" si="5"/>
        <v>-</v>
      </c>
      <c r="I63" s="198">
        <v>0.79700000000000004</v>
      </c>
      <c r="J63" s="121" t="str">
        <f t="shared" si="5"/>
        <v>-</v>
      </c>
      <c r="K63" s="198">
        <v>0.75609999999999999</v>
      </c>
      <c r="L63" s="121">
        <f t="shared" si="6"/>
        <v>-5.1317440401505654E-2</v>
      </c>
      <c r="M63" s="198"/>
      <c r="N63" s="121"/>
    </row>
    <row r="64" spans="2:16" x14ac:dyDescent="0.25">
      <c r="B64" s="119" t="s">
        <v>95</v>
      </c>
      <c r="C64" s="198">
        <v>0.21739999999999998</v>
      </c>
      <c r="D64" s="121"/>
      <c r="E64" s="198">
        <v>0</v>
      </c>
      <c r="F64" s="121">
        <f t="shared" si="5"/>
        <v>-1</v>
      </c>
      <c r="G64" s="198">
        <v>0</v>
      </c>
      <c r="H64" s="121" t="str">
        <f t="shared" si="5"/>
        <v>-</v>
      </c>
      <c r="I64" s="198">
        <v>0.77450000000000008</v>
      </c>
      <c r="J64" s="121" t="str">
        <f t="shared" si="5"/>
        <v>-</v>
      </c>
      <c r="K64" s="198">
        <v>0.73540000000000005</v>
      </c>
      <c r="L64" s="121">
        <f t="shared" si="6"/>
        <v>-5.0484183344092992E-2</v>
      </c>
      <c r="M64" s="198"/>
      <c r="N64" s="121"/>
    </row>
    <row r="65" spans="2:16" ht="15.75" x14ac:dyDescent="0.25">
      <c r="B65" s="122" t="s">
        <v>32</v>
      </c>
      <c r="C65" s="202">
        <v>0.50671090593578938</v>
      </c>
      <c r="D65" s="203"/>
      <c r="E65" s="204">
        <v>0.52950161877207813</v>
      </c>
      <c r="F65" s="203">
        <f t="shared" si="5"/>
        <v>4.4977742869376502E-2</v>
      </c>
      <c r="G65" s="204">
        <v>0.73516921989137307</v>
      </c>
      <c r="H65" s="203">
        <f t="shared" si="5"/>
        <v>0.38841732268211193</v>
      </c>
      <c r="I65" s="204">
        <v>0.79979831270382273</v>
      </c>
      <c r="J65" s="203">
        <f t="shared" si="5"/>
        <v>8.7910498785571001E-2</v>
      </c>
      <c r="K65" s="204">
        <v>0.78720921060805849</v>
      </c>
      <c r="L65" s="203">
        <f t="shared" si="6"/>
        <v>-1.5740345904463271E-2</v>
      </c>
      <c r="M65" s="204"/>
      <c r="N65" s="203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/>
      <c r="K68" s="201"/>
      <c r="L68" s="201"/>
    </row>
    <row r="70" spans="2:16" ht="21.75" customHeight="1" thickBot="1" x14ac:dyDescent="0.3">
      <c r="B70" s="283" t="s">
        <v>311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P70" s="1" t="s">
        <v>161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162</v>
      </c>
    </row>
    <row r="72" spans="2:16" ht="22.5" thickTop="1" thickBot="1" x14ac:dyDescent="0.3">
      <c r="B72" s="111"/>
      <c r="C72" s="305" t="s">
        <v>64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8">
        <v>0.6715000000000001</v>
      </c>
      <c r="D75" s="121"/>
      <c r="E75" s="198">
        <v>0</v>
      </c>
      <c r="F75" s="121">
        <f t="shared" ref="F75:J87" si="8">IFERROR(E75/C75-1,"-")</f>
        <v>-1</v>
      </c>
      <c r="G75" s="198">
        <v>0</v>
      </c>
      <c r="H75" s="121" t="str">
        <f t="shared" si="8"/>
        <v>-</v>
      </c>
      <c r="I75" s="198">
        <v>0.61450000000000005</v>
      </c>
      <c r="J75" s="121" t="str">
        <f t="shared" si="8"/>
        <v>-</v>
      </c>
      <c r="K75" s="198">
        <v>0.48880000000000001</v>
      </c>
      <c r="L75" s="121">
        <f t="shared" ref="L75:L87" si="9">IFERROR(K75/I75-1,"-")</f>
        <v>-0.20455655004068352</v>
      </c>
      <c r="M75" s="198">
        <v>0.69620000000000004</v>
      </c>
      <c r="N75" s="121">
        <f t="shared" ref="N75:N81" si="10">IFERROR(M75/K75-1,"-")</f>
        <v>0.42430441898527005</v>
      </c>
    </row>
    <row r="76" spans="2:16" x14ac:dyDescent="0.25">
      <c r="B76" s="119" t="s">
        <v>75</v>
      </c>
      <c r="C76" s="198">
        <v>0.69769999999999999</v>
      </c>
      <c r="D76" s="121"/>
      <c r="E76" s="198">
        <v>0</v>
      </c>
      <c r="F76" s="121">
        <f t="shared" si="8"/>
        <v>-1</v>
      </c>
      <c r="G76" s="198">
        <v>0</v>
      </c>
      <c r="H76" s="121" t="str">
        <f t="shared" si="8"/>
        <v>-</v>
      </c>
      <c r="I76" s="198">
        <v>0.73510000000000009</v>
      </c>
      <c r="J76" s="121" t="str">
        <f t="shared" si="8"/>
        <v>-</v>
      </c>
      <c r="K76" s="198">
        <v>0.68310000000000004</v>
      </c>
      <c r="L76" s="121">
        <f t="shared" si="9"/>
        <v>-7.0738675010202701E-2</v>
      </c>
      <c r="M76" s="198">
        <v>0.70050000000000001</v>
      </c>
      <c r="N76" s="121">
        <f t="shared" si="10"/>
        <v>2.5472112428634119E-2</v>
      </c>
    </row>
    <row r="77" spans="2:16" x14ac:dyDescent="0.25">
      <c r="B77" s="119" t="s">
        <v>77</v>
      </c>
      <c r="C77" s="198">
        <v>0.3201</v>
      </c>
      <c r="D77" s="121"/>
      <c r="E77" s="198">
        <v>0</v>
      </c>
      <c r="F77" s="121">
        <f t="shared" si="8"/>
        <v>-1</v>
      </c>
      <c r="G77" s="198">
        <v>0</v>
      </c>
      <c r="H77" s="121" t="str">
        <f t="shared" si="8"/>
        <v>-</v>
      </c>
      <c r="I77" s="198">
        <v>0.74170000000000003</v>
      </c>
      <c r="J77" s="121" t="str">
        <f t="shared" si="8"/>
        <v>-</v>
      </c>
      <c r="K77" s="198">
        <v>0.67459999999999998</v>
      </c>
      <c r="L77" s="121">
        <f t="shared" si="9"/>
        <v>-9.0467844141836395E-2</v>
      </c>
      <c r="M77" s="198">
        <v>0.70730000000000004</v>
      </c>
      <c r="N77" s="121">
        <f t="shared" si="10"/>
        <v>4.8473169285502715E-2</v>
      </c>
    </row>
    <row r="78" spans="2:16" x14ac:dyDescent="0.25">
      <c r="B78" s="119" t="s">
        <v>79</v>
      </c>
      <c r="C78" s="198">
        <v>0</v>
      </c>
      <c r="D78" s="121"/>
      <c r="E78" s="198">
        <v>0</v>
      </c>
      <c r="F78" s="121" t="str">
        <f t="shared" si="8"/>
        <v>-</v>
      </c>
      <c r="G78" s="198">
        <v>0</v>
      </c>
      <c r="H78" s="121" t="str">
        <f t="shared" si="8"/>
        <v>-</v>
      </c>
      <c r="I78" s="198">
        <v>0.68030000000000002</v>
      </c>
      <c r="J78" s="121" t="str">
        <f t="shared" si="8"/>
        <v>-</v>
      </c>
      <c r="K78" s="198">
        <v>0.60350000000000004</v>
      </c>
      <c r="L78" s="121">
        <f t="shared" si="9"/>
        <v>-0.11289137145377037</v>
      </c>
      <c r="M78" s="198">
        <v>0.64419999999999999</v>
      </c>
      <c r="N78" s="121">
        <f t="shared" si="10"/>
        <v>6.7439933719966705E-2</v>
      </c>
    </row>
    <row r="79" spans="2:16" x14ac:dyDescent="0.25">
      <c r="B79" s="119" t="s">
        <v>81</v>
      </c>
      <c r="C79" s="198">
        <v>0</v>
      </c>
      <c r="D79" s="121"/>
      <c r="E79" s="198">
        <v>0</v>
      </c>
      <c r="F79" s="121" t="str">
        <f t="shared" si="8"/>
        <v>-</v>
      </c>
      <c r="G79" s="198">
        <v>0</v>
      </c>
      <c r="H79" s="121" t="str">
        <f t="shared" si="8"/>
        <v>-</v>
      </c>
      <c r="I79" s="198">
        <v>0.54620000000000002</v>
      </c>
      <c r="J79" s="121" t="str">
        <f t="shared" si="8"/>
        <v>-</v>
      </c>
      <c r="K79" s="198">
        <v>0.51469999999999994</v>
      </c>
      <c r="L79" s="121">
        <f t="shared" si="9"/>
        <v>-5.7671182716953595E-2</v>
      </c>
      <c r="M79" s="198">
        <v>0.53700000000000003</v>
      </c>
      <c r="N79" s="121">
        <f t="shared" si="10"/>
        <v>4.3326209442393848E-2</v>
      </c>
    </row>
    <row r="80" spans="2:16" x14ac:dyDescent="0.25">
      <c r="B80" s="119" t="s">
        <v>83</v>
      </c>
      <c r="C80" s="198">
        <v>0</v>
      </c>
      <c r="D80" s="121"/>
      <c r="E80" s="198">
        <v>0</v>
      </c>
      <c r="F80" s="121" t="str">
        <f t="shared" si="8"/>
        <v>-</v>
      </c>
      <c r="G80" s="198">
        <v>0</v>
      </c>
      <c r="H80" s="121" t="str">
        <f t="shared" si="8"/>
        <v>-</v>
      </c>
      <c r="I80" s="198">
        <v>0.69129999999999991</v>
      </c>
      <c r="J80" s="121" t="str">
        <f t="shared" si="8"/>
        <v>-</v>
      </c>
      <c r="K80" s="198">
        <v>0.64480000000000004</v>
      </c>
      <c r="L80" s="121">
        <f t="shared" si="9"/>
        <v>-6.7264573991031251E-2</v>
      </c>
      <c r="M80" s="198">
        <v>0.66310000000000002</v>
      </c>
      <c r="N80" s="121">
        <f t="shared" si="10"/>
        <v>2.8380893300248067E-2</v>
      </c>
    </row>
    <row r="81" spans="2:16" x14ac:dyDescent="0.25">
      <c r="B81" s="119" t="s">
        <v>85</v>
      </c>
      <c r="C81" s="198">
        <v>0</v>
      </c>
      <c r="D81" s="121"/>
      <c r="E81" s="198">
        <v>0</v>
      </c>
      <c r="F81" s="121" t="str">
        <f t="shared" si="8"/>
        <v>-</v>
      </c>
      <c r="G81" s="198">
        <v>0</v>
      </c>
      <c r="H81" s="121" t="str">
        <f t="shared" si="8"/>
        <v>-</v>
      </c>
      <c r="I81" s="198">
        <v>0.74739999999999995</v>
      </c>
      <c r="J81" s="121" t="str">
        <f t="shared" si="8"/>
        <v>-</v>
      </c>
      <c r="K81" s="198">
        <v>0.70840000000000003</v>
      </c>
      <c r="L81" s="121">
        <f t="shared" si="9"/>
        <v>-5.2180893765052083E-2</v>
      </c>
      <c r="M81" s="198">
        <v>0.70730000000000004</v>
      </c>
      <c r="N81" s="121">
        <f t="shared" si="10"/>
        <v>-1.5527950310558758E-3</v>
      </c>
    </row>
    <row r="82" spans="2:16" x14ac:dyDescent="0.25">
      <c r="B82" s="119" t="s">
        <v>87</v>
      </c>
      <c r="C82" s="198">
        <v>0.30510000000000004</v>
      </c>
      <c r="D82" s="121"/>
      <c r="E82" s="198">
        <v>0</v>
      </c>
      <c r="F82" s="121">
        <f t="shared" si="8"/>
        <v>-1</v>
      </c>
      <c r="G82" s="198">
        <v>0</v>
      </c>
      <c r="H82" s="121" t="str">
        <f t="shared" si="8"/>
        <v>-</v>
      </c>
      <c r="I82" s="198">
        <v>1.0290999999999999</v>
      </c>
      <c r="J82" s="121" t="str">
        <f t="shared" si="8"/>
        <v>-</v>
      </c>
      <c r="K82" s="198">
        <v>0.72909999999999997</v>
      </c>
      <c r="L82" s="121">
        <f t="shared" si="9"/>
        <v>-0.29151685939170147</v>
      </c>
      <c r="M82" s="198"/>
      <c r="N82" s="121"/>
    </row>
    <row r="83" spans="2:16" x14ac:dyDescent="0.25">
      <c r="B83" s="119" t="s">
        <v>89</v>
      </c>
      <c r="C83" s="198">
        <v>0.15240000000000001</v>
      </c>
      <c r="D83" s="121"/>
      <c r="E83" s="198">
        <v>0</v>
      </c>
      <c r="F83" s="121">
        <f t="shared" si="8"/>
        <v>-1</v>
      </c>
      <c r="G83" s="198">
        <v>0</v>
      </c>
      <c r="H83" s="121" t="str">
        <f t="shared" si="8"/>
        <v>-</v>
      </c>
      <c r="I83" s="198">
        <v>0.73609999999999998</v>
      </c>
      <c r="J83" s="121" t="str">
        <f t="shared" si="8"/>
        <v>-</v>
      </c>
      <c r="K83" s="198">
        <v>0.66900000000000004</v>
      </c>
      <c r="L83" s="121">
        <f t="shared" si="9"/>
        <v>-9.1156092922157206E-2</v>
      </c>
      <c r="M83" s="198"/>
      <c r="N83" s="121"/>
    </row>
    <row r="84" spans="2:16" x14ac:dyDescent="0.25">
      <c r="B84" s="119" t="s">
        <v>91</v>
      </c>
      <c r="C84" s="198">
        <v>8.8300000000000003E-2</v>
      </c>
      <c r="D84" s="121"/>
      <c r="E84" s="198">
        <v>0</v>
      </c>
      <c r="F84" s="121">
        <f t="shared" si="8"/>
        <v>-1</v>
      </c>
      <c r="G84" s="198">
        <v>0</v>
      </c>
      <c r="H84" s="121" t="str">
        <f t="shared" si="8"/>
        <v>-</v>
      </c>
      <c r="I84" s="198">
        <v>0.75290000000000001</v>
      </c>
      <c r="J84" s="121" t="str">
        <f t="shared" si="8"/>
        <v>-</v>
      </c>
      <c r="K84" s="198">
        <v>0.66390000000000005</v>
      </c>
      <c r="L84" s="121">
        <f t="shared" si="9"/>
        <v>-0.11820958958693051</v>
      </c>
      <c r="M84" s="198"/>
      <c r="N84" s="121"/>
    </row>
    <row r="85" spans="2:16" x14ac:dyDescent="0.25">
      <c r="B85" s="119" t="s">
        <v>93</v>
      </c>
      <c r="C85" s="198">
        <v>0.14550000000000002</v>
      </c>
      <c r="D85" s="121"/>
      <c r="E85" s="198">
        <v>0</v>
      </c>
      <c r="F85" s="121">
        <f t="shared" si="8"/>
        <v>-1</v>
      </c>
      <c r="G85" s="198">
        <v>0</v>
      </c>
      <c r="H85" s="121" t="str">
        <f t="shared" si="8"/>
        <v>-</v>
      </c>
      <c r="I85" s="198">
        <v>0.76319999999999988</v>
      </c>
      <c r="J85" s="121" t="str">
        <f t="shared" si="8"/>
        <v>-</v>
      </c>
      <c r="K85" s="198">
        <v>0.6855</v>
      </c>
      <c r="L85" s="121">
        <f t="shared" si="9"/>
        <v>-0.10180817610062876</v>
      </c>
      <c r="M85" s="198"/>
      <c r="N85" s="121"/>
    </row>
    <row r="86" spans="2:16" x14ac:dyDescent="0.25">
      <c r="B86" s="119" t="s">
        <v>95</v>
      </c>
      <c r="C86" s="198">
        <v>0.1464</v>
      </c>
      <c r="D86" s="121"/>
      <c r="E86" s="198">
        <v>0</v>
      </c>
      <c r="F86" s="121">
        <f t="shared" si="8"/>
        <v>-1</v>
      </c>
      <c r="G86" s="198">
        <v>0</v>
      </c>
      <c r="H86" s="121" t="str">
        <f t="shared" si="8"/>
        <v>-</v>
      </c>
      <c r="I86" s="198">
        <v>0.77870000000000006</v>
      </c>
      <c r="J86" s="121" t="str">
        <f t="shared" si="8"/>
        <v>-</v>
      </c>
      <c r="K86" s="198">
        <v>0.67549999999999999</v>
      </c>
      <c r="L86" s="121">
        <f t="shared" si="9"/>
        <v>-0.13252857326313094</v>
      </c>
      <c r="M86" s="198"/>
      <c r="N86" s="121"/>
    </row>
    <row r="87" spans="2:16" ht="15.75" x14ac:dyDescent="0.25">
      <c r="B87" s="122" t="s">
        <v>32</v>
      </c>
      <c r="C87" s="202">
        <f>IFERROR(AVERAGE(C75:C86),"-")</f>
        <v>0.21058333333333334</v>
      </c>
      <c r="D87" s="203"/>
      <c r="E87" s="202">
        <f>IFERROR(AVERAGE(E75:E86),"-")</f>
        <v>0</v>
      </c>
      <c r="F87" s="203">
        <f t="shared" si="8"/>
        <v>-1</v>
      </c>
      <c r="G87" s="202">
        <f>IFERROR(AVERAGE(G75:G86),"-")</f>
        <v>0</v>
      </c>
      <c r="H87" s="203" t="str">
        <f t="shared" si="8"/>
        <v>-</v>
      </c>
      <c r="I87" s="202">
        <f>IFERROR(AVERAGE(I75:I86),"-")</f>
        <v>0.7347083333333333</v>
      </c>
      <c r="J87" s="203" t="str">
        <f t="shared" si="8"/>
        <v>-</v>
      </c>
      <c r="K87" s="202">
        <f>IFERROR(AVERAGE(K75:K86),"-")</f>
        <v>0.64507499999999995</v>
      </c>
      <c r="L87" s="203">
        <f t="shared" si="9"/>
        <v>-0.12199852549197532</v>
      </c>
      <c r="M87" s="202"/>
      <c r="N87" s="203"/>
    </row>
    <row r="88" spans="2:16" ht="6" customHeight="1" x14ac:dyDescent="0.25"/>
    <row r="89" spans="2:16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2:16" ht="21.75" customHeight="1" thickBot="1" x14ac:dyDescent="0.3">
      <c r="B92" s="283" t="s">
        <v>312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P92" s="1" t="s">
        <v>163</v>
      </c>
    </row>
    <row r="93" spans="2:16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P93" s="1" t="s">
        <v>164</v>
      </c>
    </row>
    <row r="94" spans="2:16" ht="22.5" thickTop="1" thickBot="1" x14ac:dyDescent="0.3">
      <c r="B94" s="111"/>
      <c r="C94" s="305" t="s">
        <v>34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2:16" ht="22.5" thickTop="1" thickBot="1" x14ac:dyDescent="0.3">
      <c r="B95" s="111"/>
      <c r="C95" s="112">
        <f>C$7</f>
        <v>2020</v>
      </c>
      <c r="D95" s="113"/>
      <c r="E95" s="112">
        <f>E$7</f>
        <v>2021</v>
      </c>
      <c r="F95" s="113"/>
      <c r="G95" s="112">
        <f>G$7</f>
        <v>2022</v>
      </c>
      <c r="H95" s="113"/>
      <c r="I95" s="112">
        <f>I$7</f>
        <v>2023</v>
      </c>
      <c r="J95" s="113"/>
      <c r="K95" s="112">
        <f>K$7</f>
        <v>2024</v>
      </c>
      <c r="L95" s="113"/>
      <c r="M95" s="114">
        <f>M$7</f>
        <v>2025</v>
      </c>
      <c r="N95" s="115"/>
    </row>
    <row r="96" spans="2:16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",RIGHT(E95,2),"/",RIGHT(C95,2))</f>
        <v>var 21/20</v>
      </c>
      <c r="G96" s="118" t="s">
        <v>71</v>
      </c>
      <c r="H96" s="117" t="str">
        <f>CONCATENATE("var ",RIGHT(G95,2),"/",RIGHT(E95,2))</f>
        <v>var 22/21</v>
      </c>
      <c r="I96" s="118" t="s">
        <v>71</v>
      </c>
      <c r="J96" s="117" t="str">
        <f>CONCATENATE("var ",RIGHT(I95,2),"/",RIGHT(G95,2))</f>
        <v>var 23/22</v>
      </c>
      <c r="K96" s="118" t="s">
        <v>71</v>
      </c>
      <c r="L96" s="117" t="str">
        <f>CONCATENATE("var ",RIGHT(K95,2),"/",RIGHT(I95,2))</f>
        <v>var 24/23</v>
      </c>
      <c r="M96" s="118" t="s">
        <v>71</v>
      </c>
      <c r="N96" s="117" t="str">
        <f>CONCATENATE("var ",RIGHT(M95,2),"/",RIGHT(K95,2))</f>
        <v>var 25/24</v>
      </c>
    </row>
    <row r="97" spans="2:14" x14ac:dyDescent="0.25">
      <c r="B97" s="119" t="s">
        <v>73</v>
      </c>
      <c r="C97" s="198">
        <v>0.63659999999999994</v>
      </c>
      <c r="D97" s="121"/>
      <c r="E97" s="198">
        <v>0.10619999999999999</v>
      </c>
      <c r="F97" s="121">
        <f t="shared" ref="F97:J109" si="11">IFERROR(E97/C97-1,"-")</f>
        <v>-0.83317624882186614</v>
      </c>
      <c r="G97" s="198">
        <v>0.5212</v>
      </c>
      <c r="H97" s="121">
        <f t="shared" si="11"/>
        <v>3.9077212806026367</v>
      </c>
      <c r="I97" s="198">
        <v>0.59630000000000005</v>
      </c>
      <c r="J97" s="121">
        <f t="shared" si="11"/>
        <v>0.14409056024558731</v>
      </c>
      <c r="K97" s="198">
        <v>0.69739999999999991</v>
      </c>
      <c r="L97" s="121">
        <f t="shared" ref="L97:L109" si="12">IFERROR(K97/I97-1,"-")</f>
        <v>0.16954553077310064</v>
      </c>
      <c r="M97" s="198">
        <v>0.7167</v>
      </c>
      <c r="N97" s="121">
        <f t="shared" ref="N97:N103" si="13">IFERROR(M97/K97-1,"-")</f>
        <v>2.7674218525953753E-2</v>
      </c>
    </row>
    <row r="98" spans="2:14" x14ac:dyDescent="0.25">
      <c r="B98" s="119" t="s">
        <v>75</v>
      </c>
      <c r="C98" s="198">
        <v>0.63249999999999995</v>
      </c>
      <c r="D98" s="121"/>
      <c r="E98" s="198">
        <v>0.12269999999999999</v>
      </c>
      <c r="F98" s="121">
        <f t="shared" si="11"/>
        <v>-0.80600790513833998</v>
      </c>
      <c r="G98" s="198">
        <v>0.61130000000000007</v>
      </c>
      <c r="H98" s="121">
        <f t="shared" si="11"/>
        <v>3.9820700896495529</v>
      </c>
      <c r="I98" s="198">
        <v>0.67659999999999998</v>
      </c>
      <c r="J98" s="121">
        <f t="shared" si="11"/>
        <v>0.10682152789137889</v>
      </c>
      <c r="K98" s="198">
        <v>0.74950000000000006</v>
      </c>
      <c r="L98" s="121">
        <f t="shared" si="12"/>
        <v>0.10774460537984054</v>
      </c>
      <c r="M98" s="198">
        <v>0.74269999999999992</v>
      </c>
      <c r="N98" s="121">
        <f t="shared" si="13"/>
        <v>-9.0727151434291109E-3</v>
      </c>
    </row>
    <row r="99" spans="2:14" x14ac:dyDescent="0.25">
      <c r="B99" s="119" t="s">
        <v>77</v>
      </c>
      <c r="C99" s="198">
        <v>0.26729999999999998</v>
      </c>
      <c r="D99" s="121"/>
      <c r="E99" s="198">
        <v>0.14429999999999998</v>
      </c>
      <c r="F99" s="121">
        <f t="shared" si="11"/>
        <v>-0.46015712682379351</v>
      </c>
      <c r="G99" s="198">
        <v>0.61539999999999995</v>
      </c>
      <c r="H99" s="121">
        <f t="shared" si="11"/>
        <v>3.2647262647262645</v>
      </c>
      <c r="I99" s="198">
        <v>0.64549999999999996</v>
      </c>
      <c r="J99" s="121">
        <f t="shared" si="11"/>
        <v>4.8911277218069538E-2</v>
      </c>
      <c r="K99" s="198">
        <v>0.70950000000000002</v>
      </c>
      <c r="L99" s="121">
        <f t="shared" si="12"/>
        <v>9.9147947327653085E-2</v>
      </c>
      <c r="M99" s="198">
        <v>0.69819999999999993</v>
      </c>
      <c r="N99" s="121">
        <f t="shared" si="13"/>
        <v>-1.5926708949964841E-2</v>
      </c>
    </row>
    <row r="100" spans="2:14" x14ac:dyDescent="0.25">
      <c r="B100" s="119" t="s">
        <v>79</v>
      </c>
      <c r="C100" s="198">
        <v>0</v>
      </c>
      <c r="D100" s="121"/>
      <c r="E100" s="198">
        <v>0.14429999999999998</v>
      </c>
      <c r="F100" s="121" t="str">
        <f t="shared" si="11"/>
        <v>-</v>
      </c>
      <c r="G100" s="198">
        <v>0.59089999999999998</v>
      </c>
      <c r="H100" s="121">
        <f t="shared" si="11"/>
        <v>3.0949410949410954</v>
      </c>
      <c r="I100" s="198">
        <v>0.57799999999999996</v>
      </c>
      <c r="J100" s="121">
        <f t="shared" si="11"/>
        <v>-2.1831105093924608E-2</v>
      </c>
      <c r="K100" s="198">
        <v>0.6765000000000001</v>
      </c>
      <c r="L100" s="121">
        <f t="shared" si="12"/>
        <v>0.17041522491349514</v>
      </c>
      <c r="M100" s="198">
        <v>0.69909999999999994</v>
      </c>
      <c r="N100" s="121">
        <f t="shared" si="13"/>
        <v>3.3407243163340539E-2</v>
      </c>
    </row>
    <row r="101" spans="2:14" x14ac:dyDescent="0.25">
      <c r="B101" s="119" t="s">
        <v>81</v>
      </c>
      <c r="C101" s="198">
        <v>0</v>
      </c>
      <c r="D101" s="121"/>
      <c r="E101" s="198">
        <v>0.13689999999999999</v>
      </c>
      <c r="F101" s="121" t="str">
        <f t="shared" si="11"/>
        <v>-</v>
      </c>
      <c r="G101" s="198">
        <v>0.50259999999999994</v>
      </c>
      <c r="H101" s="121">
        <f t="shared" si="11"/>
        <v>2.6712929145361577</v>
      </c>
      <c r="I101" s="198">
        <v>0.47</v>
      </c>
      <c r="J101" s="121">
        <f t="shared" si="11"/>
        <v>-6.4862713887783419E-2</v>
      </c>
      <c r="K101" s="198">
        <v>0.63129999999999997</v>
      </c>
      <c r="L101" s="121">
        <f t="shared" si="12"/>
        <v>0.34319148936170207</v>
      </c>
      <c r="M101" s="198">
        <v>0.5988</v>
      </c>
      <c r="N101" s="121">
        <f t="shared" si="13"/>
        <v>-5.1481070806272733E-2</v>
      </c>
    </row>
    <row r="102" spans="2:14" x14ac:dyDescent="0.25">
      <c r="B102" s="119" t="s">
        <v>83</v>
      </c>
      <c r="C102" s="198">
        <v>0</v>
      </c>
      <c r="D102" s="121"/>
      <c r="E102" s="198">
        <v>0.17980000000000002</v>
      </c>
      <c r="F102" s="121" t="str">
        <f t="shared" si="11"/>
        <v>-</v>
      </c>
      <c r="G102" s="198">
        <v>0.50560000000000005</v>
      </c>
      <c r="H102" s="121">
        <f t="shared" si="11"/>
        <v>1.8120133481646272</v>
      </c>
      <c r="I102" s="198">
        <v>0.59350000000000003</v>
      </c>
      <c r="J102" s="121">
        <f t="shared" si="11"/>
        <v>0.17385284810126578</v>
      </c>
      <c r="K102" s="198">
        <v>0.66439999999999999</v>
      </c>
      <c r="L102" s="121">
        <f t="shared" si="12"/>
        <v>0.11946082561078342</v>
      </c>
      <c r="M102" s="198">
        <v>0.66870000000000007</v>
      </c>
      <c r="N102" s="121">
        <f t="shared" si="13"/>
        <v>6.472004816375776E-3</v>
      </c>
    </row>
    <row r="103" spans="2:14" x14ac:dyDescent="0.25">
      <c r="B103" s="119" t="s">
        <v>85</v>
      </c>
      <c r="C103" s="198">
        <v>0</v>
      </c>
      <c r="D103" s="121"/>
      <c r="E103" s="198">
        <v>0.3226</v>
      </c>
      <c r="F103" s="121" t="str">
        <f t="shared" si="11"/>
        <v>-</v>
      </c>
      <c r="G103" s="198">
        <v>0.67879999999999996</v>
      </c>
      <c r="H103" s="121">
        <f t="shared" si="11"/>
        <v>1.1041537507749535</v>
      </c>
      <c r="I103" s="198">
        <v>0.67799999999999994</v>
      </c>
      <c r="J103" s="121">
        <f t="shared" si="11"/>
        <v>-1.1785503830289423E-3</v>
      </c>
      <c r="K103" s="198">
        <v>0.72719999999999996</v>
      </c>
      <c r="L103" s="121">
        <f t="shared" si="12"/>
        <v>7.2566371681415998E-2</v>
      </c>
      <c r="M103" s="198">
        <v>0.77040000000000008</v>
      </c>
      <c r="N103" s="121">
        <f t="shared" si="13"/>
        <v>5.9405940594059681E-2</v>
      </c>
    </row>
    <row r="104" spans="2:14" x14ac:dyDescent="0.25">
      <c r="B104" s="119" t="s">
        <v>87</v>
      </c>
      <c r="C104" s="198">
        <v>0.2712</v>
      </c>
      <c r="D104" s="121"/>
      <c r="E104" s="198">
        <v>0.42599999999999999</v>
      </c>
      <c r="F104" s="121">
        <f t="shared" si="11"/>
        <v>0.57079646017699104</v>
      </c>
      <c r="G104" s="198">
        <v>0.67610000000000003</v>
      </c>
      <c r="H104" s="121">
        <f t="shared" si="11"/>
        <v>0.58708920187793434</v>
      </c>
      <c r="I104" s="198">
        <v>0.70940000000000003</v>
      </c>
      <c r="J104" s="121">
        <f t="shared" si="11"/>
        <v>4.925306907262228E-2</v>
      </c>
      <c r="K104" s="198">
        <v>0.76439999999999997</v>
      </c>
      <c r="L104" s="121">
        <f t="shared" si="12"/>
        <v>7.7530307301945323E-2</v>
      </c>
      <c r="M104" s="198"/>
      <c r="N104" s="121"/>
    </row>
    <row r="105" spans="2:14" x14ac:dyDescent="0.25">
      <c r="B105" s="119" t="s">
        <v>89</v>
      </c>
      <c r="C105" s="198">
        <v>0.1331</v>
      </c>
      <c r="D105" s="121"/>
      <c r="E105" s="198">
        <v>0.38450000000000001</v>
      </c>
      <c r="F105" s="121">
        <f t="shared" si="11"/>
        <v>1.8888054094665665</v>
      </c>
      <c r="G105" s="198">
        <v>0.54090000000000005</v>
      </c>
      <c r="H105" s="121">
        <f t="shared" si="11"/>
        <v>0.40676202860858268</v>
      </c>
      <c r="I105" s="198">
        <v>0.59689999999999999</v>
      </c>
      <c r="J105" s="121">
        <f t="shared" si="11"/>
        <v>0.10353115178406358</v>
      </c>
      <c r="K105" s="198">
        <v>0.63200000000000001</v>
      </c>
      <c r="L105" s="121">
        <f t="shared" si="12"/>
        <v>5.8803819735299134E-2</v>
      </c>
      <c r="M105" s="198"/>
      <c r="N105" s="121"/>
    </row>
    <row r="106" spans="2:14" x14ac:dyDescent="0.25">
      <c r="B106" s="119" t="s">
        <v>91</v>
      </c>
      <c r="C106" s="198">
        <v>0.13819999999999999</v>
      </c>
      <c r="D106" s="121"/>
      <c r="E106" s="198">
        <v>0.48170000000000002</v>
      </c>
      <c r="F106" s="121">
        <f t="shared" si="11"/>
        <v>2.4855282199710569</v>
      </c>
      <c r="G106" s="198">
        <v>0.57399999999999995</v>
      </c>
      <c r="H106" s="121">
        <f t="shared" si="11"/>
        <v>0.19161303716005795</v>
      </c>
      <c r="I106" s="198">
        <v>0.67</v>
      </c>
      <c r="J106" s="121">
        <f t="shared" si="11"/>
        <v>0.16724738675958206</v>
      </c>
      <c r="K106" s="198">
        <v>0.68180000000000007</v>
      </c>
      <c r="L106" s="121">
        <f t="shared" si="12"/>
        <v>1.7611940298507545E-2</v>
      </c>
      <c r="M106" s="198"/>
      <c r="N106" s="121"/>
    </row>
    <row r="107" spans="2:14" x14ac:dyDescent="0.25">
      <c r="B107" s="119" t="s">
        <v>93</v>
      </c>
      <c r="C107" s="198">
        <v>0.16600000000000001</v>
      </c>
      <c r="D107" s="121"/>
      <c r="E107" s="198">
        <v>0.55799999999999994</v>
      </c>
      <c r="F107" s="121">
        <f t="shared" si="11"/>
        <v>2.3614457831325297</v>
      </c>
      <c r="G107" s="198">
        <v>0.59920000000000007</v>
      </c>
      <c r="H107" s="121">
        <f t="shared" si="11"/>
        <v>7.3835125448028949E-2</v>
      </c>
      <c r="I107" s="198">
        <v>0.68140000000000001</v>
      </c>
      <c r="J107" s="121">
        <f t="shared" si="11"/>
        <v>0.13718291054739651</v>
      </c>
      <c r="K107" s="198">
        <v>0.68409999999999993</v>
      </c>
      <c r="L107" s="121">
        <f t="shared" si="12"/>
        <v>3.9624302905780784E-3</v>
      </c>
      <c r="M107" s="198"/>
      <c r="N107" s="121"/>
    </row>
    <row r="108" spans="2:14" x14ac:dyDescent="0.25">
      <c r="B108" s="119" t="s">
        <v>95</v>
      </c>
      <c r="C108" s="198">
        <v>0.17100000000000001</v>
      </c>
      <c r="D108" s="121"/>
      <c r="E108" s="198">
        <v>0.49049999999999999</v>
      </c>
      <c r="F108" s="121">
        <f t="shared" si="11"/>
        <v>1.8684210526315788</v>
      </c>
      <c r="G108" s="198">
        <v>0.56940000000000002</v>
      </c>
      <c r="H108" s="121">
        <f t="shared" si="11"/>
        <v>0.16085626911314987</v>
      </c>
      <c r="I108" s="198">
        <v>0.6583</v>
      </c>
      <c r="J108" s="121">
        <f t="shared" si="11"/>
        <v>0.15612925886898488</v>
      </c>
      <c r="K108" s="198">
        <v>0.68889999999999996</v>
      </c>
      <c r="L108" s="121">
        <f t="shared" si="12"/>
        <v>4.6483366246392155E-2</v>
      </c>
      <c r="M108" s="198"/>
      <c r="N108" s="121"/>
    </row>
    <row r="109" spans="2:14" ht="15.75" x14ac:dyDescent="0.25">
      <c r="B109" s="122" t="s">
        <v>32</v>
      </c>
      <c r="C109" s="205">
        <f>IFERROR(AVERAGE(C97:C108),"-")</f>
        <v>0.20132499999999998</v>
      </c>
      <c r="D109" s="124"/>
      <c r="E109" s="205">
        <f>IFERROR(AVERAGE(E97:E108),"-")</f>
        <v>0.29145833333333332</v>
      </c>
      <c r="F109" s="124">
        <f t="shared" si="11"/>
        <v>0.4477006498613354</v>
      </c>
      <c r="G109" s="205">
        <f>IFERROR(AVERAGE(G97:G108),"-")</f>
        <v>0.58211666666666662</v>
      </c>
      <c r="H109" s="124">
        <f t="shared" si="11"/>
        <v>0.99725518227305221</v>
      </c>
      <c r="I109" s="205">
        <f>IFERROR(AVERAGE(I97:I108),"-")</f>
        <v>0.62949166666666667</v>
      </c>
      <c r="J109" s="124">
        <f t="shared" si="11"/>
        <v>8.1384029547341807E-2</v>
      </c>
      <c r="K109" s="205">
        <f>IFERROR(AVERAGE(K97:K108),"-")</f>
        <v>0.69224999999999992</v>
      </c>
      <c r="L109" s="124">
        <f t="shared" si="12"/>
        <v>9.9696845338169471E-2</v>
      </c>
      <c r="M109" s="205"/>
      <c r="N109" s="124"/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201"/>
      <c r="K112" s="201"/>
      <c r="L112" s="201"/>
    </row>
  </sheetData>
  <mergeCells count="17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0C573-0479-4B6F-A8E9-1B5D3F230ABF}">
  <sheetPr>
    <tabColor theme="2" tint="-0.499984740745262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B3682-CD67-417B-A6DA-29DE335D97C1}">
  <sheetPr>
    <tabColor theme="2" tint="-9.9978637043366805E-2"/>
  </sheetPr>
  <dimension ref="B1:AW44"/>
  <sheetViews>
    <sheetView showGridLines="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6"/>
    </row>
    <row r="5" spans="2:48" ht="50.25" customHeight="1" thickBot="1" x14ac:dyDescent="0.3">
      <c r="B5" s="283" t="s">
        <v>166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P5" s="283" t="s">
        <v>167</v>
      </c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D5" s="283" t="s">
        <v>168</v>
      </c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7" t="s">
        <v>266</v>
      </c>
      <c r="D7" s="207" t="s">
        <v>267</v>
      </c>
      <c r="E7" s="207" t="s">
        <v>268</v>
      </c>
      <c r="F7" s="92" t="s">
        <v>269</v>
      </c>
      <c r="G7" s="92" t="s">
        <v>270</v>
      </c>
      <c r="H7" s="14" t="str">
        <f>CONCATENATE("var. ",RIGHT(G7,2),"/",RIGHT(F7,2))</f>
        <v>var. 25/24</v>
      </c>
      <c r="I7" s="207" t="s">
        <v>228</v>
      </c>
      <c r="J7" s="208" t="s">
        <v>229</v>
      </c>
      <c r="K7" s="208" t="s">
        <v>230</v>
      </c>
      <c r="L7" s="13" t="s">
        <v>231</v>
      </c>
      <c r="M7" s="13" t="s">
        <v>232</v>
      </c>
      <c r="N7" s="14" t="str">
        <f>CONCATENATE("var. ",RIGHT(M7,2),"/",RIGHT(L7,2))</f>
        <v>var. 25/24</v>
      </c>
      <c r="P7" s="87"/>
      <c r="Q7" s="207" t="s">
        <v>266</v>
      </c>
      <c r="R7" s="208" t="s">
        <v>267</v>
      </c>
      <c r="S7" s="208" t="s">
        <v>268</v>
      </c>
      <c r="T7" s="92" t="s">
        <v>269</v>
      </c>
      <c r="U7" s="92" t="s">
        <v>270</v>
      </c>
      <c r="V7" s="14" t="str">
        <f>CONCATENATE("var. ",RIGHT(U7,2),"/",RIGHT(T7,2))</f>
        <v>var. 25/24</v>
      </c>
      <c r="W7" s="207" t="s">
        <v>228</v>
      </c>
      <c r="X7" s="207" t="s">
        <v>229</v>
      </c>
      <c r="Y7" s="207" t="s">
        <v>230</v>
      </c>
      <c r="Z7" s="13" t="s">
        <v>231</v>
      </c>
      <c r="AA7" s="13" t="s">
        <v>232</v>
      </c>
      <c r="AB7" s="14" t="str">
        <f>CONCATENATE("var. ",RIGHT(AA7,2),"/",RIGHT(Z7,2))</f>
        <v>var. 25/24</v>
      </c>
      <c r="AD7" s="87"/>
      <c r="AE7" s="207" t="s">
        <v>266</v>
      </c>
      <c r="AF7" s="208" t="s">
        <v>267</v>
      </c>
      <c r="AG7" s="208" t="s">
        <v>268</v>
      </c>
      <c r="AH7" s="92" t="s">
        <v>269</v>
      </c>
      <c r="AI7" s="92" t="s">
        <v>270</v>
      </c>
      <c r="AJ7" s="14" t="str">
        <f>CONCATENATE("var. ",RIGHT(AI7,2),"/",RIGHT(AH7,2))</f>
        <v>var. 25/24</v>
      </c>
      <c r="AK7" s="209" t="str">
        <f>CONCATENATE("dif. ",RIGHT(AI7,2),"/",RIGHT(AH7,2))</f>
        <v>dif. 25/24</v>
      </c>
      <c r="AL7" s="210" t="str">
        <f>CONCATENATE("cuota ",RIGHT(AI7,2))</f>
        <v>cuota 25</v>
      </c>
      <c r="AM7" s="207" t="s">
        <v>228</v>
      </c>
      <c r="AN7" s="208" t="s">
        <v>229</v>
      </c>
      <c r="AO7" s="208" t="s">
        <v>230</v>
      </c>
      <c r="AP7" s="13" t="s">
        <v>231</v>
      </c>
      <c r="AQ7" s="13" t="s">
        <v>232</v>
      </c>
      <c r="AR7" s="14" t="str">
        <f>CONCATENATE("var. ",RIGHT(AQ7,2),"/",RIGHT(AP7,2))</f>
        <v>var. 25/24</v>
      </c>
      <c r="AS7" s="209" t="str">
        <f>CONCATENATE("dif. ",RIGHT(AQ7,2),"/",RIGHT(AP7,2))</f>
        <v>dif. 25/24</v>
      </c>
      <c r="AT7" s="209" t="str">
        <f>CONCATENATE("var. ",RIGHT(AQ7,2),"/",RIGHT(AM7,2))</f>
        <v>var. 25/21</v>
      </c>
      <c r="AU7" s="209" t="str">
        <f>CONCATENATE("dif. ",RIGHT(AQ7,2),"/",RIGHT(AM7,2))</f>
        <v>dif. 25/21</v>
      </c>
      <c r="AV7" s="210" t="str">
        <f>CONCATENATE("cuota ",RIGHT(AQ7,2))</f>
        <v>cuota 25</v>
      </c>
    </row>
    <row r="8" spans="2:48" ht="15.75" x14ac:dyDescent="0.25">
      <c r="B8" s="211" t="s">
        <v>45</v>
      </c>
      <c r="C8" s="212">
        <v>89.90479582975324</v>
      </c>
      <c r="D8" s="213">
        <v>103.32696609432543</v>
      </c>
      <c r="E8" s="213">
        <v>109.52769989581103</v>
      </c>
      <c r="F8" s="214">
        <v>121.46827305804845</v>
      </c>
      <c r="G8" s="213">
        <v>129.66473881016503</v>
      </c>
      <c r="H8" s="136">
        <f>G8/F8-1</f>
        <v>6.747824387195811E-2</v>
      </c>
      <c r="I8" s="212">
        <v>93.57</v>
      </c>
      <c r="J8" s="215">
        <v>103.46</v>
      </c>
      <c r="K8" s="215">
        <v>112.62</v>
      </c>
      <c r="L8" s="215">
        <v>122.28</v>
      </c>
      <c r="M8" s="215">
        <v>129.16</v>
      </c>
      <c r="N8" s="136">
        <f t="shared" ref="N8:N18" si="0">M8/L8-1</f>
        <v>5.6264311416421187E-2</v>
      </c>
      <c r="P8" s="211" t="s">
        <v>45</v>
      </c>
      <c r="Q8" s="212">
        <v>29.518151412447832</v>
      </c>
      <c r="R8" s="214">
        <v>75.322478251185714</v>
      </c>
      <c r="S8" s="214">
        <v>88.285721478147337</v>
      </c>
      <c r="T8" s="214">
        <v>100.38063315546135</v>
      </c>
      <c r="U8" s="214">
        <v>106.62880537123158</v>
      </c>
      <c r="V8" s="136">
        <f t="shared" ref="V8:V18" si="1">U8/T8-1</f>
        <v>6.2244797819650755E-2</v>
      </c>
      <c r="W8" s="212">
        <v>42.5</v>
      </c>
      <c r="X8" s="215">
        <v>79.03</v>
      </c>
      <c r="Y8" s="215">
        <v>89.41</v>
      </c>
      <c r="Z8" s="215">
        <v>98.16</v>
      </c>
      <c r="AA8" s="215">
        <v>105.61</v>
      </c>
      <c r="AB8" s="136">
        <f t="shared" ref="AB8:AB18" si="2">AA8/Z8-1</f>
        <v>7.5896495517522533E-2</v>
      </c>
      <c r="AD8" s="67" t="s">
        <v>45</v>
      </c>
      <c r="AE8" s="216">
        <v>153848722.74000001</v>
      </c>
      <c r="AF8" s="135">
        <v>822227787.43999982</v>
      </c>
      <c r="AG8" s="135">
        <v>985719951.83000004</v>
      </c>
      <c r="AH8" s="135">
        <v>1137217373.2800002</v>
      </c>
      <c r="AI8" s="135">
        <v>1189961340.5999999</v>
      </c>
      <c r="AJ8" s="136">
        <f t="shared" ref="AJ8:AJ18" si="3">AI8/AH8-1</f>
        <v>4.6379846596850571E-2</v>
      </c>
      <c r="AK8" s="135">
        <f t="shared" ref="AK8:AK18" si="4">AI8-AH8</f>
        <v>52743967.319999695</v>
      </c>
      <c r="AL8" s="137">
        <f t="shared" ref="AL8:AL18" si="5">AI8/AI$8</f>
        <v>1</v>
      </c>
      <c r="AM8" s="217">
        <v>51434123.310000002</v>
      </c>
      <c r="AN8" s="218">
        <v>128324371.27</v>
      </c>
      <c r="AO8" s="218">
        <v>143416792.84</v>
      </c>
      <c r="AP8" s="218">
        <v>163374622.11000001</v>
      </c>
      <c r="AQ8" s="218">
        <v>171026372.06</v>
      </c>
      <c r="AR8" s="136">
        <f t="shared" ref="AR8:AR18" si="6">AQ8/AP8-1</f>
        <v>4.6835609173425219E-2</v>
      </c>
      <c r="AS8" s="135">
        <f t="shared" ref="AS8:AS18" si="7">AQ8-AP8</f>
        <v>7651749.9499999881</v>
      </c>
      <c r="AT8" s="136">
        <f t="shared" ref="AT8:AT18" si="8">AQ8/AM8-1</f>
        <v>2.3251538288929767</v>
      </c>
      <c r="AU8" s="135">
        <f t="shared" ref="AU8:AU18" si="9">AQ8-AM8</f>
        <v>119592248.75</v>
      </c>
      <c r="AV8" s="137">
        <f t="shared" ref="AV8:AV18" si="10">AQ8/AQ$8</f>
        <v>1</v>
      </c>
    </row>
    <row r="9" spans="2:48" x14ac:dyDescent="0.25">
      <c r="B9" s="15" t="s">
        <v>46</v>
      </c>
      <c r="C9" s="219">
        <v>118.7067371053658</v>
      </c>
      <c r="D9" s="220">
        <v>128.03721098266536</v>
      </c>
      <c r="E9" s="220">
        <v>134.39836133388042</v>
      </c>
      <c r="F9" s="220">
        <v>147.32635484172022</v>
      </c>
      <c r="G9" s="220">
        <v>155.81776712634516</v>
      </c>
      <c r="H9" s="76">
        <f>G9/F9-1</f>
        <v>5.7636750014942617E-2</v>
      </c>
      <c r="I9" s="219">
        <v>122.22</v>
      </c>
      <c r="J9" s="220">
        <v>127.32</v>
      </c>
      <c r="K9" s="220">
        <v>137.09</v>
      </c>
      <c r="L9" s="220">
        <v>143.27000000000001</v>
      </c>
      <c r="M9" s="220">
        <v>149.71</v>
      </c>
      <c r="N9" s="76">
        <f t="shared" si="0"/>
        <v>4.4950094227681925E-2</v>
      </c>
      <c r="P9" s="15" t="s">
        <v>46</v>
      </c>
      <c r="Q9" s="219">
        <v>41.148600288143349</v>
      </c>
      <c r="R9" s="220">
        <v>101.35543609516807</v>
      </c>
      <c r="S9" s="220">
        <v>114.02618019767255</v>
      </c>
      <c r="T9" s="220">
        <v>125.78340298034419</v>
      </c>
      <c r="U9" s="220">
        <v>132.67498006633986</v>
      </c>
      <c r="V9" s="76">
        <f t="shared" si="1"/>
        <v>5.4789240255112226E-2</v>
      </c>
      <c r="W9" s="219">
        <v>60.54</v>
      </c>
      <c r="X9" s="220">
        <v>106.97</v>
      </c>
      <c r="Y9" s="220">
        <v>115.29</v>
      </c>
      <c r="Z9" s="220">
        <v>120.9</v>
      </c>
      <c r="AA9" s="220">
        <v>124.88</v>
      </c>
      <c r="AB9" s="76">
        <f t="shared" si="2"/>
        <v>3.2919768403639305E-2</v>
      </c>
      <c r="AD9" s="15" t="s">
        <v>46</v>
      </c>
      <c r="AE9" s="221">
        <v>79810137</v>
      </c>
      <c r="AF9" s="53">
        <v>403656815.66999996</v>
      </c>
      <c r="AG9" s="53">
        <v>473972942.78000003</v>
      </c>
      <c r="AH9" s="53">
        <v>530975675.31999999</v>
      </c>
      <c r="AI9" s="53">
        <v>529279114.15999997</v>
      </c>
      <c r="AJ9" s="76">
        <f t="shared" si="3"/>
        <v>-3.1951768016068582E-3</v>
      </c>
      <c r="AK9" s="53">
        <f t="shared" si="4"/>
        <v>-1696561.1600000262</v>
      </c>
      <c r="AL9" s="100">
        <f t="shared" si="5"/>
        <v>0.44478681458099129</v>
      </c>
      <c r="AM9" s="222">
        <v>28916162.579999998</v>
      </c>
      <c r="AN9" s="223">
        <v>62580353.969999999</v>
      </c>
      <c r="AO9" s="223">
        <v>68968286.400000006</v>
      </c>
      <c r="AP9" s="223">
        <v>74124272.450000003</v>
      </c>
      <c r="AQ9" s="223">
        <v>71969692.819999993</v>
      </c>
      <c r="AR9" s="76">
        <f t="shared" si="6"/>
        <v>-2.9067126850430336E-2</v>
      </c>
      <c r="AS9" s="53">
        <f t="shared" si="7"/>
        <v>-2154579.6300000101</v>
      </c>
      <c r="AT9" s="76">
        <f t="shared" si="8"/>
        <v>1.4889088453866344</v>
      </c>
      <c r="AU9" s="53">
        <f t="shared" si="9"/>
        <v>43053530.239999995</v>
      </c>
      <c r="AV9" s="100">
        <f t="shared" si="10"/>
        <v>0.42081049813037819</v>
      </c>
    </row>
    <row r="10" spans="2:48" x14ac:dyDescent="0.25">
      <c r="B10" s="19" t="s">
        <v>47</v>
      </c>
      <c r="C10" s="219">
        <v>72.483000992402523</v>
      </c>
      <c r="D10" s="220">
        <v>90.599691002209667</v>
      </c>
      <c r="E10" s="220">
        <v>97.767835052321757</v>
      </c>
      <c r="F10" s="220">
        <v>111.42021648051494</v>
      </c>
      <c r="G10" s="220">
        <v>121.78573453913172</v>
      </c>
      <c r="H10" s="76">
        <f>G10/F10-1</f>
        <v>9.3030855494967479E-2</v>
      </c>
      <c r="I10" s="219">
        <v>76.540000000000006</v>
      </c>
      <c r="J10" s="220">
        <v>92.75</v>
      </c>
      <c r="K10" s="220">
        <v>99.75</v>
      </c>
      <c r="L10" s="220">
        <v>115.09</v>
      </c>
      <c r="M10" s="220">
        <v>123.07</v>
      </c>
      <c r="N10" s="76">
        <f t="shared" si="0"/>
        <v>6.933704057693979E-2</v>
      </c>
      <c r="P10" s="19" t="s">
        <v>47</v>
      </c>
      <c r="Q10" s="219">
        <v>18.72022074122162</v>
      </c>
      <c r="R10" s="220">
        <v>65.501264631652873</v>
      </c>
      <c r="S10" s="220">
        <v>79.184087155233172</v>
      </c>
      <c r="T10" s="220">
        <v>93.028124281518529</v>
      </c>
      <c r="U10" s="220">
        <v>99.693089253400856</v>
      </c>
      <c r="V10" s="76">
        <f t="shared" si="1"/>
        <v>7.1644623852815004E-2</v>
      </c>
      <c r="W10" s="219">
        <v>29.48</v>
      </c>
      <c r="X10" s="220">
        <v>71.13</v>
      </c>
      <c r="Y10" s="220">
        <v>80.13</v>
      </c>
      <c r="Z10" s="220">
        <v>92.86</v>
      </c>
      <c r="AA10" s="220">
        <v>102.91</v>
      </c>
      <c r="AB10" s="76">
        <f t="shared" si="2"/>
        <v>0.10822743915571831</v>
      </c>
      <c r="AD10" s="19" t="s">
        <v>47</v>
      </c>
      <c r="AE10" s="221">
        <v>23517059.390000001</v>
      </c>
      <c r="AF10" s="53">
        <v>200088543.44</v>
      </c>
      <c r="AG10" s="53">
        <v>239785241.54999998</v>
      </c>
      <c r="AH10" s="53">
        <v>284877435.64999998</v>
      </c>
      <c r="AI10" s="53">
        <v>306216637.00999999</v>
      </c>
      <c r="AJ10" s="76">
        <f t="shared" si="3"/>
        <v>7.4906604348325079E-2</v>
      </c>
      <c r="AK10" s="53">
        <f t="shared" si="4"/>
        <v>21339201.360000014</v>
      </c>
      <c r="AL10" s="100">
        <f t="shared" si="5"/>
        <v>0.25733326500808845</v>
      </c>
      <c r="AM10" s="222">
        <v>8520627.4600000009</v>
      </c>
      <c r="AN10" s="223">
        <v>33031284.920000002</v>
      </c>
      <c r="AO10" s="223">
        <v>35140342.009999998</v>
      </c>
      <c r="AP10" s="223">
        <v>42256315.93</v>
      </c>
      <c r="AQ10" s="223">
        <v>45767740.140000001</v>
      </c>
      <c r="AR10" s="76">
        <f t="shared" si="6"/>
        <v>8.3098209882207286E-2</v>
      </c>
      <c r="AS10" s="53">
        <f t="shared" si="7"/>
        <v>3511424.2100000009</v>
      </c>
      <c r="AT10" s="76">
        <f t="shared" si="8"/>
        <v>4.3714049059011435</v>
      </c>
      <c r="AU10" s="53">
        <f t="shared" si="9"/>
        <v>37247112.68</v>
      </c>
      <c r="AV10" s="100">
        <f t="shared" si="10"/>
        <v>0.26760633222076197</v>
      </c>
    </row>
    <row r="11" spans="2:48" x14ac:dyDescent="0.25">
      <c r="B11" s="19" t="s">
        <v>48</v>
      </c>
      <c r="C11" s="219">
        <v>57.546921426146014</v>
      </c>
      <c r="D11" s="220">
        <v>70.808030229653028</v>
      </c>
      <c r="E11" s="220">
        <v>77.704808534141804</v>
      </c>
      <c r="F11" s="220">
        <v>84.435346665146383</v>
      </c>
      <c r="G11" s="220">
        <v>100.25532159613186</v>
      </c>
      <c r="H11" s="76">
        <f>G11/F11-1</f>
        <v>0.18736199418620636</v>
      </c>
      <c r="I11" s="219">
        <v>65.69</v>
      </c>
      <c r="J11" s="220">
        <v>82.68</v>
      </c>
      <c r="K11" s="220">
        <v>80.44</v>
      </c>
      <c r="L11" s="220">
        <v>94.54</v>
      </c>
      <c r="M11" s="220">
        <v>98.06</v>
      </c>
      <c r="N11" s="76">
        <f t="shared" si="0"/>
        <v>3.7232917283689382E-2</v>
      </c>
      <c r="P11" s="19" t="s">
        <v>48</v>
      </c>
      <c r="Q11" s="219">
        <v>22.194343089655948</v>
      </c>
      <c r="R11" s="220">
        <v>47.643750828203792</v>
      </c>
      <c r="S11" s="220">
        <v>50.523052414693986</v>
      </c>
      <c r="T11" s="220">
        <v>58.433731556719493</v>
      </c>
      <c r="U11" s="220">
        <v>66.3949034722813</v>
      </c>
      <c r="V11" s="76">
        <f t="shared" si="1"/>
        <v>0.13624274376237966</v>
      </c>
      <c r="W11" s="219">
        <v>32.93</v>
      </c>
      <c r="X11" s="220">
        <v>44.17</v>
      </c>
      <c r="Y11" s="220">
        <v>43.02</v>
      </c>
      <c r="Z11" s="220">
        <v>48.91</v>
      </c>
      <c r="AA11" s="220">
        <v>59.31</v>
      </c>
      <c r="AB11" s="76">
        <f t="shared" si="2"/>
        <v>0.21263545287262331</v>
      </c>
      <c r="AD11" s="19" t="s">
        <v>48</v>
      </c>
      <c r="AE11" s="221">
        <v>1316159.4100000001</v>
      </c>
      <c r="AF11" s="53">
        <v>4079383.75</v>
      </c>
      <c r="AG11" s="53">
        <v>4704061.0200000005</v>
      </c>
      <c r="AH11" s="53">
        <v>5470948.4300000006</v>
      </c>
      <c r="AI11" s="53">
        <v>6358392.1600000001</v>
      </c>
      <c r="AJ11" s="76">
        <f t="shared" si="3"/>
        <v>0.16221021662966018</v>
      </c>
      <c r="AK11" s="53">
        <f t="shared" si="4"/>
        <v>887443.72999999952</v>
      </c>
      <c r="AL11" s="100">
        <f t="shared" si="5"/>
        <v>5.3433602782372615E-3</v>
      </c>
      <c r="AM11" s="222">
        <v>396083.64</v>
      </c>
      <c r="AN11" s="223">
        <v>561379.94999999995</v>
      </c>
      <c r="AO11" s="223">
        <v>501385.38</v>
      </c>
      <c r="AP11" s="223">
        <v>682239.06</v>
      </c>
      <c r="AQ11" s="223">
        <v>831072.02</v>
      </c>
      <c r="AR11" s="76">
        <f t="shared" si="6"/>
        <v>0.21815367768594185</v>
      </c>
      <c r="AS11" s="53">
        <f t="shared" si="7"/>
        <v>148832.95999999996</v>
      </c>
      <c r="AT11" s="76">
        <f t="shared" si="8"/>
        <v>1.0982235469255937</v>
      </c>
      <c r="AU11" s="53">
        <f t="shared" si="9"/>
        <v>434988.38</v>
      </c>
      <c r="AV11" s="100">
        <f t="shared" si="10"/>
        <v>4.8593208754287368E-3</v>
      </c>
    </row>
    <row r="12" spans="2:48" x14ac:dyDescent="0.25">
      <c r="B12" s="19" t="s">
        <v>49</v>
      </c>
      <c r="C12" s="219">
        <v>154.2044832186981</v>
      </c>
      <c r="D12" s="220">
        <v>217.66150873240741</v>
      </c>
      <c r="E12" s="220">
        <v>177.9103158320419</v>
      </c>
      <c r="F12" s="220">
        <v>198.99931855415863</v>
      </c>
      <c r="G12" s="220">
        <v>205.26869696038017</v>
      </c>
      <c r="H12" s="76">
        <f t="shared" ref="H12:H18" si="11">G12/F12-1</f>
        <v>3.1504521984155875E-2</v>
      </c>
      <c r="I12" s="219">
        <v>190.16</v>
      </c>
      <c r="J12" s="220">
        <v>133.82</v>
      </c>
      <c r="K12" s="220">
        <v>193.33</v>
      </c>
      <c r="L12" s="220">
        <v>234.03</v>
      </c>
      <c r="M12" s="220">
        <v>193.92</v>
      </c>
      <c r="N12" s="76">
        <f t="shared" si="0"/>
        <v>-0.17138828355339064</v>
      </c>
      <c r="P12" s="19" t="s">
        <v>49</v>
      </c>
      <c r="Q12" s="219">
        <v>28.283731759604429</v>
      </c>
      <c r="R12" s="220">
        <v>106.93503731273283</v>
      </c>
      <c r="S12" s="220">
        <v>95.836796990363538</v>
      </c>
      <c r="T12" s="220">
        <v>118.92008778368977</v>
      </c>
      <c r="U12" s="220">
        <v>152.14315421579488</v>
      </c>
      <c r="V12" s="76">
        <f t="shared" si="1"/>
        <v>0.27937303992355234</v>
      </c>
      <c r="W12" s="219">
        <v>5.81</v>
      </c>
      <c r="X12" s="220">
        <v>64.5</v>
      </c>
      <c r="Y12" s="220">
        <v>104.39</v>
      </c>
      <c r="Z12" s="220">
        <v>129.34</v>
      </c>
      <c r="AA12" s="220">
        <v>146.66</v>
      </c>
      <c r="AB12" s="76">
        <f t="shared" si="2"/>
        <v>0.13391062316375435</v>
      </c>
      <c r="AD12" s="19" t="s">
        <v>49</v>
      </c>
      <c r="AE12" s="221">
        <v>7595375.9500000011</v>
      </c>
      <c r="AF12" s="53">
        <v>36939560.329999998</v>
      </c>
      <c r="AG12" s="53">
        <v>31119151.560000002</v>
      </c>
      <c r="AH12" s="53">
        <v>31258534.350000001</v>
      </c>
      <c r="AI12" s="53">
        <v>54510038.680000007</v>
      </c>
      <c r="AJ12" s="76">
        <f t="shared" si="3"/>
        <v>0.74384499508691793</v>
      </c>
      <c r="AK12" s="53">
        <f t="shared" si="4"/>
        <v>23251504.330000006</v>
      </c>
      <c r="AL12" s="100">
        <f t="shared" si="5"/>
        <v>4.580824336067512E-2</v>
      </c>
      <c r="AM12" s="222">
        <v>276122.98</v>
      </c>
      <c r="AN12" s="223">
        <v>3301054.15</v>
      </c>
      <c r="AO12" s="223">
        <v>3465759.76</v>
      </c>
      <c r="AP12" s="223">
        <v>5601144.4900000002</v>
      </c>
      <c r="AQ12" s="223">
        <v>7683622.0599999996</v>
      </c>
      <c r="AR12" s="76">
        <f t="shared" si="6"/>
        <v>0.3717950097016689</v>
      </c>
      <c r="AS12" s="53">
        <f t="shared" si="7"/>
        <v>2082477.5699999994</v>
      </c>
      <c r="AT12" s="76">
        <f t="shared" si="8"/>
        <v>26.826811299805616</v>
      </c>
      <c r="AU12" s="53">
        <f t="shared" si="9"/>
        <v>7407499.0800000001</v>
      </c>
      <c r="AV12" s="100">
        <f t="shared" si="10"/>
        <v>4.4926533653560793E-2</v>
      </c>
    </row>
    <row r="13" spans="2:48" x14ac:dyDescent="0.25">
      <c r="B13" s="19" t="s">
        <v>50</v>
      </c>
      <c r="C13" s="219">
        <v>39.120441588128308</v>
      </c>
      <c r="D13" s="220">
        <v>55.750286653691745</v>
      </c>
      <c r="E13" s="220">
        <v>62.940037660434335</v>
      </c>
      <c r="F13" s="220">
        <v>71.998810322002782</v>
      </c>
      <c r="G13" s="220">
        <v>79.808144678694333</v>
      </c>
      <c r="H13" s="76">
        <f t="shared" si="11"/>
        <v>0.10846476937279381</v>
      </c>
      <c r="I13" s="219">
        <v>46.06</v>
      </c>
      <c r="J13" s="220">
        <v>60</v>
      </c>
      <c r="K13" s="220">
        <v>66.819999999999993</v>
      </c>
      <c r="L13" s="220">
        <v>72.59</v>
      </c>
      <c r="M13" s="220">
        <v>83.86</v>
      </c>
      <c r="N13" s="76">
        <f t="shared" si="0"/>
        <v>0.15525554484088722</v>
      </c>
      <c r="P13" s="19" t="s">
        <v>50</v>
      </c>
      <c r="Q13" s="219">
        <v>15.364356645640338</v>
      </c>
      <c r="R13" s="220">
        <v>37.117422100590225</v>
      </c>
      <c r="S13" s="220">
        <v>49.066947630799199</v>
      </c>
      <c r="T13" s="220">
        <v>57.850230654723923</v>
      </c>
      <c r="U13" s="220">
        <v>64.240702380094504</v>
      </c>
      <c r="V13" s="76">
        <f t="shared" si="1"/>
        <v>0.11046579508925003</v>
      </c>
      <c r="W13" s="219">
        <v>24.92</v>
      </c>
      <c r="X13" s="220">
        <v>42.68</v>
      </c>
      <c r="Y13" s="220">
        <v>50.92</v>
      </c>
      <c r="Z13" s="220">
        <v>58.42</v>
      </c>
      <c r="AA13" s="220">
        <v>68.33</v>
      </c>
      <c r="AB13" s="76">
        <f t="shared" si="2"/>
        <v>0.16963368709346116</v>
      </c>
      <c r="AD13" s="19" t="s">
        <v>50</v>
      </c>
      <c r="AE13" s="221">
        <v>11490349.32</v>
      </c>
      <c r="AF13" s="53">
        <v>70191709.870000005</v>
      </c>
      <c r="AG13" s="53">
        <v>96619681.010000005</v>
      </c>
      <c r="AH13" s="53">
        <v>119889428.77000001</v>
      </c>
      <c r="AI13" s="53">
        <v>131456487.58999999</v>
      </c>
      <c r="AJ13" s="76">
        <f t="shared" si="3"/>
        <v>9.6481057076271748E-2</v>
      </c>
      <c r="AK13" s="53">
        <f t="shared" si="4"/>
        <v>11567058.819999978</v>
      </c>
      <c r="AL13" s="100">
        <f t="shared" si="5"/>
        <v>0.11047122549688654</v>
      </c>
      <c r="AM13" s="222">
        <v>5084608.95</v>
      </c>
      <c r="AN13" s="223">
        <v>12005834.189999999</v>
      </c>
      <c r="AO13" s="223">
        <v>14818574.74</v>
      </c>
      <c r="AP13" s="223">
        <v>17747817.48</v>
      </c>
      <c r="AQ13" s="223">
        <v>20579810.510000002</v>
      </c>
      <c r="AR13" s="76">
        <f t="shared" si="6"/>
        <v>0.15956852346444128</v>
      </c>
      <c r="AS13" s="53">
        <f t="shared" si="7"/>
        <v>2831993.0300000012</v>
      </c>
      <c r="AT13" s="76">
        <f t="shared" si="8"/>
        <v>3.0474716369289325</v>
      </c>
      <c r="AU13" s="53">
        <f t="shared" si="9"/>
        <v>15495201.560000002</v>
      </c>
      <c r="AV13" s="100">
        <f t="shared" si="10"/>
        <v>0.12033121127530044</v>
      </c>
    </row>
    <row r="14" spans="2:48" x14ac:dyDescent="0.25">
      <c r="B14" s="19" t="s">
        <v>51</v>
      </c>
      <c r="C14" s="219">
        <v>79.409698525552827</v>
      </c>
      <c r="D14" s="220">
        <v>86.843517211728013</v>
      </c>
      <c r="E14" s="220">
        <v>95.563416658904558</v>
      </c>
      <c r="F14" s="220">
        <v>107.71973652891266</v>
      </c>
      <c r="G14" s="220">
        <v>115.8514809903451</v>
      </c>
      <c r="H14" s="76">
        <f t="shared" si="11"/>
        <v>7.5489828730223696E-2</v>
      </c>
      <c r="I14" s="219">
        <v>76.2</v>
      </c>
      <c r="J14" s="220">
        <v>78.63</v>
      </c>
      <c r="K14" s="220">
        <v>82.69</v>
      </c>
      <c r="L14" s="220">
        <v>89.63</v>
      </c>
      <c r="M14" s="220">
        <v>99.29</v>
      </c>
      <c r="N14" s="76">
        <f t="shared" si="0"/>
        <v>0.10777641414704919</v>
      </c>
      <c r="P14" s="19" t="s">
        <v>51</v>
      </c>
      <c r="Q14" s="219">
        <v>33.514801602241391</v>
      </c>
      <c r="R14" s="220">
        <v>63.569832414965049</v>
      </c>
      <c r="S14" s="220">
        <v>72.119812533126122</v>
      </c>
      <c r="T14" s="220">
        <v>82.693475174333727</v>
      </c>
      <c r="U14" s="220">
        <v>89.674931794980509</v>
      </c>
      <c r="V14" s="76">
        <f t="shared" si="1"/>
        <v>8.442572531785042E-2</v>
      </c>
      <c r="W14" s="219">
        <v>37.950000000000003</v>
      </c>
      <c r="X14" s="220">
        <v>51.12</v>
      </c>
      <c r="Y14" s="220">
        <v>44.64</v>
      </c>
      <c r="Z14" s="220">
        <v>46.43</v>
      </c>
      <c r="AA14" s="220">
        <v>56.18</v>
      </c>
      <c r="AB14" s="76">
        <f t="shared" si="2"/>
        <v>0.20999353866034887</v>
      </c>
      <c r="AD14" s="19" t="s">
        <v>51</v>
      </c>
      <c r="AE14" s="221">
        <v>1683907.8599999999</v>
      </c>
      <c r="AF14" s="53">
        <v>4436970.32</v>
      </c>
      <c r="AG14" s="53">
        <v>5183245.46</v>
      </c>
      <c r="AH14" s="53">
        <v>6059064.0900000008</v>
      </c>
      <c r="AI14" s="53">
        <v>6539886.3999999994</v>
      </c>
      <c r="AJ14" s="76">
        <f t="shared" si="3"/>
        <v>7.9355871279453316E-2</v>
      </c>
      <c r="AK14" s="53">
        <f t="shared" si="4"/>
        <v>480822.30999999866</v>
      </c>
      <c r="AL14" s="100">
        <f t="shared" si="5"/>
        <v>5.4958814012415489E-3</v>
      </c>
      <c r="AM14" s="222">
        <v>278791.86</v>
      </c>
      <c r="AN14" s="223">
        <v>537233.99</v>
      </c>
      <c r="AO14" s="223">
        <v>469158.32</v>
      </c>
      <c r="AP14" s="223">
        <v>495153.03</v>
      </c>
      <c r="AQ14" s="223">
        <v>599114.80000000005</v>
      </c>
      <c r="AR14" s="76">
        <f t="shared" si="6"/>
        <v>0.20995886867540725</v>
      </c>
      <c r="AS14" s="53">
        <f t="shared" si="7"/>
        <v>103961.77000000002</v>
      </c>
      <c r="AT14" s="76">
        <f t="shared" si="8"/>
        <v>1.1489680509323339</v>
      </c>
      <c r="AU14" s="53">
        <f t="shared" si="9"/>
        <v>320322.94000000006</v>
      </c>
      <c r="AV14" s="100">
        <f t="shared" si="10"/>
        <v>3.5030550714705961E-3</v>
      </c>
    </row>
    <row r="15" spans="2:48" x14ac:dyDescent="0.25">
      <c r="B15" s="19" t="s">
        <v>52</v>
      </c>
      <c r="C15" s="219">
        <v>127.39066452917253</v>
      </c>
      <c r="D15" s="220">
        <v>118.17059733966715</v>
      </c>
      <c r="E15" s="220">
        <v>141.16213419593666</v>
      </c>
      <c r="F15" s="220">
        <v>162.19405303149395</v>
      </c>
      <c r="G15" s="220">
        <v>189.71221803037864</v>
      </c>
      <c r="H15" s="76">
        <f t="shared" si="11"/>
        <v>0.16966198503925023</v>
      </c>
      <c r="I15" s="219">
        <v>151.46</v>
      </c>
      <c r="J15" s="220">
        <v>119.18</v>
      </c>
      <c r="K15" s="220">
        <v>150.33000000000001</v>
      </c>
      <c r="L15" s="220">
        <v>160</v>
      </c>
      <c r="M15" s="220">
        <v>201.51</v>
      </c>
      <c r="N15" s="76">
        <f t="shared" si="0"/>
        <v>0.25943749999999999</v>
      </c>
      <c r="P15" s="19" t="s">
        <v>52</v>
      </c>
      <c r="Q15" s="219">
        <v>64.262465356517538</v>
      </c>
      <c r="R15" s="220">
        <v>85.966822387254055</v>
      </c>
      <c r="S15" s="220">
        <v>112.43280007530863</v>
      </c>
      <c r="T15" s="220">
        <v>138.36677946934333</v>
      </c>
      <c r="U15" s="220">
        <v>159.58859571945069</v>
      </c>
      <c r="V15" s="76">
        <f t="shared" si="1"/>
        <v>0.15337363731017017</v>
      </c>
      <c r="W15" s="219">
        <v>92.57</v>
      </c>
      <c r="X15" s="220">
        <v>83.02</v>
      </c>
      <c r="Y15" s="220">
        <v>119.31</v>
      </c>
      <c r="Z15" s="220">
        <v>136.03</v>
      </c>
      <c r="AA15" s="220">
        <v>178.29</v>
      </c>
      <c r="AB15" s="76">
        <f t="shared" si="2"/>
        <v>0.31066676468426069</v>
      </c>
      <c r="AD15" s="19" t="s">
        <v>52</v>
      </c>
      <c r="AE15" s="221">
        <v>10027062.17</v>
      </c>
      <c r="AF15" s="53">
        <v>28507487.399999999</v>
      </c>
      <c r="AG15" s="53">
        <v>42546736.370000005</v>
      </c>
      <c r="AH15" s="53">
        <v>52695730.439999998</v>
      </c>
      <c r="AI15" s="53">
        <v>60015392.539999999</v>
      </c>
      <c r="AJ15" s="76">
        <f t="shared" si="3"/>
        <v>0.13890427248815262</v>
      </c>
      <c r="AK15" s="53">
        <f t="shared" si="4"/>
        <v>7319662.1000000015</v>
      </c>
      <c r="AL15" s="100">
        <f t="shared" si="5"/>
        <v>5.0434741442725493E-2</v>
      </c>
      <c r="AM15" s="222">
        <v>3394934.98</v>
      </c>
      <c r="AN15" s="223">
        <v>4429438.9400000004</v>
      </c>
      <c r="AO15" s="223">
        <v>6601892.1299999999</v>
      </c>
      <c r="AP15" s="223">
        <v>7539753.7300000004</v>
      </c>
      <c r="AQ15" s="223">
        <v>9296298.4900000002</v>
      </c>
      <c r="AR15" s="76">
        <f t="shared" si="6"/>
        <v>0.23297110527773168</v>
      </c>
      <c r="AS15" s="53">
        <f t="shared" si="7"/>
        <v>1756544.7599999998</v>
      </c>
      <c r="AT15" s="76">
        <f t="shared" si="8"/>
        <v>1.7382846931578055</v>
      </c>
      <c r="AU15" s="53">
        <f t="shared" si="9"/>
        <v>5901363.5099999998</v>
      </c>
      <c r="AV15" s="100">
        <f t="shared" si="10"/>
        <v>5.4355935742697294E-2</v>
      </c>
    </row>
    <row r="16" spans="2:48" x14ac:dyDescent="0.25">
      <c r="B16" s="19" t="s">
        <v>53</v>
      </c>
      <c r="C16" s="219">
        <v>63.450284199079881</v>
      </c>
      <c r="D16" s="220">
        <v>75.502983681783121</v>
      </c>
      <c r="E16" s="220">
        <v>85.412123454308372</v>
      </c>
      <c r="F16" s="220">
        <v>95.019647480655635</v>
      </c>
      <c r="G16" s="220">
        <v>102.59533807523239</v>
      </c>
      <c r="H16" s="76">
        <f t="shared" si="11"/>
        <v>7.972762260688282E-2</v>
      </c>
      <c r="I16" s="219">
        <v>64.75</v>
      </c>
      <c r="J16" s="220">
        <v>72.41</v>
      </c>
      <c r="K16" s="220">
        <v>79.19</v>
      </c>
      <c r="L16" s="220">
        <v>85.57</v>
      </c>
      <c r="M16" s="220">
        <v>89.95</v>
      </c>
      <c r="N16" s="76">
        <f t="shared" si="0"/>
        <v>5.1186163375014804E-2</v>
      </c>
      <c r="P16" s="19" t="s">
        <v>53</v>
      </c>
      <c r="Q16" s="219">
        <v>27.816126144773094</v>
      </c>
      <c r="R16" s="220">
        <v>53.663116113839074</v>
      </c>
      <c r="S16" s="220">
        <v>60.263588580042246</v>
      </c>
      <c r="T16" s="220">
        <v>68.88442343583273</v>
      </c>
      <c r="U16" s="220">
        <v>75.428128705456487</v>
      </c>
      <c r="V16" s="76">
        <f t="shared" si="1"/>
        <v>9.499542775035863E-2</v>
      </c>
      <c r="W16" s="219">
        <v>31.75</v>
      </c>
      <c r="X16" s="220">
        <v>45.96</v>
      </c>
      <c r="Y16" s="220">
        <v>49.48</v>
      </c>
      <c r="Z16" s="220">
        <v>50.51</v>
      </c>
      <c r="AA16" s="220">
        <v>60.61</v>
      </c>
      <c r="AB16" s="76">
        <f t="shared" si="2"/>
        <v>0.19996040388041969</v>
      </c>
      <c r="AD16" s="19" t="s">
        <v>53</v>
      </c>
      <c r="AE16" s="221">
        <v>6741130.8299999991</v>
      </c>
      <c r="AF16" s="53">
        <v>15697281.609999999</v>
      </c>
      <c r="AG16" s="53">
        <v>19135398.729999997</v>
      </c>
      <c r="AH16" s="53">
        <v>21569170.66</v>
      </c>
      <c r="AI16" s="53">
        <v>22509826.150000002</v>
      </c>
      <c r="AJ16" s="76">
        <f t="shared" si="3"/>
        <v>4.361111072965107E-2</v>
      </c>
      <c r="AK16" s="53">
        <f t="shared" si="4"/>
        <v>940655.49000000209</v>
      </c>
      <c r="AL16" s="100">
        <f t="shared" si="5"/>
        <v>1.8916434830269481E-2</v>
      </c>
      <c r="AM16" s="222">
        <v>1231356.98</v>
      </c>
      <c r="AN16" s="223">
        <v>1994587.39</v>
      </c>
      <c r="AO16" s="223">
        <v>2158355.4500000002</v>
      </c>
      <c r="AP16" s="223">
        <v>2301918.7799999998</v>
      </c>
      <c r="AQ16" s="223">
        <v>2641678.87</v>
      </c>
      <c r="AR16" s="76">
        <f t="shared" si="6"/>
        <v>0.14759864377143672</v>
      </c>
      <c r="AS16" s="53">
        <f t="shared" si="7"/>
        <v>339760.09000000032</v>
      </c>
      <c r="AT16" s="76">
        <f t="shared" si="8"/>
        <v>1.1453395830021611</v>
      </c>
      <c r="AU16" s="53">
        <f t="shared" si="9"/>
        <v>1410321.8900000001</v>
      </c>
      <c r="AV16" s="100">
        <f t="shared" si="10"/>
        <v>1.5446032317596248E-2</v>
      </c>
    </row>
    <row r="17" spans="2:48" x14ac:dyDescent="0.25">
      <c r="B17" s="19" t="s">
        <v>54</v>
      </c>
      <c r="C17" s="219">
        <v>85.935635582084458</v>
      </c>
      <c r="D17" s="220">
        <v>111.50736069301333</v>
      </c>
      <c r="E17" s="220">
        <v>125.96585685974379</v>
      </c>
      <c r="F17" s="220">
        <v>139.8548201882582</v>
      </c>
      <c r="G17" s="220">
        <v>117.77092687520798</v>
      </c>
      <c r="H17" s="76">
        <f t="shared" si="11"/>
        <v>-0.15790584324031987</v>
      </c>
      <c r="I17" s="219">
        <v>91.16</v>
      </c>
      <c r="J17" s="220">
        <v>124.87</v>
      </c>
      <c r="K17" s="220">
        <v>136.29</v>
      </c>
      <c r="L17" s="220">
        <v>155.41999999999999</v>
      </c>
      <c r="M17" s="220">
        <v>139.79</v>
      </c>
      <c r="N17" s="76">
        <f t="shared" si="0"/>
        <v>-0.10056620769527724</v>
      </c>
      <c r="P17" s="19" t="s">
        <v>54</v>
      </c>
      <c r="Q17" s="219">
        <v>28.513392514038237</v>
      </c>
      <c r="R17" s="220">
        <v>81.728170964630749</v>
      </c>
      <c r="S17" s="220">
        <v>104.13009537655051</v>
      </c>
      <c r="T17" s="220">
        <v>119.59843418164837</v>
      </c>
      <c r="U17" s="220">
        <v>100.11437066953164</v>
      </c>
      <c r="V17" s="76">
        <f t="shared" si="1"/>
        <v>-0.16291236290371469</v>
      </c>
      <c r="W17" s="219">
        <v>40.869999999999997</v>
      </c>
      <c r="X17" s="220">
        <v>101.08</v>
      </c>
      <c r="Y17" s="220">
        <v>114.36</v>
      </c>
      <c r="Z17" s="220">
        <v>131.32</v>
      </c>
      <c r="AA17" s="220">
        <v>117.76</v>
      </c>
      <c r="AB17" s="76">
        <f t="shared" si="2"/>
        <v>-0.10325921413341443</v>
      </c>
      <c r="AD17" s="19" t="s">
        <v>54</v>
      </c>
      <c r="AE17" s="221">
        <v>7356003.3200000012</v>
      </c>
      <c r="AF17" s="53">
        <v>47144692.859999999</v>
      </c>
      <c r="AG17" s="53">
        <v>58990467.630000003</v>
      </c>
      <c r="AH17" s="53">
        <v>69340386.010000005</v>
      </c>
      <c r="AI17" s="53">
        <v>58175298.969999999</v>
      </c>
      <c r="AJ17" s="76">
        <f t="shared" si="3"/>
        <v>-0.16101853021686119</v>
      </c>
      <c r="AK17" s="53">
        <f t="shared" si="4"/>
        <v>-11165087.040000007</v>
      </c>
      <c r="AL17" s="100">
        <f t="shared" si="5"/>
        <v>4.8888394089060885E-2</v>
      </c>
      <c r="AM17" s="222">
        <v>2488452.33</v>
      </c>
      <c r="AN17" s="223">
        <v>8526586.6400000006</v>
      </c>
      <c r="AO17" s="223">
        <v>9649565.0299999993</v>
      </c>
      <c r="AP17" s="223">
        <v>11081336.34</v>
      </c>
      <c r="AQ17" s="223">
        <v>10005946.66</v>
      </c>
      <c r="AR17" s="76">
        <f t="shared" si="6"/>
        <v>-9.7045125876939142E-2</v>
      </c>
      <c r="AS17" s="53">
        <f t="shared" si="7"/>
        <v>-1075389.6799999997</v>
      </c>
      <c r="AT17" s="76">
        <f t="shared" si="8"/>
        <v>3.0209517133888593</v>
      </c>
      <c r="AU17" s="53">
        <f t="shared" si="9"/>
        <v>7517494.3300000001</v>
      </c>
      <c r="AV17" s="100">
        <f t="shared" si="10"/>
        <v>5.8505285117605624E-2</v>
      </c>
    </row>
    <row r="18" spans="2:48" x14ac:dyDescent="0.25">
      <c r="B18" s="23" t="s">
        <v>55</v>
      </c>
      <c r="C18" s="219">
        <v>75.831620481228683</v>
      </c>
      <c r="D18" s="220">
        <v>61.42692427514649</v>
      </c>
      <c r="E18" s="220">
        <v>67.64683213103639</v>
      </c>
      <c r="F18" s="220">
        <v>71.675111528093851</v>
      </c>
      <c r="G18" s="220">
        <v>73.109317063108548</v>
      </c>
      <c r="H18" s="76">
        <f t="shared" si="11"/>
        <v>2.0009812394258253E-2</v>
      </c>
      <c r="I18" s="219">
        <v>73.63</v>
      </c>
      <c r="J18" s="220">
        <v>63.81</v>
      </c>
      <c r="K18" s="220">
        <v>67.17</v>
      </c>
      <c r="L18" s="220">
        <v>61.64</v>
      </c>
      <c r="M18" s="220">
        <v>66.2</v>
      </c>
      <c r="N18" s="76">
        <f t="shared" si="0"/>
        <v>7.3977936404931999E-2</v>
      </c>
      <c r="P18" s="23" t="s">
        <v>55</v>
      </c>
      <c r="Q18" s="219">
        <v>18.439062632948929</v>
      </c>
      <c r="R18" s="220">
        <v>40.184450231984655</v>
      </c>
      <c r="S18" s="220">
        <v>52.776908382162915</v>
      </c>
      <c r="T18" s="220">
        <v>55.950548437226814</v>
      </c>
      <c r="U18" s="220">
        <v>55.15158487384646</v>
      </c>
      <c r="V18" s="76">
        <f t="shared" si="1"/>
        <v>-1.4279816475378126E-2</v>
      </c>
      <c r="W18" s="219">
        <v>23.33</v>
      </c>
      <c r="X18" s="220">
        <v>36.11</v>
      </c>
      <c r="Y18" s="220">
        <v>43.74</v>
      </c>
      <c r="Z18" s="220">
        <v>39.58</v>
      </c>
      <c r="AA18" s="220">
        <v>41.85</v>
      </c>
      <c r="AB18" s="76">
        <f t="shared" si="2"/>
        <v>5.7352198079838379E-2</v>
      </c>
      <c r="AD18" s="23" t="s">
        <v>55</v>
      </c>
      <c r="AE18" s="221">
        <v>4311537.5</v>
      </c>
      <c r="AF18" s="53">
        <v>11485342.190000001</v>
      </c>
      <c r="AG18" s="53">
        <v>13663025.75</v>
      </c>
      <c r="AH18" s="53">
        <v>15080999.539999999</v>
      </c>
      <c r="AI18" s="53">
        <v>14900266.93</v>
      </c>
      <c r="AJ18" s="76">
        <f t="shared" si="3"/>
        <v>-1.1984126749731261E-2</v>
      </c>
      <c r="AK18" s="53">
        <f t="shared" si="4"/>
        <v>-180732.6099999994</v>
      </c>
      <c r="AL18" s="100">
        <f t="shared" si="5"/>
        <v>1.2521639503420352E-2</v>
      </c>
      <c r="AM18" s="222">
        <v>846981.56</v>
      </c>
      <c r="AN18" s="223">
        <v>1356617.13</v>
      </c>
      <c r="AO18" s="223">
        <v>1643473.64</v>
      </c>
      <c r="AP18" s="223">
        <v>1544670.82</v>
      </c>
      <c r="AQ18" s="223">
        <v>1651395.7</v>
      </c>
      <c r="AR18" s="76">
        <f t="shared" si="6"/>
        <v>6.9092313144103912E-2</v>
      </c>
      <c r="AS18" s="53">
        <f t="shared" si="7"/>
        <v>106724.87999999989</v>
      </c>
      <c r="AT18" s="76">
        <f t="shared" si="8"/>
        <v>0.94974221162500849</v>
      </c>
      <c r="AU18" s="53">
        <f t="shared" si="9"/>
        <v>804414.1399999999</v>
      </c>
      <c r="AV18" s="100">
        <f t="shared" si="10"/>
        <v>9.6557956536706055E-3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4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1" t="s">
        <v>169</v>
      </c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P21" s="281" t="s">
        <v>170</v>
      </c>
      <c r="Q21" s="281"/>
      <c r="R21" s="281"/>
      <c r="S21" s="281"/>
      <c r="T21" s="281"/>
      <c r="U21" s="281"/>
      <c r="V21" s="281"/>
      <c r="W21" s="281"/>
      <c r="X21" s="225"/>
      <c r="Y21" s="225"/>
      <c r="Z21" s="225"/>
      <c r="AA21" s="225"/>
      <c r="AB21" s="225"/>
      <c r="AD21" s="319" t="s">
        <v>171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2:48" ht="24" customHeight="1" x14ac:dyDescent="0.25">
      <c r="B22" s="281" t="s">
        <v>172</v>
      </c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P22" s="320" t="s">
        <v>173</v>
      </c>
      <c r="Q22" s="320"/>
      <c r="R22" s="320"/>
      <c r="S22" s="320"/>
      <c r="T22" s="320"/>
      <c r="U22" s="320"/>
      <c r="V22" s="320"/>
      <c r="W22" s="320"/>
      <c r="X22" s="226"/>
      <c r="Y22" s="226"/>
      <c r="Z22" s="226"/>
      <c r="AA22" s="226"/>
      <c r="AB22" s="226"/>
      <c r="AQ22" s="53">
        <f>AQ11/M11</f>
        <v>8475.1378747705494</v>
      </c>
    </row>
    <row r="23" spans="2:48" x14ac:dyDescent="0.25">
      <c r="B23" s="281"/>
      <c r="C23" s="281"/>
      <c r="D23" s="281"/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B23" s="227"/>
    </row>
    <row r="27" spans="2:48" ht="50.25" customHeight="1" thickBot="1" x14ac:dyDescent="0.3">
      <c r="B27" s="283" t="s">
        <v>174</v>
      </c>
      <c r="C27" s="283"/>
      <c r="D27" s="283"/>
      <c r="E27" s="283"/>
      <c r="F27" s="283"/>
      <c r="G27" s="283"/>
      <c r="H27" s="283"/>
      <c r="I27" s="146"/>
      <c r="P27" s="283" t="s">
        <v>175</v>
      </c>
      <c r="Q27" s="283"/>
      <c r="R27" s="283"/>
      <c r="S27" s="283"/>
      <c r="T27" s="283"/>
      <c r="U27" s="283"/>
      <c r="V27" s="283"/>
      <c r="W27" s="283"/>
      <c r="AE27" s="283" t="s">
        <v>176</v>
      </c>
      <c r="AF27" s="283"/>
      <c r="AG27" s="283"/>
      <c r="AH27" s="283"/>
      <c r="AI27" s="283"/>
      <c r="AJ27" s="283"/>
      <c r="AK27" s="283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9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9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9" t="str">
        <f>CONCATENATE("dif. ",RIGHT(AJ29,2),"/",RIGHT(AI29,2))</f>
        <v>dif. 24/23</v>
      </c>
    </row>
    <row r="30" spans="2:48" ht="15.75" x14ac:dyDescent="0.25">
      <c r="B30" s="211" t="s">
        <v>45</v>
      </c>
      <c r="C30" s="212">
        <v>95.05</v>
      </c>
      <c r="D30" s="212">
        <v>99.07</v>
      </c>
      <c r="E30" s="212">
        <v>105.63</v>
      </c>
      <c r="F30" s="212">
        <v>113.88</v>
      </c>
      <c r="G30" s="212">
        <v>125.25</v>
      </c>
      <c r="H30" s="136">
        <f>G30/F30-1</f>
        <v>9.984193888303472E-2</v>
      </c>
      <c r="I30" s="212">
        <f>G30-F30</f>
        <v>11.370000000000005</v>
      </c>
      <c r="P30" s="211" t="s">
        <v>45</v>
      </c>
      <c r="Q30" s="212">
        <v>47.83</v>
      </c>
      <c r="R30" s="212">
        <v>53</v>
      </c>
      <c r="S30" s="212">
        <v>80.58</v>
      </c>
      <c r="T30" s="212">
        <v>93.24</v>
      </c>
      <c r="U30" s="212">
        <v>104.71</v>
      </c>
      <c r="V30" s="136">
        <f>U30/T30-1</f>
        <v>0.12301587301587302</v>
      </c>
      <c r="W30" s="212">
        <f>U30-T30</f>
        <v>11.469999999999999</v>
      </c>
      <c r="AE30" s="211" t="s">
        <v>45</v>
      </c>
      <c r="AF30" s="217">
        <v>477122731.20999998</v>
      </c>
      <c r="AG30" s="217">
        <v>651901800.17999995</v>
      </c>
      <c r="AH30" s="217">
        <v>1528879517.8</v>
      </c>
      <c r="AI30" s="217">
        <v>1797799676.5999999</v>
      </c>
      <c r="AJ30" s="217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9">
        <v>119.42</v>
      </c>
      <c r="D31" s="219">
        <v>126.49</v>
      </c>
      <c r="E31" s="219">
        <v>131.02000000000001</v>
      </c>
      <c r="F31" s="219">
        <v>139.02000000000001</v>
      </c>
      <c r="G31" s="219">
        <v>151.54</v>
      </c>
      <c r="H31" s="76">
        <f t="shared" ref="H31:H35" si="12">G31/F31-1</f>
        <v>9.0058984318802882E-2</v>
      </c>
      <c r="I31" s="220">
        <f t="shared" ref="I31:I40" si="13">G31-F31</f>
        <v>12.519999999999982</v>
      </c>
      <c r="P31" s="15" t="s">
        <v>46</v>
      </c>
      <c r="Q31" s="219">
        <v>61.17</v>
      </c>
      <c r="R31" s="220">
        <v>72.88</v>
      </c>
      <c r="S31" s="220">
        <v>107.72</v>
      </c>
      <c r="T31" s="220">
        <v>119.35</v>
      </c>
      <c r="U31" s="220">
        <v>131.18</v>
      </c>
      <c r="V31" s="76">
        <f t="shared" ref="V31:V40" si="14">U31/T31-1</f>
        <v>9.9120234604105573E-2</v>
      </c>
      <c r="W31" s="220">
        <f t="shared" ref="W31:W40" si="15">U31-T31</f>
        <v>11.830000000000013</v>
      </c>
      <c r="AE31" s="15" t="s">
        <v>46</v>
      </c>
      <c r="AF31" s="222">
        <v>217815325.03999999</v>
      </c>
      <c r="AG31" s="223">
        <v>333738906.93000001</v>
      </c>
      <c r="AH31" s="223">
        <v>743382276.49000001</v>
      </c>
      <c r="AI31" s="223">
        <v>857710368.34000003</v>
      </c>
      <c r="AJ31" s="223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9">
        <v>89.5</v>
      </c>
      <c r="D32" s="219">
        <v>85.87</v>
      </c>
      <c r="E32" s="219">
        <v>93.47</v>
      </c>
      <c r="F32" s="219">
        <v>101.28999999999999</v>
      </c>
      <c r="G32" s="219">
        <v>115.79999999999998</v>
      </c>
      <c r="H32" s="76">
        <f t="shared" si="12"/>
        <v>0.14325204857340301</v>
      </c>
      <c r="I32" s="220">
        <f t="shared" si="13"/>
        <v>14.509999999999991</v>
      </c>
      <c r="P32" s="19" t="s">
        <v>47</v>
      </c>
      <c r="Q32" s="219">
        <v>44.55</v>
      </c>
      <c r="R32" s="220">
        <v>43.14</v>
      </c>
      <c r="S32" s="220">
        <v>71.23</v>
      </c>
      <c r="T32" s="220">
        <v>83.79</v>
      </c>
      <c r="U32" s="220">
        <v>97.120000000000019</v>
      </c>
      <c r="V32" s="76">
        <f t="shared" si="14"/>
        <v>0.15908819668218177</v>
      </c>
      <c r="W32" s="220">
        <f t="shared" si="15"/>
        <v>13.330000000000013</v>
      </c>
      <c r="AE32" s="19" t="s">
        <v>47</v>
      </c>
      <c r="AF32" s="222">
        <v>122348722.31</v>
      </c>
      <c r="AG32" s="223">
        <v>137154616.22</v>
      </c>
      <c r="AH32" s="223">
        <v>381071528.48000002</v>
      </c>
      <c r="AI32" s="223">
        <v>437636228.67000002</v>
      </c>
      <c r="AJ32" s="223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9">
        <v>70.819999999999993</v>
      </c>
      <c r="D33" s="219">
        <v>66.41</v>
      </c>
      <c r="E33" s="219">
        <v>77.45</v>
      </c>
      <c r="F33" s="219">
        <v>80.180000000000007</v>
      </c>
      <c r="G33" s="219">
        <v>89.86</v>
      </c>
      <c r="H33" s="76">
        <f t="shared" si="12"/>
        <v>0.12072836118732844</v>
      </c>
      <c r="I33" s="220">
        <f t="shared" si="13"/>
        <v>9.6799999999999926</v>
      </c>
      <c r="P33" s="19" t="s">
        <v>48</v>
      </c>
      <c r="Q33" s="219">
        <v>38.090000000000003</v>
      </c>
      <c r="R33" s="220">
        <v>36.92</v>
      </c>
      <c r="S33" s="220">
        <v>53.920000000000009</v>
      </c>
      <c r="T33" s="220">
        <v>54.70000000000001</v>
      </c>
      <c r="U33" s="220">
        <v>64.64</v>
      </c>
      <c r="V33" s="76">
        <f t="shared" si="14"/>
        <v>0.18171846435100525</v>
      </c>
      <c r="W33" s="220">
        <f t="shared" si="15"/>
        <v>9.9399999999999906</v>
      </c>
      <c r="AE33" s="19" t="s">
        <v>48</v>
      </c>
      <c r="AF33" s="222">
        <v>2812428.07</v>
      </c>
      <c r="AG33" s="223">
        <v>4381169.17</v>
      </c>
      <c r="AH33" s="223">
        <v>8179727.9699999997</v>
      </c>
      <c r="AI33" s="223">
        <v>8858381.8200000003</v>
      </c>
      <c r="AJ33" s="223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9">
        <v>135.87</v>
      </c>
      <c r="D34" s="219">
        <v>154.08000000000001</v>
      </c>
      <c r="E34" s="219">
        <v>185.51</v>
      </c>
      <c r="F34" s="219">
        <v>208.15999999999997</v>
      </c>
      <c r="G34" s="219">
        <v>202.39</v>
      </c>
      <c r="H34" s="76">
        <f t="shared" si="12"/>
        <v>-2.7719062259800031E-2</v>
      </c>
      <c r="I34" s="220">
        <f t="shared" si="13"/>
        <v>-5.7699999999999818</v>
      </c>
      <c r="P34" s="19" t="s">
        <v>49</v>
      </c>
      <c r="Q34" s="219">
        <v>44.86</v>
      </c>
      <c r="R34" s="220">
        <v>46.13</v>
      </c>
      <c r="S34" s="220">
        <v>94.79</v>
      </c>
      <c r="T34" s="220">
        <v>114.31</v>
      </c>
      <c r="U34" s="220">
        <v>127.83</v>
      </c>
      <c r="V34" s="76">
        <f t="shared" si="14"/>
        <v>0.11827486659084951</v>
      </c>
      <c r="W34" s="220">
        <f t="shared" si="15"/>
        <v>13.519999999999996</v>
      </c>
      <c r="AE34" s="19" t="s">
        <v>49</v>
      </c>
      <c r="AF34" s="222">
        <v>19929247.640000001</v>
      </c>
      <c r="AG34" s="223">
        <v>22694182.550000001</v>
      </c>
      <c r="AH34" s="223">
        <v>56687870.049999997</v>
      </c>
      <c r="AI34" s="223">
        <v>62672686.409999996</v>
      </c>
      <c r="AJ34" s="223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9">
        <v>53.52</v>
      </c>
      <c r="D35" s="219">
        <v>51.25</v>
      </c>
      <c r="E35" s="219">
        <v>59.12</v>
      </c>
      <c r="F35" s="219">
        <v>65.87</v>
      </c>
      <c r="G35" s="219">
        <v>74.569999999999993</v>
      </c>
      <c r="H35" s="76">
        <f t="shared" si="12"/>
        <v>0.13207833611659314</v>
      </c>
      <c r="I35" s="220">
        <f t="shared" si="13"/>
        <v>8.6999999999999886</v>
      </c>
      <c r="P35" s="19" t="s">
        <v>50</v>
      </c>
      <c r="Q35" s="219">
        <v>28.760000000000005</v>
      </c>
      <c r="R35" s="220">
        <v>28.24</v>
      </c>
      <c r="S35" s="220">
        <v>42.01</v>
      </c>
      <c r="T35" s="220">
        <v>51.99</v>
      </c>
      <c r="U35" s="220">
        <v>61.31</v>
      </c>
      <c r="V35" s="76">
        <f t="shared" si="14"/>
        <v>0.17926524331602223</v>
      </c>
      <c r="W35" s="220">
        <f t="shared" si="15"/>
        <v>9.32</v>
      </c>
      <c r="AE35" s="19" t="s">
        <v>50</v>
      </c>
      <c r="AF35" s="222">
        <v>46497100.399999999</v>
      </c>
      <c r="AG35" s="223">
        <v>54944687.289999999</v>
      </c>
      <c r="AH35" s="223">
        <v>136922674.63999999</v>
      </c>
      <c r="AI35" s="223">
        <v>177625996.66999999</v>
      </c>
      <c r="AJ35" s="223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9">
        <v>86.79</v>
      </c>
      <c r="D36" s="219">
        <v>84.44</v>
      </c>
      <c r="E36" s="219">
        <v>89.45</v>
      </c>
      <c r="F36" s="219">
        <v>98.5</v>
      </c>
      <c r="G36" s="219">
        <v>108.5</v>
      </c>
      <c r="H36" s="76">
        <f>G36/F36-1</f>
        <v>0.10152284263959399</v>
      </c>
      <c r="I36" s="220">
        <f t="shared" si="13"/>
        <v>10</v>
      </c>
      <c r="P36" s="19" t="s">
        <v>51</v>
      </c>
      <c r="Q36" s="219">
        <v>49.1</v>
      </c>
      <c r="R36" s="220">
        <v>45.63</v>
      </c>
      <c r="S36" s="220">
        <v>64.64</v>
      </c>
      <c r="T36" s="220">
        <v>73.62</v>
      </c>
      <c r="U36" s="220">
        <v>81.849999999999994</v>
      </c>
      <c r="V36" s="76">
        <f t="shared" si="14"/>
        <v>0.11179027438196121</v>
      </c>
      <c r="W36" s="220">
        <f t="shared" si="15"/>
        <v>8.2299999999999898</v>
      </c>
      <c r="AE36" s="19" t="s">
        <v>51</v>
      </c>
      <c r="AF36" s="222">
        <v>3114952.08</v>
      </c>
      <c r="AG36" s="223">
        <v>4498900.47</v>
      </c>
      <c r="AH36" s="223">
        <v>7864755.4299999997</v>
      </c>
      <c r="AI36" s="223">
        <v>9097368.0999999996</v>
      </c>
      <c r="AJ36" s="223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9">
        <v>106.13</v>
      </c>
      <c r="D37" s="219">
        <v>125.31</v>
      </c>
      <c r="E37" s="219">
        <v>128.06</v>
      </c>
      <c r="F37" s="219">
        <v>149.08000000000001</v>
      </c>
      <c r="G37" s="219">
        <v>167.62</v>
      </c>
      <c r="H37" s="76">
        <f t="shared" ref="H37:H40" si="18">G37/F37-1</f>
        <v>0.12436275825060372</v>
      </c>
      <c r="I37" s="220">
        <f t="shared" si="13"/>
        <v>18.539999999999992</v>
      </c>
      <c r="P37" s="19" t="s">
        <v>52</v>
      </c>
      <c r="Q37" s="219">
        <v>64.31</v>
      </c>
      <c r="R37" s="220">
        <v>82.55</v>
      </c>
      <c r="S37" s="220">
        <v>96.70999999999998</v>
      </c>
      <c r="T37" s="220">
        <v>122.12</v>
      </c>
      <c r="U37" s="220">
        <v>143.97</v>
      </c>
      <c r="V37" s="76">
        <f t="shared" si="14"/>
        <v>0.17892237143792977</v>
      </c>
      <c r="W37" s="220">
        <f t="shared" si="15"/>
        <v>21.849999999999994</v>
      </c>
      <c r="AE37" s="19" t="s">
        <v>52</v>
      </c>
      <c r="AF37" s="222">
        <v>18804870.850000001</v>
      </c>
      <c r="AG37" s="223">
        <v>30921945.879999999</v>
      </c>
      <c r="AH37" s="223">
        <v>58482134.030000001</v>
      </c>
      <c r="AI37" s="223">
        <v>79534420.480000004</v>
      </c>
      <c r="AJ37" s="223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9">
        <v>64.19</v>
      </c>
      <c r="D38" s="219">
        <v>68.989999999999995</v>
      </c>
      <c r="E38" s="219">
        <v>76.34</v>
      </c>
      <c r="F38" s="219">
        <v>86.65</v>
      </c>
      <c r="G38" s="219">
        <v>96.86</v>
      </c>
      <c r="H38" s="76">
        <f t="shared" si="18"/>
        <v>0.1178303519907673</v>
      </c>
      <c r="I38" s="220">
        <f t="shared" si="13"/>
        <v>10.209999999999994</v>
      </c>
      <c r="P38" s="19" t="s">
        <v>53</v>
      </c>
      <c r="Q38" s="219">
        <v>33.54</v>
      </c>
      <c r="R38" s="220">
        <v>37.840000000000003</v>
      </c>
      <c r="S38" s="220">
        <v>53.16</v>
      </c>
      <c r="T38" s="220">
        <v>62.04999999999999</v>
      </c>
      <c r="U38" s="220">
        <v>69.75</v>
      </c>
      <c r="V38" s="76">
        <f t="shared" si="14"/>
        <v>0.12409347300564089</v>
      </c>
      <c r="W38" s="220">
        <f t="shared" si="15"/>
        <v>7.7000000000000099</v>
      </c>
      <c r="AE38" s="19" t="s">
        <v>53</v>
      </c>
      <c r="AF38" s="222">
        <v>10173605.369999999</v>
      </c>
      <c r="AG38" s="223">
        <v>16610861.380000001</v>
      </c>
      <c r="AH38" s="223">
        <v>27747259.210000001</v>
      </c>
      <c r="AI38" s="223">
        <v>33504230.199999999</v>
      </c>
      <c r="AJ38" s="223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9">
        <v>102.24</v>
      </c>
      <c r="D39" s="219">
        <v>98.71</v>
      </c>
      <c r="E39" s="219">
        <v>114.5</v>
      </c>
      <c r="F39" s="219">
        <v>129.04</v>
      </c>
      <c r="G39" s="219">
        <v>138.44999999999999</v>
      </c>
      <c r="H39" s="76">
        <f t="shared" si="18"/>
        <v>7.292312461252326E-2</v>
      </c>
      <c r="I39" s="220">
        <f t="shared" si="13"/>
        <v>9.4099999999999966</v>
      </c>
      <c r="P39" s="19" t="s">
        <v>54</v>
      </c>
      <c r="Q39" s="219">
        <v>50.94</v>
      </c>
      <c r="R39" s="220">
        <v>53.72</v>
      </c>
      <c r="S39" s="220">
        <v>88.72</v>
      </c>
      <c r="T39" s="220">
        <v>108.87</v>
      </c>
      <c r="U39" s="220">
        <v>119.53</v>
      </c>
      <c r="V39" s="76">
        <f t="shared" si="14"/>
        <v>9.791494442913562E-2</v>
      </c>
      <c r="W39" s="220">
        <f t="shared" si="15"/>
        <v>10.659999999999997</v>
      </c>
      <c r="AE39" s="19" t="s">
        <v>54</v>
      </c>
      <c r="AF39" s="222">
        <v>28411183</v>
      </c>
      <c r="AG39" s="223">
        <v>34127770.07</v>
      </c>
      <c r="AH39" s="223">
        <v>88124626.280000001</v>
      </c>
      <c r="AI39" s="223">
        <v>107018992.04000001</v>
      </c>
      <c r="AJ39" s="223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9">
        <v>58.1</v>
      </c>
      <c r="D40" s="219">
        <v>74.28</v>
      </c>
      <c r="E40" s="219">
        <v>64.23</v>
      </c>
      <c r="F40" s="219">
        <v>69.86</v>
      </c>
      <c r="G40" s="219">
        <v>72.739999999999995</v>
      </c>
      <c r="H40" s="76">
        <f t="shared" si="18"/>
        <v>4.1225307758373742E-2</v>
      </c>
      <c r="I40" s="220">
        <f t="shared" si="13"/>
        <v>2.8799999999999955</v>
      </c>
      <c r="P40" s="23" t="s">
        <v>55</v>
      </c>
      <c r="Q40" s="219">
        <v>22.7</v>
      </c>
      <c r="R40" s="220">
        <v>29.35</v>
      </c>
      <c r="S40" s="220">
        <v>43.18</v>
      </c>
      <c r="T40" s="220">
        <v>54</v>
      </c>
      <c r="U40" s="220">
        <v>56.57</v>
      </c>
      <c r="V40" s="76">
        <f t="shared" si="14"/>
        <v>4.7592592592592631E-2</v>
      </c>
      <c r="W40" s="220">
        <f t="shared" si="15"/>
        <v>2.5700000000000003</v>
      </c>
      <c r="AE40" s="23" t="s">
        <v>55</v>
      </c>
      <c r="AF40" s="222">
        <v>7215296.4500000002</v>
      </c>
      <c r="AG40" s="223">
        <v>12828760.220000001</v>
      </c>
      <c r="AH40" s="223">
        <v>20416665.23</v>
      </c>
      <c r="AI40" s="223">
        <v>24141003.859999999</v>
      </c>
      <c r="AJ40" s="223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57</v>
      </c>
      <c r="C42" s="318"/>
      <c r="D42" s="318"/>
      <c r="E42" s="318"/>
      <c r="F42" s="318"/>
      <c r="G42" s="318"/>
      <c r="H42" s="318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1" t="s">
        <v>169</v>
      </c>
      <c r="C43" s="281"/>
      <c r="D43" s="281"/>
      <c r="E43" s="281"/>
      <c r="F43" s="281"/>
      <c r="G43" s="281"/>
      <c r="H43" s="281"/>
      <c r="P43" s="281" t="s">
        <v>170</v>
      </c>
      <c r="Q43" s="281"/>
      <c r="R43" s="281"/>
      <c r="S43" s="281"/>
      <c r="T43" s="281"/>
      <c r="U43" s="281"/>
      <c r="V43" s="281"/>
      <c r="W43" s="281"/>
      <c r="AE43" s="319" t="s">
        <v>171</v>
      </c>
      <c r="AF43" s="319"/>
      <c r="AG43" s="319"/>
      <c r="AH43" s="319"/>
      <c r="AI43" s="319"/>
      <c r="AJ43" s="319"/>
      <c r="AK43" s="319"/>
      <c r="AL43" s="319"/>
      <c r="AM43" s="319"/>
    </row>
    <row r="44" spans="2:39" ht="24" customHeight="1" x14ac:dyDescent="0.25">
      <c r="B44" s="281" t="s">
        <v>172</v>
      </c>
      <c r="C44" s="281"/>
      <c r="D44" s="281"/>
      <c r="E44" s="281"/>
      <c r="F44" s="281"/>
      <c r="G44" s="281"/>
      <c r="H44" s="281"/>
      <c r="P44" s="320" t="s">
        <v>173</v>
      </c>
      <c r="Q44" s="320"/>
      <c r="R44" s="320"/>
      <c r="S44" s="320"/>
      <c r="T44" s="320"/>
      <c r="U44" s="320"/>
      <c r="V44" s="320"/>
      <c r="W44" s="320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24020-707D-4F05-9C26-D5187E223A04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87.94</v>
      </c>
      <c r="D6" s="228">
        <v>95.05</v>
      </c>
      <c r="E6" s="228">
        <v>99.07</v>
      </c>
      <c r="F6" s="228">
        <v>105.63</v>
      </c>
      <c r="G6" s="228">
        <v>113.88</v>
      </c>
      <c r="H6" s="228">
        <v>125.25</v>
      </c>
      <c r="I6" s="95">
        <f t="shared" ref="I6:I51" si="0">IFERROR(H6/G6-1,"-")</f>
        <v>9.984193888303472E-2</v>
      </c>
      <c r="J6" s="228">
        <f t="shared" ref="J6:J51" si="1">IFERROR(H6-G6,"-")</f>
        <v>11.370000000000005</v>
      </c>
      <c r="K6" s="229">
        <v>93.57</v>
      </c>
      <c r="L6" s="229">
        <v>103.46</v>
      </c>
      <c r="M6" s="229">
        <v>112.62</v>
      </c>
      <c r="N6" s="229">
        <v>122.28</v>
      </c>
      <c r="O6" s="229">
        <v>129.16</v>
      </c>
      <c r="P6" s="95">
        <f t="shared" ref="P6:P51" si="2">IFERROR(O6/N6-1,"-")</f>
        <v>5.6264311416421187E-2</v>
      </c>
      <c r="Q6" s="228">
        <f t="shared" ref="Q6:Q51" si="3">IFERROR(O6-N6,"-")</f>
        <v>6.8799999999999955</v>
      </c>
    </row>
    <row r="7" spans="2:17" x14ac:dyDescent="0.25">
      <c r="B7" s="96" t="s">
        <v>62</v>
      </c>
      <c r="C7" s="230">
        <v>95.42</v>
      </c>
      <c r="D7" s="230">
        <v>103.69</v>
      </c>
      <c r="E7" s="230">
        <v>107.45</v>
      </c>
      <c r="F7" s="230">
        <v>114.17</v>
      </c>
      <c r="G7" s="230">
        <v>123.5</v>
      </c>
      <c r="H7" s="230">
        <v>135.84</v>
      </c>
      <c r="I7" s="98">
        <f t="shared" si="0"/>
        <v>9.991902834008104E-2</v>
      </c>
      <c r="J7" s="230">
        <f t="shared" si="1"/>
        <v>12.340000000000003</v>
      </c>
      <c r="K7" s="231">
        <v>100.38</v>
      </c>
      <c r="L7" s="231">
        <v>110.94</v>
      </c>
      <c r="M7" s="231">
        <v>120.89</v>
      </c>
      <c r="N7" s="231">
        <v>131.66999999999999</v>
      </c>
      <c r="O7" s="231">
        <v>137.66999999999999</v>
      </c>
      <c r="P7" s="98">
        <f t="shared" si="2"/>
        <v>4.5568466621098258E-2</v>
      </c>
      <c r="Q7" s="230">
        <f t="shared" si="3"/>
        <v>6</v>
      </c>
    </row>
    <row r="8" spans="2:17" x14ac:dyDescent="0.25">
      <c r="B8" s="99" t="s">
        <v>63</v>
      </c>
      <c r="C8" s="232">
        <v>104.04</v>
      </c>
      <c r="D8" s="232">
        <v>113.97</v>
      </c>
      <c r="E8" s="232">
        <v>117.1</v>
      </c>
      <c r="F8" s="232">
        <v>123.96</v>
      </c>
      <c r="G8" s="232">
        <v>133.38999999999999</v>
      </c>
      <c r="H8" s="232">
        <v>146.27000000000001</v>
      </c>
      <c r="I8" s="100">
        <f t="shared" si="0"/>
        <v>9.6558962440962848E-2</v>
      </c>
      <c r="J8" s="232">
        <f t="shared" si="1"/>
        <v>12.880000000000024</v>
      </c>
      <c r="K8" s="233">
        <v>107.12</v>
      </c>
      <c r="L8" s="233">
        <v>120.05</v>
      </c>
      <c r="M8" s="233">
        <v>130.01</v>
      </c>
      <c r="N8" s="233">
        <v>141.26</v>
      </c>
      <c r="O8" s="233">
        <v>147.68</v>
      </c>
      <c r="P8" s="100">
        <f t="shared" si="2"/>
        <v>4.5448109868327924E-2</v>
      </c>
      <c r="Q8" s="232">
        <f t="shared" si="3"/>
        <v>6.4200000000000159</v>
      </c>
    </row>
    <row r="9" spans="2:17" x14ac:dyDescent="0.25">
      <c r="B9" s="99" t="s">
        <v>64</v>
      </c>
      <c r="C9" s="232">
        <v>59.74</v>
      </c>
      <c r="D9" s="232">
        <v>59.3</v>
      </c>
      <c r="E9" s="232">
        <v>59.54</v>
      </c>
      <c r="F9" s="232">
        <v>65.25</v>
      </c>
      <c r="G9" s="232">
        <v>72.41</v>
      </c>
      <c r="H9" s="232">
        <v>79.900000000000006</v>
      </c>
      <c r="I9" s="100">
        <f t="shared" si="0"/>
        <v>0.10343875155365301</v>
      </c>
      <c r="J9" s="232">
        <f t="shared" si="1"/>
        <v>7.4900000000000091</v>
      </c>
      <c r="K9" s="233">
        <v>56.07</v>
      </c>
      <c r="L9" s="233">
        <v>63.22</v>
      </c>
      <c r="M9" s="233">
        <v>69.3</v>
      </c>
      <c r="N9" s="233">
        <v>77.56</v>
      </c>
      <c r="O9" s="233">
        <v>82.18</v>
      </c>
      <c r="P9" s="100">
        <f t="shared" si="2"/>
        <v>5.9566787003610067E-2</v>
      </c>
      <c r="Q9" s="232">
        <f t="shared" si="3"/>
        <v>4.6200000000000045</v>
      </c>
    </row>
    <row r="10" spans="2:17" x14ac:dyDescent="0.25">
      <c r="B10" s="96" t="s">
        <v>65</v>
      </c>
      <c r="C10" s="230">
        <v>66.08</v>
      </c>
      <c r="D10" s="230">
        <v>69.31</v>
      </c>
      <c r="E10" s="230">
        <v>67.12</v>
      </c>
      <c r="F10" s="230">
        <v>73.13</v>
      </c>
      <c r="G10" s="230">
        <v>78.930000000000007</v>
      </c>
      <c r="H10" s="230">
        <v>86.89</v>
      </c>
      <c r="I10" s="98">
        <f t="shared" si="0"/>
        <v>0.10084885341441785</v>
      </c>
      <c r="J10" s="230">
        <f t="shared" si="1"/>
        <v>7.9599999999999937</v>
      </c>
      <c r="K10" s="231">
        <v>68.22</v>
      </c>
      <c r="L10" s="231">
        <v>74.989999999999995</v>
      </c>
      <c r="M10" s="231">
        <v>82.51</v>
      </c>
      <c r="N10" s="231">
        <v>87.72</v>
      </c>
      <c r="O10" s="231">
        <v>99.57</v>
      </c>
      <c r="P10" s="98">
        <f t="shared" si="2"/>
        <v>0.13508891928864553</v>
      </c>
      <c r="Q10" s="230">
        <f t="shared" si="3"/>
        <v>11.849999999999994</v>
      </c>
    </row>
    <row r="11" spans="2:17" x14ac:dyDescent="0.25">
      <c r="B11" s="93" t="s">
        <v>46</v>
      </c>
      <c r="C11" s="234">
        <v>107.11</v>
      </c>
      <c r="D11" s="234">
        <v>119.42</v>
      </c>
      <c r="E11" s="234">
        <v>126.49</v>
      </c>
      <c r="F11" s="234">
        <v>131.02000000000001</v>
      </c>
      <c r="G11" s="234">
        <v>139.02000000000001</v>
      </c>
      <c r="H11" s="234">
        <v>151.54</v>
      </c>
      <c r="I11" s="102">
        <f t="shared" si="0"/>
        <v>9.0058984318802882E-2</v>
      </c>
      <c r="J11" s="234">
        <f t="shared" si="1"/>
        <v>12.519999999999982</v>
      </c>
      <c r="K11" s="235">
        <v>122.22</v>
      </c>
      <c r="L11" s="235">
        <v>127.32</v>
      </c>
      <c r="M11" s="235">
        <v>137.09</v>
      </c>
      <c r="N11" s="235">
        <v>143.27000000000001</v>
      </c>
      <c r="O11" s="235">
        <v>149.71</v>
      </c>
      <c r="P11" s="102">
        <f t="shared" si="2"/>
        <v>4.4950094227681925E-2</v>
      </c>
      <c r="Q11" s="234">
        <f t="shared" si="3"/>
        <v>6.4399999999999977</v>
      </c>
    </row>
    <row r="12" spans="2:17" x14ac:dyDescent="0.25">
      <c r="B12" s="96" t="s">
        <v>62</v>
      </c>
      <c r="C12" s="230">
        <v>115.8</v>
      </c>
      <c r="D12" s="230">
        <v>130.44999999999999</v>
      </c>
      <c r="E12" s="230">
        <v>134.97</v>
      </c>
      <c r="F12" s="230">
        <v>140.36000000000001</v>
      </c>
      <c r="G12" s="230">
        <v>150.84</v>
      </c>
      <c r="H12" s="230">
        <v>166.04</v>
      </c>
      <c r="I12" s="98">
        <f t="shared" si="0"/>
        <v>0.10076902678334654</v>
      </c>
      <c r="J12" s="230">
        <f t="shared" si="1"/>
        <v>15.199999999999989</v>
      </c>
      <c r="K12" s="231">
        <v>129.28</v>
      </c>
      <c r="L12" s="231">
        <v>135.16999999999999</v>
      </c>
      <c r="M12" s="231">
        <v>146.69999999999999</v>
      </c>
      <c r="N12" s="231">
        <v>155.96</v>
      </c>
      <c r="O12" s="231">
        <v>161.97</v>
      </c>
      <c r="P12" s="98">
        <f t="shared" si="2"/>
        <v>3.8535521928699579E-2</v>
      </c>
      <c r="Q12" s="230">
        <f t="shared" si="3"/>
        <v>6.0099999999999909</v>
      </c>
    </row>
    <row r="13" spans="2:17" x14ac:dyDescent="0.25">
      <c r="B13" s="99" t="s">
        <v>63</v>
      </c>
      <c r="C13" s="232">
        <v>125.04</v>
      </c>
      <c r="D13" s="232">
        <v>138.85</v>
      </c>
      <c r="E13" s="232">
        <v>143.38999999999999</v>
      </c>
      <c r="F13" s="232">
        <v>150.34</v>
      </c>
      <c r="G13" s="232">
        <v>161.43</v>
      </c>
      <c r="H13" s="232">
        <v>176.82</v>
      </c>
      <c r="I13" s="100">
        <f t="shared" si="0"/>
        <v>9.5335439509384834E-2</v>
      </c>
      <c r="J13" s="232">
        <f t="shared" si="1"/>
        <v>15.389999999999986</v>
      </c>
      <c r="K13" s="233">
        <v>134.01</v>
      </c>
      <c r="L13" s="233">
        <v>145.16999999999999</v>
      </c>
      <c r="M13" s="233">
        <v>157.63999999999999</v>
      </c>
      <c r="N13" s="233">
        <v>166.23</v>
      </c>
      <c r="O13" s="233">
        <v>173.29</v>
      </c>
      <c r="P13" s="100">
        <f t="shared" si="2"/>
        <v>4.2471274739818377E-2</v>
      </c>
      <c r="Q13" s="232">
        <f t="shared" si="3"/>
        <v>7.0600000000000023</v>
      </c>
    </row>
    <row r="14" spans="2:17" x14ac:dyDescent="0.25">
      <c r="B14" s="99" t="s">
        <v>64</v>
      </c>
      <c r="C14" s="232">
        <v>63.73</v>
      </c>
      <c r="D14" s="232">
        <v>65.55</v>
      </c>
      <c r="E14" s="232">
        <v>60.97</v>
      </c>
      <c r="F14" s="232">
        <v>62.16</v>
      </c>
      <c r="G14" s="232">
        <v>63.03</v>
      </c>
      <c r="H14" s="232">
        <v>64.42</v>
      </c>
      <c r="I14" s="100">
        <f t="shared" si="0"/>
        <v>2.2052990639378045E-2</v>
      </c>
      <c r="J14" s="232">
        <f t="shared" si="1"/>
        <v>1.3900000000000006</v>
      </c>
      <c r="K14" s="233">
        <v>74.05</v>
      </c>
      <c r="L14" s="233">
        <v>57.27</v>
      </c>
      <c r="M14" s="233">
        <v>53.91</v>
      </c>
      <c r="N14" s="233">
        <v>55.7</v>
      </c>
      <c r="O14" s="233">
        <v>66.42</v>
      </c>
      <c r="P14" s="100">
        <f t="shared" si="2"/>
        <v>0.19245960502693005</v>
      </c>
      <c r="Q14" s="232">
        <f t="shared" si="3"/>
        <v>10.719999999999999</v>
      </c>
    </row>
    <row r="15" spans="2:17" x14ac:dyDescent="0.25">
      <c r="B15" s="96" t="s">
        <v>65</v>
      </c>
      <c r="C15" s="230">
        <v>72.42</v>
      </c>
      <c r="D15" s="230">
        <v>76.66</v>
      </c>
      <c r="E15" s="230">
        <v>74.13</v>
      </c>
      <c r="F15" s="230">
        <v>78.930000000000007</v>
      </c>
      <c r="G15" s="230">
        <v>83.06</v>
      </c>
      <c r="H15" s="230">
        <v>86.47</v>
      </c>
      <c r="I15" s="98">
        <f t="shared" si="0"/>
        <v>4.1054659282446337E-2</v>
      </c>
      <c r="J15" s="230">
        <f t="shared" si="1"/>
        <v>3.4099999999999966</v>
      </c>
      <c r="K15" s="231">
        <v>76.84</v>
      </c>
      <c r="L15" s="231">
        <v>82.86</v>
      </c>
      <c r="M15" s="231">
        <v>90.31</v>
      </c>
      <c r="N15" s="231">
        <v>86.66</v>
      </c>
      <c r="O15" s="231">
        <v>97.97</v>
      </c>
      <c r="P15" s="98">
        <f t="shared" si="2"/>
        <v>0.13051003923378723</v>
      </c>
      <c r="Q15" s="230">
        <f t="shared" si="3"/>
        <v>11.310000000000002</v>
      </c>
    </row>
    <row r="16" spans="2:17" x14ac:dyDescent="0.25">
      <c r="B16" s="93" t="s">
        <v>47</v>
      </c>
      <c r="C16" s="234">
        <v>84.93</v>
      </c>
      <c r="D16" s="234">
        <v>89.5</v>
      </c>
      <c r="E16" s="234">
        <v>85.87</v>
      </c>
      <c r="F16" s="234">
        <v>93.47</v>
      </c>
      <c r="G16" s="234">
        <v>101.29</v>
      </c>
      <c r="H16" s="234">
        <v>115.8</v>
      </c>
      <c r="I16" s="102">
        <f t="shared" si="0"/>
        <v>0.14325204857340301</v>
      </c>
      <c r="J16" s="234">
        <f t="shared" si="1"/>
        <v>14.509999999999991</v>
      </c>
      <c r="K16" s="235">
        <v>76.540000000000006</v>
      </c>
      <c r="L16" s="235">
        <v>92.75</v>
      </c>
      <c r="M16" s="235">
        <v>99.75</v>
      </c>
      <c r="N16" s="235">
        <v>115.09</v>
      </c>
      <c r="O16" s="235">
        <v>123.07</v>
      </c>
      <c r="P16" s="102">
        <f t="shared" si="2"/>
        <v>6.933704057693979E-2</v>
      </c>
      <c r="Q16" s="234">
        <f t="shared" si="3"/>
        <v>7.9799999999999898</v>
      </c>
    </row>
    <row r="17" spans="2:17" x14ac:dyDescent="0.25">
      <c r="B17" s="96" t="s">
        <v>62</v>
      </c>
      <c r="C17" s="230">
        <v>94.98</v>
      </c>
      <c r="D17" s="230">
        <v>98.68</v>
      </c>
      <c r="E17" s="230">
        <v>96.69</v>
      </c>
      <c r="F17" s="230">
        <v>103.31</v>
      </c>
      <c r="G17" s="230">
        <v>112.32</v>
      </c>
      <c r="H17" s="230">
        <v>127.11</v>
      </c>
      <c r="I17" s="98">
        <f t="shared" si="0"/>
        <v>0.13167735042735051</v>
      </c>
      <c r="J17" s="230">
        <f t="shared" si="1"/>
        <v>14.790000000000006</v>
      </c>
      <c r="K17" s="231">
        <v>80.92</v>
      </c>
      <c r="L17" s="231">
        <v>101.1</v>
      </c>
      <c r="M17" s="231">
        <v>107.56</v>
      </c>
      <c r="N17" s="231">
        <v>122.74</v>
      </c>
      <c r="O17" s="231">
        <v>128.11000000000001</v>
      </c>
      <c r="P17" s="98">
        <f t="shared" si="2"/>
        <v>4.3751018412905518E-2</v>
      </c>
      <c r="Q17" s="230">
        <f t="shared" si="3"/>
        <v>5.3700000000000188</v>
      </c>
    </row>
    <row r="18" spans="2:17" x14ac:dyDescent="0.25">
      <c r="B18" s="99" t="s">
        <v>63</v>
      </c>
      <c r="C18" s="232">
        <v>102.76</v>
      </c>
      <c r="D18" s="232">
        <v>110.87</v>
      </c>
      <c r="E18" s="232">
        <v>104.07</v>
      </c>
      <c r="F18" s="232">
        <v>111.76</v>
      </c>
      <c r="G18" s="232">
        <v>119.59</v>
      </c>
      <c r="H18" s="232">
        <v>136.18</v>
      </c>
      <c r="I18" s="100">
        <f t="shared" si="0"/>
        <v>0.13872397357638611</v>
      </c>
      <c r="J18" s="232">
        <f t="shared" si="1"/>
        <v>16.590000000000003</v>
      </c>
      <c r="K18" s="233">
        <v>85.02</v>
      </c>
      <c r="L18" s="233">
        <v>109.46</v>
      </c>
      <c r="M18" s="233">
        <v>113.98</v>
      </c>
      <c r="N18" s="233">
        <v>131.01</v>
      </c>
      <c r="O18" s="233">
        <v>134.31</v>
      </c>
      <c r="P18" s="100">
        <f t="shared" si="2"/>
        <v>2.518891687657443E-2</v>
      </c>
      <c r="Q18" s="232">
        <f t="shared" si="3"/>
        <v>3.3000000000000114</v>
      </c>
    </row>
    <row r="19" spans="2:17" x14ac:dyDescent="0.25">
      <c r="B19" s="99" t="s">
        <v>64</v>
      </c>
      <c r="C19" s="232">
        <v>71.23</v>
      </c>
      <c r="D19" s="232">
        <v>64.17</v>
      </c>
      <c r="E19" s="232">
        <v>65.650000000000006</v>
      </c>
      <c r="F19" s="232">
        <v>73.12</v>
      </c>
      <c r="G19" s="232">
        <v>86.6</v>
      </c>
      <c r="H19" s="232">
        <v>94.6</v>
      </c>
      <c r="I19" s="100">
        <f t="shared" si="0"/>
        <v>9.2378752886836057E-2</v>
      </c>
      <c r="J19" s="232">
        <f t="shared" si="1"/>
        <v>8</v>
      </c>
      <c r="K19" s="233">
        <v>45.08</v>
      </c>
      <c r="L19" s="233">
        <v>70.41</v>
      </c>
      <c r="M19" s="233">
        <v>82.5</v>
      </c>
      <c r="N19" s="233">
        <v>92.82</v>
      </c>
      <c r="O19" s="233">
        <v>100.84</v>
      </c>
      <c r="P19" s="100">
        <f t="shared" si="2"/>
        <v>8.6403792286145364E-2</v>
      </c>
      <c r="Q19" s="232">
        <f t="shared" si="3"/>
        <v>8.0200000000000102</v>
      </c>
    </row>
    <row r="20" spans="2:17" x14ac:dyDescent="0.25">
      <c r="B20" s="96" t="s">
        <v>65</v>
      </c>
      <c r="C20" s="230">
        <v>70.14</v>
      </c>
      <c r="D20" s="230">
        <v>76.2</v>
      </c>
      <c r="E20" s="230">
        <v>71.16</v>
      </c>
      <c r="F20" s="230">
        <v>76.430000000000007</v>
      </c>
      <c r="G20" s="230">
        <v>81.99</v>
      </c>
      <c r="H20" s="230">
        <v>95.66</v>
      </c>
      <c r="I20" s="98">
        <f t="shared" si="0"/>
        <v>0.16672764971337961</v>
      </c>
      <c r="J20" s="230">
        <f t="shared" si="1"/>
        <v>13.670000000000002</v>
      </c>
      <c r="K20" s="231">
        <v>71.94</v>
      </c>
      <c r="L20" s="231">
        <v>78.099999999999994</v>
      </c>
      <c r="M20" s="231">
        <v>85.76</v>
      </c>
      <c r="N20" s="231">
        <v>100.81</v>
      </c>
      <c r="O20" s="231">
        <v>113.87</v>
      </c>
      <c r="P20" s="98">
        <f t="shared" si="2"/>
        <v>0.12955063981747839</v>
      </c>
      <c r="Q20" s="230">
        <f t="shared" si="3"/>
        <v>13.060000000000002</v>
      </c>
    </row>
    <row r="21" spans="2:17" x14ac:dyDescent="0.25">
      <c r="B21" s="93" t="s">
        <v>48</v>
      </c>
      <c r="C21" s="234">
        <v>67.28</v>
      </c>
      <c r="D21" s="234">
        <v>70.819999999999993</v>
      </c>
      <c r="E21" s="234">
        <v>66.41</v>
      </c>
      <c r="F21" s="234">
        <v>77.45</v>
      </c>
      <c r="G21" s="234">
        <v>80.180000000000007</v>
      </c>
      <c r="H21" s="234">
        <v>89.86</v>
      </c>
      <c r="I21" s="102">
        <f t="shared" si="0"/>
        <v>0.12072836118732844</v>
      </c>
      <c r="J21" s="234">
        <f t="shared" si="1"/>
        <v>9.6799999999999926</v>
      </c>
      <c r="K21" s="235">
        <v>65.69</v>
      </c>
      <c r="L21" s="235">
        <v>82.68</v>
      </c>
      <c r="M21" s="235">
        <v>80.44</v>
      </c>
      <c r="N21" s="235">
        <v>94.54</v>
      </c>
      <c r="O21" s="235">
        <v>98.06</v>
      </c>
      <c r="P21" s="102">
        <f t="shared" si="2"/>
        <v>3.7232917283689382E-2</v>
      </c>
      <c r="Q21" s="234">
        <f t="shared" si="3"/>
        <v>3.519999999999996</v>
      </c>
    </row>
    <row r="22" spans="2:17" x14ac:dyDescent="0.25">
      <c r="B22" s="96" t="s">
        <v>62</v>
      </c>
      <c r="C22" s="230">
        <v>65.45</v>
      </c>
      <c r="D22" s="230">
        <v>68.510000000000005</v>
      </c>
      <c r="E22" s="230">
        <v>66.41</v>
      </c>
      <c r="F22" s="230">
        <v>77.510000000000005</v>
      </c>
      <c r="G22" s="230">
        <v>80.34</v>
      </c>
      <c r="H22" s="230">
        <v>89.98</v>
      </c>
      <c r="I22" s="98">
        <f t="shared" si="0"/>
        <v>0.11999004232013943</v>
      </c>
      <c r="J22" s="230">
        <f t="shared" si="1"/>
        <v>9.64</v>
      </c>
      <c r="K22" s="231">
        <v>65.69</v>
      </c>
      <c r="L22" s="231">
        <v>82.68</v>
      </c>
      <c r="M22" s="231">
        <v>80.66</v>
      </c>
      <c r="N22" s="231">
        <v>94.83</v>
      </c>
      <c r="O22" s="231">
        <v>98.2</v>
      </c>
      <c r="P22" s="98">
        <f t="shared" si="2"/>
        <v>3.5537277232943199E-2</v>
      </c>
      <c r="Q22" s="230">
        <f t="shared" si="3"/>
        <v>3.3700000000000045</v>
      </c>
    </row>
    <row r="23" spans="2:17" x14ac:dyDescent="0.25">
      <c r="B23" s="96" t="s">
        <v>65</v>
      </c>
      <c r="C23" s="230">
        <v>81.73</v>
      </c>
      <c r="D23" s="230">
        <v>91.3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145.08000000000001</v>
      </c>
      <c r="D24" s="234">
        <v>135.87</v>
      </c>
      <c r="E24" s="234">
        <v>154.08000000000001</v>
      </c>
      <c r="F24" s="234">
        <v>185.51</v>
      </c>
      <c r="G24" s="234">
        <v>208.16</v>
      </c>
      <c r="H24" s="234">
        <v>202.39</v>
      </c>
      <c r="I24" s="102">
        <f t="shared" si="0"/>
        <v>-2.7719062259800253E-2</v>
      </c>
      <c r="J24" s="234">
        <f t="shared" si="1"/>
        <v>-5.7700000000000102</v>
      </c>
      <c r="K24" s="235">
        <v>190.16</v>
      </c>
      <c r="L24" s="235">
        <v>133.82</v>
      </c>
      <c r="M24" s="235">
        <v>193.33</v>
      </c>
      <c r="N24" s="235">
        <v>234.03</v>
      </c>
      <c r="O24" s="235">
        <v>193.92</v>
      </c>
      <c r="P24" s="102">
        <f t="shared" si="2"/>
        <v>-0.17138828355339064</v>
      </c>
      <c r="Q24" s="234">
        <f t="shared" si="3"/>
        <v>-40.110000000000014</v>
      </c>
    </row>
    <row r="25" spans="2:17" x14ac:dyDescent="0.25">
      <c r="B25" s="96" t="s">
        <v>62</v>
      </c>
      <c r="C25" s="230">
        <v>146.07</v>
      </c>
      <c r="D25" s="230">
        <v>134.66999999999999</v>
      </c>
      <c r="E25" s="230">
        <v>151.52000000000001</v>
      </c>
      <c r="F25" s="230">
        <v>180.18</v>
      </c>
      <c r="G25" s="230">
        <v>200.83</v>
      </c>
      <c r="H25" s="230">
        <v>207.41</v>
      </c>
      <c r="I25" s="98">
        <f t="shared" si="0"/>
        <v>3.2764029278494089E-2</v>
      </c>
      <c r="J25" s="230">
        <f t="shared" si="1"/>
        <v>6.5799999999999841</v>
      </c>
      <c r="K25" s="231">
        <v>112.07</v>
      </c>
      <c r="L25" s="231">
        <v>124.54</v>
      </c>
      <c r="M25" s="231">
        <v>181.25</v>
      </c>
      <c r="N25" s="231">
        <v>234.03</v>
      </c>
      <c r="O25" s="231">
        <v>201.08</v>
      </c>
      <c r="P25" s="98">
        <f t="shared" si="2"/>
        <v>-0.14079391531000296</v>
      </c>
      <c r="Q25" s="230">
        <f t="shared" si="3"/>
        <v>-32.949999999999989</v>
      </c>
    </row>
    <row r="26" spans="2:17" x14ac:dyDescent="0.25">
      <c r="B26" s="99" t="s">
        <v>63</v>
      </c>
      <c r="C26" s="232">
        <v>159.44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112.07</v>
      </c>
      <c r="L26" s="233">
        <v>0</v>
      </c>
      <c r="M26" s="233">
        <v>181.25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38.79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53.05</v>
      </c>
      <c r="D28" s="234">
        <v>53.52</v>
      </c>
      <c r="E28" s="234">
        <v>51.25</v>
      </c>
      <c r="F28" s="234">
        <v>59.12</v>
      </c>
      <c r="G28" s="234">
        <v>65.87</v>
      </c>
      <c r="H28" s="234">
        <v>74.569999999999993</v>
      </c>
      <c r="I28" s="102">
        <f t="shared" si="0"/>
        <v>0.13207833611659314</v>
      </c>
      <c r="J28" s="234">
        <f t="shared" si="1"/>
        <v>8.6999999999999886</v>
      </c>
      <c r="K28" s="235">
        <v>46.06</v>
      </c>
      <c r="L28" s="235">
        <v>60</v>
      </c>
      <c r="M28" s="235">
        <v>66.819999999999993</v>
      </c>
      <c r="N28" s="235">
        <v>72.59</v>
      </c>
      <c r="O28" s="235">
        <v>83.86</v>
      </c>
      <c r="P28" s="102">
        <f t="shared" si="2"/>
        <v>0.15525554484088722</v>
      </c>
      <c r="Q28" s="234">
        <f t="shared" si="3"/>
        <v>11.269999999999996</v>
      </c>
    </row>
    <row r="29" spans="2:17" x14ac:dyDescent="0.25">
      <c r="B29" s="96" t="s">
        <v>62</v>
      </c>
      <c r="C29" s="230">
        <v>55.71</v>
      </c>
      <c r="D29" s="230">
        <v>56.97</v>
      </c>
      <c r="E29" s="230">
        <v>54.03</v>
      </c>
      <c r="F29" s="230">
        <v>62.9</v>
      </c>
      <c r="G29" s="230">
        <v>69.91</v>
      </c>
      <c r="H29" s="230">
        <v>78.73</v>
      </c>
      <c r="I29" s="98">
        <f t="shared" si="0"/>
        <v>0.12616220855385496</v>
      </c>
      <c r="J29" s="230">
        <f t="shared" si="1"/>
        <v>8.8200000000000074</v>
      </c>
      <c r="K29" s="231">
        <v>46.89</v>
      </c>
      <c r="L29" s="231">
        <v>63.64</v>
      </c>
      <c r="M29" s="231">
        <v>71.91</v>
      </c>
      <c r="N29" s="231">
        <v>76.959999999999994</v>
      </c>
      <c r="O29" s="231">
        <v>90.13</v>
      </c>
      <c r="P29" s="98">
        <f t="shared" si="2"/>
        <v>0.17112785862785862</v>
      </c>
      <c r="Q29" s="230">
        <f t="shared" si="3"/>
        <v>13.170000000000002</v>
      </c>
    </row>
    <row r="30" spans="2:17" x14ac:dyDescent="0.25">
      <c r="B30" s="99" t="s">
        <v>63</v>
      </c>
      <c r="C30" s="232">
        <v>59.21</v>
      </c>
      <c r="D30" s="232">
        <v>59.93</v>
      </c>
      <c r="E30" s="232">
        <v>57.07</v>
      </c>
      <c r="F30" s="232">
        <v>65.52</v>
      </c>
      <c r="G30" s="232">
        <v>72.760000000000005</v>
      </c>
      <c r="H30" s="232">
        <v>81.77</v>
      </c>
      <c r="I30" s="100">
        <f t="shared" si="0"/>
        <v>0.1238317757009344</v>
      </c>
      <c r="J30" s="232">
        <f t="shared" si="1"/>
        <v>9.0099999999999909</v>
      </c>
      <c r="K30" s="233">
        <v>49.95</v>
      </c>
      <c r="L30" s="233">
        <v>66.09</v>
      </c>
      <c r="M30" s="233">
        <v>74.959999999999994</v>
      </c>
      <c r="N30" s="233">
        <v>80.260000000000005</v>
      </c>
      <c r="O30" s="233">
        <v>94.65</v>
      </c>
      <c r="P30" s="100">
        <f t="shared" si="2"/>
        <v>0.17929230002491892</v>
      </c>
      <c r="Q30" s="232">
        <f t="shared" si="3"/>
        <v>14.39</v>
      </c>
    </row>
    <row r="31" spans="2:17" x14ac:dyDescent="0.25">
      <c r="B31" s="99" t="s">
        <v>64</v>
      </c>
      <c r="C31" s="232">
        <v>40.03</v>
      </c>
      <c r="D31" s="232">
        <v>42.61</v>
      </c>
      <c r="E31" s="232">
        <v>41.43</v>
      </c>
      <c r="F31" s="232">
        <v>46.25</v>
      </c>
      <c r="G31" s="232">
        <v>50.96</v>
      </c>
      <c r="H31" s="232">
        <v>58.4</v>
      </c>
      <c r="I31" s="100">
        <f t="shared" si="0"/>
        <v>0.14599686028257453</v>
      </c>
      <c r="J31" s="232">
        <f t="shared" si="1"/>
        <v>7.4399999999999977</v>
      </c>
      <c r="K31" s="233">
        <v>31.47</v>
      </c>
      <c r="L31" s="233">
        <v>44.35</v>
      </c>
      <c r="M31" s="233">
        <v>48.66</v>
      </c>
      <c r="N31" s="233">
        <v>52.85</v>
      </c>
      <c r="O31" s="233">
        <v>60.28</v>
      </c>
      <c r="P31" s="100">
        <f t="shared" si="2"/>
        <v>0.14058656575212858</v>
      </c>
      <c r="Q31" s="232">
        <f t="shared" si="3"/>
        <v>7.43</v>
      </c>
    </row>
    <row r="32" spans="2:17" x14ac:dyDescent="0.25">
      <c r="B32" s="96" t="s">
        <v>65</v>
      </c>
      <c r="C32" s="230">
        <v>43</v>
      </c>
      <c r="D32" s="230">
        <v>43.27</v>
      </c>
      <c r="E32" s="230">
        <v>41.41</v>
      </c>
      <c r="F32" s="230">
        <v>43.49</v>
      </c>
      <c r="G32" s="230">
        <v>48.39</v>
      </c>
      <c r="H32" s="230">
        <v>55.8</v>
      </c>
      <c r="I32" s="98">
        <f t="shared" si="0"/>
        <v>0.15313081215127089</v>
      </c>
      <c r="J32" s="230">
        <f t="shared" si="1"/>
        <v>7.4099999999999966</v>
      </c>
      <c r="K32" s="231">
        <v>43.09</v>
      </c>
      <c r="L32" s="231">
        <v>44.61</v>
      </c>
      <c r="M32" s="231">
        <v>45.12</v>
      </c>
      <c r="N32" s="231">
        <v>52.45</v>
      </c>
      <c r="O32" s="231">
        <v>57.11</v>
      </c>
      <c r="P32" s="98">
        <f t="shared" si="2"/>
        <v>8.8846520495710068E-2</v>
      </c>
      <c r="Q32" s="230">
        <f t="shared" si="3"/>
        <v>4.6599999999999966</v>
      </c>
    </row>
    <row r="33" spans="2:17" x14ac:dyDescent="0.25">
      <c r="B33" s="93" t="s">
        <v>51</v>
      </c>
      <c r="C33" s="234">
        <v>81.38</v>
      </c>
      <c r="D33" s="234">
        <v>86.79</v>
      </c>
      <c r="E33" s="234">
        <v>84.44</v>
      </c>
      <c r="F33" s="234">
        <v>89.45</v>
      </c>
      <c r="G33" s="234">
        <v>98.5</v>
      </c>
      <c r="H33" s="234">
        <v>108.5</v>
      </c>
      <c r="I33" s="102">
        <f t="shared" si="0"/>
        <v>0.10152284263959399</v>
      </c>
      <c r="J33" s="234">
        <f t="shared" si="1"/>
        <v>10</v>
      </c>
      <c r="K33" s="235">
        <v>76.2</v>
      </c>
      <c r="L33" s="235">
        <v>78.63</v>
      </c>
      <c r="M33" s="235">
        <v>82.69</v>
      </c>
      <c r="N33" s="235">
        <v>89.63</v>
      </c>
      <c r="O33" s="235">
        <v>99.29</v>
      </c>
      <c r="P33" s="102">
        <f t="shared" si="2"/>
        <v>0.10777641414704919</v>
      </c>
      <c r="Q33" s="234">
        <f t="shared" si="3"/>
        <v>9.6600000000000108</v>
      </c>
    </row>
    <row r="34" spans="2:17" x14ac:dyDescent="0.25">
      <c r="B34" s="96" t="s">
        <v>62</v>
      </c>
      <c r="C34" s="230">
        <v>81.38</v>
      </c>
      <c r="D34" s="230">
        <v>86.79</v>
      </c>
      <c r="E34" s="230">
        <v>84.44</v>
      </c>
      <c r="F34" s="230">
        <v>89.45</v>
      </c>
      <c r="G34" s="230">
        <v>98.5</v>
      </c>
      <c r="H34" s="230">
        <v>108.5</v>
      </c>
      <c r="I34" s="98">
        <f t="shared" si="0"/>
        <v>0.10152284263959399</v>
      </c>
      <c r="J34" s="230">
        <f t="shared" si="1"/>
        <v>10</v>
      </c>
      <c r="K34" s="231">
        <v>76.2</v>
      </c>
      <c r="L34" s="231">
        <v>78.63</v>
      </c>
      <c r="M34" s="231">
        <v>82.69</v>
      </c>
      <c r="N34" s="231">
        <v>89.63</v>
      </c>
      <c r="O34" s="231">
        <v>99.29</v>
      </c>
      <c r="P34" s="98">
        <f t="shared" si="2"/>
        <v>0.10777641414704919</v>
      </c>
      <c r="Q34" s="230">
        <f t="shared" si="3"/>
        <v>9.6600000000000108</v>
      </c>
    </row>
    <row r="35" spans="2:17" x14ac:dyDescent="0.25">
      <c r="B35" s="93" t="s">
        <v>52</v>
      </c>
      <c r="C35" s="234">
        <v>85.19</v>
      </c>
      <c r="D35" s="234">
        <v>106.13</v>
      </c>
      <c r="E35" s="234">
        <v>125.31</v>
      </c>
      <c r="F35" s="234">
        <v>128.06</v>
      </c>
      <c r="G35" s="234">
        <v>149.08000000000001</v>
      </c>
      <c r="H35" s="234">
        <v>167.62</v>
      </c>
      <c r="I35" s="102">
        <f t="shared" si="0"/>
        <v>0.12436275825060372</v>
      </c>
      <c r="J35" s="234">
        <f t="shared" si="1"/>
        <v>18.539999999999992</v>
      </c>
      <c r="K35" s="235">
        <v>151.46</v>
      </c>
      <c r="L35" s="235">
        <v>119.18</v>
      </c>
      <c r="M35" s="235">
        <v>150.33000000000001</v>
      </c>
      <c r="N35" s="235">
        <v>160</v>
      </c>
      <c r="O35" s="235">
        <v>201.51</v>
      </c>
      <c r="P35" s="102">
        <f t="shared" si="2"/>
        <v>0.25943749999999999</v>
      </c>
      <c r="Q35" s="234">
        <f t="shared" si="3"/>
        <v>41.509999999999991</v>
      </c>
    </row>
    <row r="36" spans="2:17" x14ac:dyDescent="0.25">
      <c r="B36" s="96" t="s">
        <v>62</v>
      </c>
      <c r="C36" s="230">
        <v>112.85</v>
      </c>
      <c r="D36" s="230">
        <v>133.72</v>
      </c>
      <c r="E36" s="230">
        <v>131.41999999999999</v>
      </c>
      <c r="F36" s="230">
        <v>137.6</v>
      </c>
      <c r="G36" s="230">
        <v>157.49</v>
      </c>
      <c r="H36" s="230">
        <v>177.79</v>
      </c>
      <c r="I36" s="98">
        <f t="shared" si="0"/>
        <v>0.12889707283002094</v>
      </c>
      <c r="J36" s="230">
        <f t="shared" si="1"/>
        <v>20.299999999999983</v>
      </c>
      <c r="K36" s="231">
        <v>158.06</v>
      </c>
      <c r="L36" s="231">
        <v>127.26</v>
      </c>
      <c r="M36" s="231">
        <v>157.88999999999999</v>
      </c>
      <c r="N36" s="231">
        <v>171.83</v>
      </c>
      <c r="O36" s="231">
        <v>215.49</v>
      </c>
      <c r="P36" s="98">
        <f t="shared" si="2"/>
        <v>0.25408834312983752</v>
      </c>
      <c r="Q36" s="230">
        <f t="shared" si="3"/>
        <v>43.66</v>
      </c>
    </row>
    <row r="37" spans="2:17" x14ac:dyDescent="0.25">
      <c r="B37" s="96" t="s">
        <v>65</v>
      </c>
      <c r="C37" s="230">
        <v>55.99</v>
      </c>
      <c r="D37" s="230">
        <v>41.89</v>
      </c>
      <c r="E37" s="230">
        <v>74.180000000000007</v>
      </c>
      <c r="F37" s="230">
        <v>78.69</v>
      </c>
      <c r="G37" s="230">
        <v>104.15</v>
      </c>
      <c r="H37" s="230">
        <v>109.88</v>
      </c>
      <c r="I37" s="98">
        <f t="shared" si="0"/>
        <v>5.5016802688430122E-2</v>
      </c>
      <c r="J37" s="230">
        <f t="shared" si="1"/>
        <v>5.7299999999999898</v>
      </c>
      <c r="K37" s="231">
        <v>46.36</v>
      </c>
      <c r="L37" s="231">
        <v>75.02</v>
      </c>
      <c r="M37" s="231">
        <v>110.57</v>
      </c>
      <c r="N37" s="231">
        <v>95.28</v>
      </c>
      <c r="O37" s="231">
        <v>129.86000000000001</v>
      </c>
      <c r="P37" s="98">
        <f t="shared" si="2"/>
        <v>0.36293031066330816</v>
      </c>
      <c r="Q37" s="230">
        <f t="shared" si="3"/>
        <v>34.580000000000013</v>
      </c>
    </row>
    <row r="38" spans="2:17" x14ac:dyDescent="0.25">
      <c r="B38" s="93" t="s">
        <v>53</v>
      </c>
      <c r="C38" s="234">
        <v>63.43</v>
      </c>
      <c r="D38" s="234">
        <v>64.19</v>
      </c>
      <c r="E38" s="234">
        <v>68.989999999999995</v>
      </c>
      <c r="F38" s="234">
        <v>76.34</v>
      </c>
      <c r="G38" s="234">
        <v>86.65</v>
      </c>
      <c r="H38" s="234">
        <v>96.86</v>
      </c>
      <c r="I38" s="102">
        <f t="shared" si="0"/>
        <v>0.1178303519907673</v>
      </c>
      <c r="J38" s="234">
        <f t="shared" si="1"/>
        <v>10.209999999999994</v>
      </c>
      <c r="K38" s="235">
        <v>64.75</v>
      </c>
      <c r="L38" s="235">
        <v>72.41</v>
      </c>
      <c r="M38" s="235">
        <v>79.19</v>
      </c>
      <c r="N38" s="235">
        <v>85.57</v>
      </c>
      <c r="O38" s="235">
        <v>89.95</v>
      </c>
      <c r="P38" s="102">
        <f t="shared" si="2"/>
        <v>5.1186163375014804E-2</v>
      </c>
      <c r="Q38" s="234">
        <f t="shared" si="3"/>
        <v>4.3800000000000097</v>
      </c>
    </row>
    <row r="39" spans="2:17" x14ac:dyDescent="0.25">
      <c r="B39" s="96" t="s">
        <v>62</v>
      </c>
      <c r="C39" s="230">
        <v>63.43</v>
      </c>
      <c r="D39" s="230">
        <v>64.19</v>
      </c>
      <c r="E39" s="230">
        <v>68.989999999999995</v>
      </c>
      <c r="F39" s="230">
        <v>76.34</v>
      </c>
      <c r="G39" s="230">
        <v>86.65</v>
      </c>
      <c r="H39" s="230">
        <v>96.86</v>
      </c>
      <c r="I39" s="98">
        <f t="shared" si="0"/>
        <v>0.1178303519907673</v>
      </c>
      <c r="J39" s="230">
        <f t="shared" si="1"/>
        <v>10.209999999999994</v>
      </c>
      <c r="K39" s="231">
        <v>64.75</v>
      </c>
      <c r="L39" s="231">
        <v>72.41</v>
      </c>
      <c r="M39" s="231">
        <v>79.19</v>
      </c>
      <c r="N39" s="231">
        <v>85.57</v>
      </c>
      <c r="O39" s="231">
        <v>89.95</v>
      </c>
      <c r="P39" s="98">
        <f t="shared" si="2"/>
        <v>5.1186163375014804E-2</v>
      </c>
      <c r="Q39" s="230">
        <f t="shared" si="3"/>
        <v>4.3800000000000097</v>
      </c>
    </row>
    <row r="40" spans="2:17" x14ac:dyDescent="0.25">
      <c r="B40" s="99" t="s">
        <v>63</v>
      </c>
      <c r="C40" s="232">
        <v>80.7</v>
      </c>
      <c r="D40" s="232">
        <v>76.319999999999993</v>
      </c>
      <c r="E40" s="232">
        <v>76.47</v>
      </c>
      <c r="F40" s="232">
        <v>90.03</v>
      </c>
      <c r="G40" s="232">
        <v>101.46</v>
      </c>
      <c r="H40" s="232">
        <v>115.08</v>
      </c>
      <c r="I40" s="100">
        <f t="shared" si="0"/>
        <v>0.13424009461856889</v>
      </c>
      <c r="J40" s="232">
        <f t="shared" si="1"/>
        <v>13.620000000000005</v>
      </c>
      <c r="K40" s="233">
        <v>70.069999999999993</v>
      </c>
      <c r="L40" s="233">
        <v>84.89</v>
      </c>
      <c r="M40" s="233">
        <v>90.31</v>
      </c>
      <c r="N40" s="233">
        <v>99.5</v>
      </c>
      <c r="O40" s="233">
        <v>102.28</v>
      </c>
      <c r="P40" s="100">
        <f t="shared" si="2"/>
        <v>2.793969849246225E-2</v>
      </c>
      <c r="Q40" s="232">
        <f t="shared" si="3"/>
        <v>2.7800000000000011</v>
      </c>
    </row>
    <row r="41" spans="2:17" x14ac:dyDescent="0.25">
      <c r="B41" s="99" t="s">
        <v>64</v>
      </c>
      <c r="C41" s="232">
        <v>47.71</v>
      </c>
      <c r="D41" s="232">
        <v>52.19</v>
      </c>
      <c r="E41" s="232">
        <v>57.98</v>
      </c>
      <c r="F41" s="232">
        <v>57.94</v>
      </c>
      <c r="G41" s="232">
        <v>67.42</v>
      </c>
      <c r="H41" s="232">
        <v>70.06</v>
      </c>
      <c r="I41" s="100">
        <f t="shared" si="0"/>
        <v>3.915752002373174E-2</v>
      </c>
      <c r="J41" s="232">
        <f t="shared" si="1"/>
        <v>2.6400000000000006</v>
      </c>
      <c r="K41" s="233">
        <v>55.58</v>
      </c>
      <c r="L41" s="233">
        <v>55.23</v>
      </c>
      <c r="M41" s="233">
        <v>64.12</v>
      </c>
      <c r="N41" s="233">
        <v>65.78</v>
      </c>
      <c r="O41" s="233">
        <v>63.7</v>
      </c>
      <c r="P41" s="100">
        <f t="shared" si="2"/>
        <v>-3.1620553359683723E-2</v>
      </c>
      <c r="Q41" s="232">
        <f t="shared" si="3"/>
        <v>-2.0799999999999983</v>
      </c>
    </row>
    <row r="42" spans="2:17" x14ac:dyDescent="0.25">
      <c r="B42" s="93" t="s">
        <v>54</v>
      </c>
      <c r="C42" s="234">
        <v>92.8</v>
      </c>
      <c r="D42" s="234">
        <v>102.24</v>
      </c>
      <c r="E42" s="234">
        <v>98.71</v>
      </c>
      <c r="F42" s="234">
        <v>114.5</v>
      </c>
      <c r="G42" s="234">
        <v>129.04</v>
      </c>
      <c r="H42" s="234">
        <v>138.44999999999999</v>
      </c>
      <c r="I42" s="102">
        <f t="shared" si="0"/>
        <v>7.292312461252326E-2</v>
      </c>
      <c r="J42" s="234">
        <f t="shared" si="1"/>
        <v>9.4099999999999966</v>
      </c>
      <c r="K42" s="235">
        <v>91.16</v>
      </c>
      <c r="L42" s="235">
        <v>124.87</v>
      </c>
      <c r="M42" s="235">
        <v>136.29</v>
      </c>
      <c r="N42" s="235">
        <v>155.41999999999999</v>
      </c>
      <c r="O42" s="235">
        <v>139.79</v>
      </c>
      <c r="P42" s="102">
        <f t="shared" si="2"/>
        <v>-0.10056620769527724</v>
      </c>
      <c r="Q42" s="234">
        <f t="shared" si="3"/>
        <v>-15.629999999999995</v>
      </c>
    </row>
    <row r="43" spans="2:17" x14ac:dyDescent="0.25">
      <c r="B43" s="96" t="s">
        <v>62</v>
      </c>
      <c r="C43" s="230">
        <v>97.8</v>
      </c>
      <c r="D43" s="230">
        <v>108.14</v>
      </c>
      <c r="E43" s="230">
        <v>104.52</v>
      </c>
      <c r="F43" s="230">
        <v>121.1</v>
      </c>
      <c r="G43" s="230">
        <v>137.22999999999999</v>
      </c>
      <c r="H43" s="230">
        <v>145.38999999999999</v>
      </c>
      <c r="I43" s="98">
        <f t="shared" si="0"/>
        <v>5.9462216716461347E-2</v>
      </c>
      <c r="J43" s="230">
        <f t="shared" si="1"/>
        <v>8.1599999999999966</v>
      </c>
      <c r="K43" s="231">
        <v>94.44</v>
      </c>
      <c r="L43" s="231">
        <v>133.19999999999999</v>
      </c>
      <c r="M43" s="231">
        <v>145.19</v>
      </c>
      <c r="N43" s="231">
        <v>165.23</v>
      </c>
      <c r="O43" s="231">
        <v>147.04</v>
      </c>
      <c r="P43" s="98">
        <f t="shared" si="2"/>
        <v>-0.11008896689463177</v>
      </c>
      <c r="Q43" s="230">
        <f t="shared" si="3"/>
        <v>-18.189999999999998</v>
      </c>
    </row>
    <row r="44" spans="2:17" x14ac:dyDescent="0.25">
      <c r="B44" s="99" t="s">
        <v>63</v>
      </c>
      <c r="C44" s="232">
        <v>101.92</v>
      </c>
      <c r="D44" s="232">
        <v>0</v>
      </c>
      <c r="E44" s="232">
        <v>111.35</v>
      </c>
      <c r="F44" s="232">
        <v>128.75</v>
      </c>
      <c r="G44" s="232">
        <v>146.41</v>
      </c>
      <c r="H44" s="232">
        <v>153.15</v>
      </c>
      <c r="I44" s="100">
        <f t="shared" si="0"/>
        <v>4.6035106891605837E-2</v>
      </c>
      <c r="J44" s="232">
        <f t="shared" si="1"/>
        <v>6.7400000000000091</v>
      </c>
      <c r="K44" s="233">
        <v>100.45</v>
      </c>
      <c r="L44" s="233">
        <v>144.04</v>
      </c>
      <c r="M44" s="233">
        <v>154.22</v>
      </c>
      <c r="N44" s="233">
        <v>177.05</v>
      </c>
      <c r="O44" s="233">
        <v>155.34</v>
      </c>
      <c r="P44" s="100">
        <f t="shared" si="2"/>
        <v>-0.12262072860773798</v>
      </c>
      <c r="Q44" s="232">
        <f t="shared" si="3"/>
        <v>-21.710000000000008</v>
      </c>
    </row>
    <row r="45" spans="2:17" x14ac:dyDescent="0.25">
      <c r="B45" s="99" t="s">
        <v>64</v>
      </c>
      <c r="C45" s="232">
        <v>81.52</v>
      </c>
      <c r="D45" s="232">
        <v>0</v>
      </c>
      <c r="E45" s="232">
        <v>79.67</v>
      </c>
      <c r="F45" s="232">
        <v>92.67</v>
      </c>
      <c r="G45" s="232">
        <v>100.97</v>
      </c>
      <c r="H45" s="232">
        <v>114.46</v>
      </c>
      <c r="I45" s="100">
        <f t="shared" si="0"/>
        <v>0.13360404080419919</v>
      </c>
      <c r="J45" s="232">
        <f t="shared" si="1"/>
        <v>13.489999999999995</v>
      </c>
      <c r="K45" s="233">
        <v>73.38</v>
      </c>
      <c r="L45" s="233">
        <v>95.18</v>
      </c>
      <c r="M45" s="233">
        <v>109.8</v>
      </c>
      <c r="N45" s="233">
        <v>122.4</v>
      </c>
      <c r="O45" s="233">
        <v>114.58</v>
      </c>
      <c r="P45" s="100">
        <f t="shared" si="2"/>
        <v>-6.3888888888888995E-2</v>
      </c>
      <c r="Q45" s="232">
        <f t="shared" si="3"/>
        <v>-7.8200000000000074</v>
      </c>
    </row>
    <row r="46" spans="2:17" x14ac:dyDescent="0.25">
      <c r="B46" s="96" t="s">
        <v>65</v>
      </c>
      <c r="C46" s="230">
        <v>74.09</v>
      </c>
      <c r="D46" s="230">
        <v>76.39</v>
      </c>
      <c r="E46" s="230">
        <v>66.930000000000007</v>
      </c>
      <c r="F46" s="230">
        <v>72.900000000000006</v>
      </c>
      <c r="G46" s="230">
        <v>77.459999999999994</v>
      </c>
      <c r="H46" s="230">
        <v>94.86</v>
      </c>
      <c r="I46" s="98">
        <f t="shared" si="0"/>
        <v>0.22463206816421377</v>
      </c>
      <c r="J46" s="230">
        <f t="shared" si="1"/>
        <v>17.400000000000006</v>
      </c>
      <c r="K46" s="231">
        <v>72.89</v>
      </c>
      <c r="L46" s="231">
        <v>64.42</v>
      </c>
      <c r="M46" s="231">
        <v>74.31</v>
      </c>
      <c r="N46" s="231">
        <v>87.22</v>
      </c>
      <c r="O46" s="231">
        <v>96.83</v>
      </c>
      <c r="P46" s="98">
        <f t="shared" si="2"/>
        <v>0.11018115111213023</v>
      </c>
      <c r="Q46" s="230">
        <f t="shared" si="3"/>
        <v>9.61</v>
      </c>
    </row>
    <row r="47" spans="2:17" x14ac:dyDescent="0.25">
      <c r="B47" s="93" t="s">
        <v>55</v>
      </c>
      <c r="C47" s="234">
        <v>55.1</v>
      </c>
      <c r="D47" s="234">
        <v>58.1</v>
      </c>
      <c r="E47" s="234">
        <v>74.28</v>
      </c>
      <c r="F47" s="234">
        <v>64.23</v>
      </c>
      <c r="G47" s="234">
        <v>69.86</v>
      </c>
      <c r="H47" s="234">
        <v>72.739999999999995</v>
      </c>
      <c r="I47" s="102">
        <f t="shared" si="0"/>
        <v>4.1225307758373742E-2</v>
      </c>
      <c r="J47" s="234">
        <f t="shared" si="1"/>
        <v>2.8799999999999955</v>
      </c>
      <c r="K47" s="235">
        <v>73.63</v>
      </c>
      <c r="L47" s="235">
        <v>63.81</v>
      </c>
      <c r="M47" s="235">
        <v>67.17</v>
      </c>
      <c r="N47" s="235">
        <v>61.64</v>
      </c>
      <c r="O47" s="235">
        <v>66.2</v>
      </c>
      <c r="P47" s="102">
        <f t="shared" si="2"/>
        <v>7.3977936404931999E-2</v>
      </c>
      <c r="Q47" s="234">
        <f t="shared" si="3"/>
        <v>4.5600000000000023</v>
      </c>
    </row>
    <row r="48" spans="2:17" x14ac:dyDescent="0.25">
      <c r="B48" s="96" t="s">
        <v>62</v>
      </c>
      <c r="C48" s="230">
        <v>55.02</v>
      </c>
      <c r="D48" s="230">
        <v>57.83</v>
      </c>
      <c r="E48" s="230">
        <v>74.63</v>
      </c>
      <c r="F48" s="230">
        <v>64.650000000000006</v>
      </c>
      <c r="G48" s="230">
        <v>69.94</v>
      </c>
      <c r="H48" s="230">
        <v>73.959999999999994</v>
      </c>
      <c r="I48" s="98">
        <f t="shared" si="0"/>
        <v>5.7477838146983151E-2</v>
      </c>
      <c r="J48" s="230">
        <f t="shared" si="1"/>
        <v>4.019999999999996</v>
      </c>
      <c r="K48" s="231">
        <v>74.260000000000005</v>
      </c>
      <c r="L48" s="231">
        <v>64.91</v>
      </c>
      <c r="M48" s="231">
        <v>65.89</v>
      </c>
      <c r="N48" s="231">
        <v>62.4</v>
      </c>
      <c r="O48" s="231">
        <v>67.19</v>
      </c>
      <c r="P48" s="98">
        <f t="shared" si="2"/>
        <v>7.6762820512820573E-2</v>
      </c>
      <c r="Q48" s="230">
        <f t="shared" si="3"/>
        <v>4.7899999999999991</v>
      </c>
    </row>
    <row r="49" spans="2:17" x14ac:dyDescent="0.25">
      <c r="B49" s="99" t="s">
        <v>63</v>
      </c>
      <c r="C49" s="232">
        <v>58.12</v>
      </c>
      <c r="D49" s="232">
        <v>59.72</v>
      </c>
      <c r="E49" s="232">
        <v>75.540000000000006</v>
      </c>
      <c r="F49" s="232">
        <v>69.69</v>
      </c>
      <c r="G49" s="232">
        <v>76.47</v>
      </c>
      <c r="H49" s="232">
        <v>79.3</v>
      </c>
      <c r="I49" s="100">
        <f t="shared" si="0"/>
        <v>3.7007976984438251E-2</v>
      </c>
      <c r="J49" s="232">
        <f t="shared" si="1"/>
        <v>2.8299999999999983</v>
      </c>
      <c r="K49" s="233">
        <v>79.22</v>
      </c>
      <c r="L49" s="233">
        <v>67.5</v>
      </c>
      <c r="M49" s="233">
        <v>67.81</v>
      </c>
      <c r="N49" s="233">
        <v>62.84</v>
      </c>
      <c r="O49" s="233">
        <v>67.72</v>
      </c>
      <c r="P49" s="100">
        <f t="shared" si="2"/>
        <v>7.7657542966263371E-2</v>
      </c>
      <c r="Q49" s="232">
        <f t="shared" si="3"/>
        <v>4.8799999999999955</v>
      </c>
    </row>
    <row r="50" spans="2:17" x14ac:dyDescent="0.25">
      <c r="B50" s="99" t="s">
        <v>64</v>
      </c>
      <c r="C50" s="232">
        <v>43.08</v>
      </c>
      <c r="D50" s="232">
        <v>52.07</v>
      </c>
      <c r="E50" s="232">
        <v>70.77</v>
      </c>
      <c r="F50" s="232">
        <v>51.36</v>
      </c>
      <c r="G50" s="232">
        <v>51.21</v>
      </c>
      <c r="H50" s="232">
        <v>60.22</v>
      </c>
      <c r="I50" s="100">
        <f t="shared" si="0"/>
        <v>0.17594219878929884</v>
      </c>
      <c r="J50" s="232">
        <f t="shared" si="1"/>
        <v>9.009999999999998</v>
      </c>
      <c r="K50" s="233">
        <v>58.69</v>
      </c>
      <c r="L50" s="233">
        <v>56.77</v>
      </c>
      <c r="M50" s="233">
        <v>58.81</v>
      </c>
      <c r="N50" s="233">
        <v>61.05</v>
      </c>
      <c r="O50" s="233">
        <v>65.53</v>
      </c>
      <c r="P50" s="100">
        <f t="shared" si="2"/>
        <v>7.3382473382473501E-2</v>
      </c>
      <c r="Q50" s="232">
        <f t="shared" si="3"/>
        <v>4.480000000000004</v>
      </c>
    </row>
    <row r="51" spans="2:17" x14ac:dyDescent="0.25">
      <c r="B51" s="96" t="s">
        <v>65</v>
      </c>
      <c r="C51" s="230">
        <v>56.8</v>
      </c>
      <c r="D51" s="230">
        <v>83.93</v>
      </c>
      <c r="E51" s="230">
        <v>154.72</v>
      </c>
      <c r="F51" s="230">
        <v>191.76</v>
      </c>
      <c r="G51" s="230">
        <v>163.5</v>
      </c>
      <c r="H51" s="230">
        <v>87.87</v>
      </c>
      <c r="I51" s="98">
        <f t="shared" si="0"/>
        <v>-0.46256880733944949</v>
      </c>
      <c r="J51" s="230">
        <f t="shared" si="1"/>
        <v>-75.63</v>
      </c>
      <c r="K51" s="231">
        <v>236.36</v>
      </c>
      <c r="L51" s="231">
        <v>175.7</v>
      </c>
      <c r="M51" s="231">
        <v>175.69</v>
      </c>
      <c r="N51" s="231">
        <v>55.47</v>
      </c>
      <c r="O51" s="231">
        <v>105.4</v>
      </c>
      <c r="P51" s="98">
        <f t="shared" si="2"/>
        <v>0.90012619433928265</v>
      </c>
      <c r="Q51" s="230">
        <f t="shared" si="3"/>
        <v>49.930000000000007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77BB9-CE4B-4492-92B7-7CDAECAD3B4E}">
  <sheetPr>
    <tabColor theme="2" tint="-9.9978637043366805E-2"/>
  </sheetPr>
  <dimension ref="B1:Q53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228</v>
      </c>
      <c r="L5" s="92" t="s">
        <v>229</v>
      </c>
      <c r="M5" s="92" t="s">
        <v>230</v>
      </c>
      <c r="N5" s="92" t="s">
        <v>231</v>
      </c>
      <c r="O5" s="92" t="s">
        <v>232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8">
        <v>70.459999999999994</v>
      </c>
      <c r="D6" s="228">
        <v>47.83</v>
      </c>
      <c r="E6" s="228">
        <v>53</v>
      </c>
      <c r="F6" s="228">
        <v>80.58</v>
      </c>
      <c r="G6" s="228">
        <v>93.24</v>
      </c>
      <c r="H6" s="228">
        <v>104.71</v>
      </c>
      <c r="I6" s="95">
        <f t="shared" ref="I6:I51" si="0">IFERROR(H6/G6-1,"-")</f>
        <v>0.12301587301587302</v>
      </c>
      <c r="J6" s="228">
        <f t="shared" ref="J6:J51" si="1">IFERROR(H6-G6,"-")</f>
        <v>11.469999999999999</v>
      </c>
      <c r="K6" s="229">
        <v>42.5</v>
      </c>
      <c r="L6" s="229">
        <v>79.03</v>
      </c>
      <c r="M6" s="229">
        <v>89.41</v>
      </c>
      <c r="N6" s="229">
        <v>98.16</v>
      </c>
      <c r="O6" s="229">
        <v>105.61</v>
      </c>
      <c r="P6" s="95">
        <f t="shared" ref="P6:P51" si="2">IFERROR(O6/N6-1,"-")</f>
        <v>7.5896495517522533E-2</v>
      </c>
      <c r="Q6" s="228">
        <f t="shared" ref="Q6:Q51" si="3">IFERROR(O6-N6,"-")</f>
        <v>7.4500000000000028</v>
      </c>
    </row>
    <row r="7" spans="2:17" x14ac:dyDescent="0.25">
      <c r="B7" s="96" t="s">
        <v>62</v>
      </c>
      <c r="C7" s="230">
        <v>77.33</v>
      </c>
      <c r="D7" s="230">
        <v>53.19</v>
      </c>
      <c r="E7" s="230">
        <v>60.01</v>
      </c>
      <c r="F7" s="230">
        <v>88.2</v>
      </c>
      <c r="G7" s="230">
        <v>102.89</v>
      </c>
      <c r="H7" s="230">
        <v>114.62</v>
      </c>
      <c r="I7" s="98">
        <f t="shared" si="0"/>
        <v>0.11400524832345238</v>
      </c>
      <c r="J7" s="230">
        <f t="shared" si="1"/>
        <v>11.730000000000004</v>
      </c>
      <c r="K7" s="231">
        <v>46.14</v>
      </c>
      <c r="L7" s="231">
        <v>86.24</v>
      </c>
      <c r="M7" s="231">
        <v>98.13</v>
      </c>
      <c r="N7" s="231">
        <v>106.64</v>
      </c>
      <c r="O7" s="231">
        <v>113.81</v>
      </c>
      <c r="P7" s="98">
        <f t="shared" si="2"/>
        <v>6.7235558889722435E-2</v>
      </c>
      <c r="Q7" s="230">
        <f t="shared" si="3"/>
        <v>7.1700000000000017</v>
      </c>
    </row>
    <row r="8" spans="2:17" x14ac:dyDescent="0.25">
      <c r="B8" s="99" t="s">
        <v>63</v>
      </c>
      <c r="C8" s="232">
        <v>85.32</v>
      </c>
      <c r="D8" s="232">
        <v>58.8</v>
      </c>
      <c r="E8" s="232">
        <v>66.349999999999994</v>
      </c>
      <c r="F8" s="232">
        <v>96.91</v>
      </c>
      <c r="G8" s="232">
        <v>111.61</v>
      </c>
      <c r="H8" s="232">
        <v>124.26</v>
      </c>
      <c r="I8" s="100">
        <f t="shared" si="0"/>
        <v>0.11334109846787932</v>
      </c>
      <c r="J8" s="232">
        <f t="shared" si="1"/>
        <v>12.650000000000006</v>
      </c>
      <c r="K8" s="233">
        <v>51.14</v>
      </c>
      <c r="L8" s="233">
        <v>94.98</v>
      </c>
      <c r="M8" s="233">
        <v>106.91</v>
      </c>
      <c r="N8" s="233">
        <v>115.82</v>
      </c>
      <c r="O8" s="233">
        <v>123.1</v>
      </c>
      <c r="P8" s="100">
        <f t="shared" si="2"/>
        <v>6.2856156104299732E-2</v>
      </c>
      <c r="Q8" s="232">
        <f t="shared" si="3"/>
        <v>7.2800000000000011</v>
      </c>
    </row>
    <row r="9" spans="2:17" x14ac:dyDescent="0.25">
      <c r="B9" s="99" t="s">
        <v>64</v>
      </c>
      <c r="C9" s="232">
        <v>46.17</v>
      </c>
      <c r="D9" s="232">
        <v>29.69</v>
      </c>
      <c r="E9" s="232">
        <v>31.06</v>
      </c>
      <c r="F9" s="232">
        <v>47.58</v>
      </c>
      <c r="G9" s="232">
        <v>59.03</v>
      </c>
      <c r="H9" s="232">
        <v>65.099999999999994</v>
      </c>
      <c r="I9" s="100">
        <f t="shared" si="0"/>
        <v>0.10282906996442476</v>
      </c>
      <c r="J9" s="232">
        <f t="shared" si="1"/>
        <v>6.0699999999999932</v>
      </c>
      <c r="K9" s="233">
        <v>20.7</v>
      </c>
      <c r="L9" s="233">
        <v>45.03</v>
      </c>
      <c r="M9" s="233">
        <v>52.45</v>
      </c>
      <c r="N9" s="233">
        <v>58.76</v>
      </c>
      <c r="O9" s="233">
        <v>64.95</v>
      </c>
      <c r="P9" s="100">
        <f t="shared" si="2"/>
        <v>0.10534377127297501</v>
      </c>
      <c r="Q9" s="232">
        <f t="shared" si="3"/>
        <v>6.1900000000000048</v>
      </c>
    </row>
    <row r="10" spans="2:17" x14ac:dyDescent="0.25">
      <c r="B10" s="96" t="s">
        <v>65</v>
      </c>
      <c r="C10" s="230">
        <v>51.25</v>
      </c>
      <c r="D10" s="230">
        <v>33.86</v>
      </c>
      <c r="E10" s="230">
        <v>30.93</v>
      </c>
      <c r="F10" s="230">
        <v>53.23</v>
      </c>
      <c r="G10" s="230">
        <v>60.79</v>
      </c>
      <c r="H10" s="230">
        <v>70.290000000000006</v>
      </c>
      <c r="I10" s="98">
        <f t="shared" si="0"/>
        <v>0.15627570324066475</v>
      </c>
      <c r="J10" s="230">
        <f t="shared" si="1"/>
        <v>9.5000000000000071</v>
      </c>
      <c r="K10" s="231">
        <v>29.68</v>
      </c>
      <c r="L10" s="231">
        <v>53.72</v>
      </c>
      <c r="M10" s="231">
        <v>60.63</v>
      </c>
      <c r="N10" s="231">
        <v>68.23</v>
      </c>
      <c r="O10" s="231">
        <v>78.430000000000007</v>
      </c>
      <c r="P10" s="98">
        <f t="shared" si="2"/>
        <v>0.14949435732082672</v>
      </c>
      <c r="Q10" s="230">
        <f t="shared" si="3"/>
        <v>10.200000000000003</v>
      </c>
    </row>
    <row r="11" spans="2:17" x14ac:dyDescent="0.25">
      <c r="B11" s="93" t="s">
        <v>46</v>
      </c>
      <c r="C11" s="234">
        <v>89.94</v>
      </c>
      <c r="D11" s="234">
        <v>61.17</v>
      </c>
      <c r="E11" s="234">
        <v>72.88</v>
      </c>
      <c r="F11" s="234">
        <v>107.72</v>
      </c>
      <c r="G11" s="234">
        <v>119.35</v>
      </c>
      <c r="H11" s="234">
        <v>131.18</v>
      </c>
      <c r="I11" s="102">
        <f t="shared" si="0"/>
        <v>9.9120234604105573E-2</v>
      </c>
      <c r="J11" s="234">
        <f t="shared" si="1"/>
        <v>11.830000000000013</v>
      </c>
      <c r="K11" s="235">
        <v>60.54</v>
      </c>
      <c r="L11" s="235">
        <v>106.97</v>
      </c>
      <c r="M11" s="235">
        <v>115.29</v>
      </c>
      <c r="N11" s="235">
        <v>120.9</v>
      </c>
      <c r="O11" s="235">
        <v>124.88</v>
      </c>
      <c r="P11" s="102">
        <f t="shared" si="2"/>
        <v>3.2919768403639305E-2</v>
      </c>
      <c r="Q11" s="234">
        <f t="shared" si="3"/>
        <v>3.9799999999999898</v>
      </c>
    </row>
    <row r="12" spans="2:17" x14ac:dyDescent="0.25">
      <c r="B12" s="96" t="s">
        <v>62</v>
      </c>
      <c r="C12" s="230">
        <v>98.21</v>
      </c>
      <c r="D12" s="230">
        <v>66.36</v>
      </c>
      <c r="E12" s="230">
        <v>79.650000000000006</v>
      </c>
      <c r="F12" s="230">
        <v>116.54</v>
      </c>
      <c r="G12" s="230">
        <v>130.88999999999999</v>
      </c>
      <c r="H12" s="230">
        <v>144.94</v>
      </c>
      <c r="I12" s="98">
        <f t="shared" si="0"/>
        <v>0.10734204293681726</v>
      </c>
      <c r="J12" s="230">
        <f t="shared" si="1"/>
        <v>14.050000000000011</v>
      </c>
      <c r="K12" s="231">
        <v>65.010000000000005</v>
      </c>
      <c r="L12" s="231">
        <v>115.97</v>
      </c>
      <c r="M12" s="231">
        <v>125.57</v>
      </c>
      <c r="N12" s="231">
        <v>133.05000000000001</v>
      </c>
      <c r="O12" s="231">
        <v>137.78</v>
      </c>
      <c r="P12" s="98">
        <f t="shared" si="2"/>
        <v>3.5550544907929194E-2</v>
      </c>
      <c r="Q12" s="230">
        <f t="shared" si="3"/>
        <v>4.7299999999999898</v>
      </c>
    </row>
    <row r="13" spans="2:17" x14ac:dyDescent="0.25">
      <c r="B13" s="99" t="s">
        <v>63</v>
      </c>
      <c r="C13" s="232">
        <v>106.38</v>
      </c>
      <c r="D13" s="232">
        <v>71.150000000000006</v>
      </c>
      <c r="E13" s="232">
        <v>85.14</v>
      </c>
      <c r="F13" s="232">
        <v>125.38</v>
      </c>
      <c r="G13" s="232">
        <v>140.15</v>
      </c>
      <c r="H13" s="232">
        <v>154.63999999999999</v>
      </c>
      <c r="I13" s="100">
        <f t="shared" si="0"/>
        <v>0.10338922582946819</v>
      </c>
      <c r="J13" s="232">
        <f t="shared" si="1"/>
        <v>14.489999999999981</v>
      </c>
      <c r="K13" s="233">
        <v>69.400000000000006</v>
      </c>
      <c r="L13" s="233">
        <v>125.19</v>
      </c>
      <c r="M13" s="233">
        <v>135.37</v>
      </c>
      <c r="N13" s="233">
        <v>142.44</v>
      </c>
      <c r="O13" s="233">
        <v>147.38</v>
      </c>
      <c r="P13" s="100">
        <f t="shared" si="2"/>
        <v>3.4681269306374496E-2</v>
      </c>
      <c r="Q13" s="232">
        <f t="shared" si="3"/>
        <v>4.9399999999999977</v>
      </c>
    </row>
    <row r="14" spans="2:17" x14ac:dyDescent="0.25">
      <c r="B14" s="99" t="s">
        <v>64</v>
      </c>
      <c r="C14" s="232">
        <v>53.15</v>
      </c>
      <c r="D14" s="232">
        <v>31.55</v>
      </c>
      <c r="E14" s="232">
        <v>34.18</v>
      </c>
      <c r="F14" s="232">
        <v>49.88</v>
      </c>
      <c r="G14" s="232">
        <v>54.45</v>
      </c>
      <c r="H14" s="232">
        <v>55.23</v>
      </c>
      <c r="I14" s="100">
        <f t="shared" si="0"/>
        <v>1.4325068870523205E-2</v>
      </c>
      <c r="J14" s="232">
        <f t="shared" si="1"/>
        <v>0.77999999999999403</v>
      </c>
      <c r="K14" s="233">
        <v>27.82</v>
      </c>
      <c r="L14" s="233">
        <v>47.24</v>
      </c>
      <c r="M14" s="233">
        <v>44.93</v>
      </c>
      <c r="N14" s="233">
        <v>45.56</v>
      </c>
      <c r="O14" s="233">
        <v>56.6</v>
      </c>
      <c r="P14" s="100">
        <f t="shared" si="2"/>
        <v>0.24231782265144863</v>
      </c>
      <c r="Q14" s="232">
        <f t="shared" si="3"/>
        <v>11.04</v>
      </c>
    </row>
    <row r="15" spans="2:17" x14ac:dyDescent="0.25">
      <c r="B15" s="96" t="s">
        <v>65</v>
      </c>
      <c r="C15" s="230">
        <v>58.49</v>
      </c>
      <c r="D15" s="230">
        <v>40.36</v>
      </c>
      <c r="E15" s="230">
        <v>37.26</v>
      </c>
      <c r="F15" s="230">
        <v>61.52</v>
      </c>
      <c r="G15" s="230">
        <v>67.89</v>
      </c>
      <c r="H15" s="230">
        <v>72.16</v>
      </c>
      <c r="I15" s="98">
        <f t="shared" si="0"/>
        <v>6.2895860951539095E-2</v>
      </c>
      <c r="J15" s="230">
        <f t="shared" si="1"/>
        <v>4.269999999999996</v>
      </c>
      <c r="K15" s="231">
        <v>34.729999999999997</v>
      </c>
      <c r="L15" s="231">
        <v>62.32</v>
      </c>
      <c r="M15" s="231">
        <v>69.98</v>
      </c>
      <c r="N15" s="231">
        <v>69.77</v>
      </c>
      <c r="O15" s="231">
        <v>75.510000000000005</v>
      </c>
      <c r="P15" s="98">
        <f t="shared" si="2"/>
        <v>8.2270316755052475E-2</v>
      </c>
      <c r="Q15" s="230">
        <f t="shared" si="3"/>
        <v>5.7400000000000091</v>
      </c>
    </row>
    <row r="16" spans="2:17" x14ac:dyDescent="0.25">
      <c r="B16" s="93" t="s">
        <v>47</v>
      </c>
      <c r="C16" s="234">
        <v>68.489999999999995</v>
      </c>
      <c r="D16" s="234">
        <v>44.55</v>
      </c>
      <c r="E16" s="234">
        <v>43.14</v>
      </c>
      <c r="F16" s="234">
        <v>71.23</v>
      </c>
      <c r="G16" s="234">
        <v>83.79</v>
      </c>
      <c r="H16" s="234">
        <v>97.12</v>
      </c>
      <c r="I16" s="102">
        <f t="shared" si="0"/>
        <v>0.15908819668218155</v>
      </c>
      <c r="J16" s="234">
        <f t="shared" si="1"/>
        <v>13.329999999999998</v>
      </c>
      <c r="K16" s="235">
        <v>29.48</v>
      </c>
      <c r="L16" s="235">
        <v>71.13</v>
      </c>
      <c r="M16" s="235">
        <v>80.13</v>
      </c>
      <c r="N16" s="235">
        <v>92.86</v>
      </c>
      <c r="O16" s="235">
        <v>102.91</v>
      </c>
      <c r="P16" s="102">
        <f t="shared" si="2"/>
        <v>0.10822743915571831</v>
      </c>
      <c r="Q16" s="234">
        <f t="shared" si="3"/>
        <v>10.049999999999997</v>
      </c>
    </row>
    <row r="17" spans="2:17" x14ac:dyDescent="0.25">
      <c r="B17" s="96" t="s">
        <v>62</v>
      </c>
      <c r="C17" s="230">
        <v>79.64</v>
      </c>
      <c r="D17" s="230">
        <v>52.7</v>
      </c>
      <c r="E17" s="230">
        <v>55.02</v>
      </c>
      <c r="F17" s="230">
        <v>81.069999999999993</v>
      </c>
      <c r="G17" s="230">
        <v>97.87</v>
      </c>
      <c r="H17" s="230">
        <v>109.06</v>
      </c>
      <c r="I17" s="98">
        <f t="shared" si="0"/>
        <v>0.11433534280167557</v>
      </c>
      <c r="J17" s="230">
        <f t="shared" si="1"/>
        <v>11.189999999999998</v>
      </c>
      <c r="K17" s="231">
        <v>29.91</v>
      </c>
      <c r="L17" s="231">
        <v>79.8</v>
      </c>
      <c r="M17" s="231">
        <v>92.12</v>
      </c>
      <c r="N17" s="231">
        <v>101.25</v>
      </c>
      <c r="O17" s="231">
        <v>110.5</v>
      </c>
      <c r="P17" s="98">
        <f t="shared" si="2"/>
        <v>9.135802469135812E-2</v>
      </c>
      <c r="Q17" s="230">
        <f t="shared" si="3"/>
        <v>9.25</v>
      </c>
    </row>
    <row r="18" spans="2:17" x14ac:dyDescent="0.25">
      <c r="B18" s="99" t="s">
        <v>63</v>
      </c>
      <c r="C18" s="232">
        <v>86.59</v>
      </c>
      <c r="D18" s="232">
        <v>60.22</v>
      </c>
      <c r="E18" s="232">
        <v>64.260000000000005</v>
      </c>
      <c r="F18" s="232">
        <v>90.5</v>
      </c>
      <c r="G18" s="232">
        <v>104.93</v>
      </c>
      <c r="H18" s="232">
        <v>119.27</v>
      </c>
      <c r="I18" s="100">
        <f t="shared" si="0"/>
        <v>0.13666253692938146</v>
      </c>
      <c r="J18" s="232">
        <f t="shared" si="1"/>
        <v>14.339999999999989</v>
      </c>
      <c r="K18" s="233">
        <v>37.840000000000003</v>
      </c>
      <c r="L18" s="233">
        <v>89.89</v>
      </c>
      <c r="M18" s="233">
        <v>98.92</v>
      </c>
      <c r="N18" s="233">
        <v>109.6</v>
      </c>
      <c r="O18" s="233">
        <v>117.42</v>
      </c>
      <c r="P18" s="100">
        <f t="shared" si="2"/>
        <v>7.1350364963503665E-2</v>
      </c>
      <c r="Q18" s="232">
        <f t="shared" si="3"/>
        <v>7.8200000000000074</v>
      </c>
    </row>
    <row r="19" spans="2:17" x14ac:dyDescent="0.25">
      <c r="B19" s="99" t="s">
        <v>64</v>
      </c>
      <c r="C19" s="232">
        <v>58.83</v>
      </c>
      <c r="D19" s="232">
        <v>32.700000000000003</v>
      </c>
      <c r="E19" s="232">
        <v>28.09</v>
      </c>
      <c r="F19" s="232">
        <v>51.65</v>
      </c>
      <c r="G19" s="232">
        <v>73.63</v>
      </c>
      <c r="H19" s="232">
        <v>75.63</v>
      </c>
      <c r="I19" s="100">
        <f t="shared" si="0"/>
        <v>2.7162841233193014E-2</v>
      </c>
      <c r="J19" s="232">
        <f t="shared" si="1"/>
        <v>2</v>
      </c>
      <c r="K19" s="233">
        <v>6.72</v>
      </c>
      <c r="L19" s="233">
        <v>48.65</v>
      </c>
      <c r="M19" s="233">
        <v>67.209999999999994</v>
      </c>
      <c r="N19" s="233">
        <v>72.87</v>
      </c>
      <c r="O19" s="233">
        <v>82.11</v>
      </c>
      <c r="P19" s="100">
        <f t="shared" si="2"/>
        <v>0.12680115273775217</v>
      </c>
      <c r="Q19" s="232">
        <f t="shared" si="3"/>
        <v>9.2399999999999949</v>
      </c>
    </row>
    <row r="20" spans="2:17" x14ac:dyDescent="0.25">
      <c r="B20" s="96" t="s">
        <v>65</v>
      </c>
      <c r="C20" s="230">
        <v>53.54</v>
      </c>
      <c r="D20" s="230">
        <v>34.54</v>
      </c>
      <c r="E20" s="230">
        <v>30.84</v>
      </c>
      <c r="F20" s="230">
        <v>55.47</v>
      </c>
      <c r="G20" s="230">
        <v>62.32</v>
      </c>
      <c r="H20" s="230">
        <v>77.14</v>
      </c>
      <c r="I20" s="98">
        <f t="shared" si="0"/>
        <v>0.23780487804878048</v>
      </c>
      <c r="J20" s="230">
        <f t="shared" si="1"/>
        <v>14.82</v>
      </c>
      <c r="K20" s="231">
        <v>28.99</v>
      </c>
      <c r="L20" s="231">
        <v>57.04</v>
      </c>
      <c r="M20" s="231">
        <v>62.02</v>
      </c>
      <c r="N20" s="231">
        <v>78.150000000000006</v>
      </c>
      <c r="O20" s="231">
        <v>90.2</v>
      </c>
      <c r="P20" s="98">
        <f t="shared" si="2"/>
        <v>0.15419065898912354</v>
      </c>
      <c r="Q20" s="230">
        <f t="shared" si="3"/>
        <v>12.049999999999997</v>
      </c>
    </row>
    <row r="21" spans="2:17" x14ac:dyDescent="0.25">
      <c r="B21" s="93" t="s">
        <v>48</v>
      </c>
      <c r="C21" s="234">
        <v>47.78</v>
      </c>
      <c r="D21" s="234">
        <v>38.090000000000003</v>
      </c>
      <c r="E21" s="234">
        <v>36.92</v>
      </c>
      <c r="F21" s="234">
        <v>53.92</v>
      </c>
      <c r="G21" s="234">
        <v>54.7</v>
      </c>
      <c r="H21" s="234">
        <v>64.64</v>
      </c>
      <c r="I21" s="102">
        <f t="shared" si="0"/>
        <v>0.18171846435100547</v>
      </c>
      <c r="J21" s="234">
        <f t="shared" si="1"/>
        <v>9.9399999999999977</v>
      </c>
      <c r="K21" s="235">
        <v>32.93</v>
      </c>
      <c r="L21" s="235">
        <v>44.17</v>
      </c>
      <c r="M21" s="235">
        <v>43.02</v>
      </c>
      <c r="N21" s="235">
        <v>48.91</v>
      </c>
      <c r="O21" s="235">
        <v>59.31</v>
      </c>
      <c r="P21" s="102">
        <f t="shared" si="2"/>
        <v>0.21263545287262331</v>
      </c>
      <c r="Q21" s="234">
        <f t="shared" si="3"/>
        <v>10.400000000000006</v>
      </c>
    </row>
    <row r="22" spans="2:17" x14ac:dyDescent="0.25">
      <c r="B22" s="96" t="s">
        <v>62</v>
      </c>
      <c r="C22" s="230">
        <v>47.3</v>
      </c>
      <c r="D22" s="230">
        <v>35.92</v>
      </c>
      <c r="E22" s="230">
        <v>36.92</v>
      </c>
      <c r="F22" s="230">
        <v>53.99</v>
      </c>
      <c r="G22" s="230">
        <v>54.87</v>
      </c>
      <c r="H22" s="230">
        <v>64.8</v>
      </c>
      <c r="I22" s="98">
        <f t="shared" si="0"/>
        <v>0.18097320940404593</v>
      </c>
      <c r="J22" s="230">
        <f t="shared" si="1"/>
        <v>9.93</v>
      </c>
      <c r="K22" s="231">
        <v>32.93</v>
      </c>
      <c r="L22" s="231">
        <v>44.17</v>
      </c>
      <c r="M22" s="231">
        <v>43.04</v>
      </c>
      <c r="N22" s="231">
        <v>48.85</v>
      </c>
      <c r="O22" s="231">
        <v>59.54</v>
      </c>
      <c r="P22" s="98">
        <f t="shared" si="2"/>
        <v>0.21883316274309106</v>
      </c>
      <c r="Q22" s="230">
        <f t="shared" si="3"/>
        <v>10.689999999999998</v>
      </c>
    </row>
    <row r="23" spans="2:17" x14ac:dyDescent="0.25">
      <c r="B23" s="96" t="s">
        <v>65</v>
      </c>
      <c r="C23" s="230">
        <v>51.12</v>
      </c>
      <c r="D23" s="230">
        <v>63.88</v>
      </c>
      <c r="E23" s="230">
        <v>0</v>
      </c>
      <c r="F23" s="230">
        <v>0</v>
      </c>
      <c r="G23" s="230">
        <v>0</v>
      </c>
      <c r="H23" s="230">
        <v>0</v>
      </c>
      <c r="I23" s="98" t="str">
        <f t="shared" si="0"/>
        <v>-</v>
      </c>
      <c r="J23" s="230">
        <f t="shared" si="1"/>
        <v>0</v>
      </c>
      <c r="K23" s="231">
        <v>0</v>
      </c>
      <c r="L23" s="231">
        <v>0</v>
      </c>
      <c r="M23" s="231">
        <v>0</v>
      </c>
      <c r="N23" s="231">
        <v>0</v>
      </c>
      <c r="O23" s="231">
        <v>0</v>
      </c>
      <c r="P23" s="98" t="str">
        <f t="shared" si="2"/>
        <v>-</v>
      </c>
      <c r="Q23" s="230">
        <f t="shared" si="3"/>
        <v>0</v>
      </c>
    </row>
    <row r="24" spans="2:17" x14ac:dyDescent="0.25">
      <c r="B24" s="93" t="s">
        <v>49</v>
      </c>
      <c r="C24" s="234">
        <v>107</v>
      </c>
      <c r="D24" s="234">
        <v>44.86</v>
      </c>
      <c r="E24" s="234">
        <v>46.13</v>
      </c>
      <c r="F24" s="234">
        <v>94.79</v>
      </c>
      <c r="G24" s="234">
        <v>114.31</v>
      </c>
      <c r="H24" s="234">
        <v>127.83</v>
      </c>
      <c r="I24" s="102">
        <f t="shared" si="0"/>
        <v>0.11827486659084951</v>
      </c>
      <c r="J24" s="234">
        <f t="shared" si="1"/>
        <v>13.519999999999996</v>
      </c>
      <c r="K24" s="235">
        <v>5.81</v>
      </c>
      <c r="L24" s="235">
        <v>64.5</v>
      </c>
      <c r="M24" s="235">
        <v>104.39</v>
      </c>
      <c r="N24" s="235">
        <v>129.34</v>
      </c>
      <c r="O24" s="235">
        <v>146.66</v>
      </c>
      <c r="P24" s="102">
        <f t="shared" si="2"/>
        <v>0.13391062316375435</v>
      </c>
      <c r="Q24" s="234">
        <f t="shared" si="3"/>
        <v>17.319999999999993</v>
      </c>
    </row>
    <row r="25" spans="2:17" x14ac:dyDescent="0.25">
      <c r="B25" s="96" t="s">
        <v>62</v>
      </c>
      <c r="C25" s="230">
        <v>107.84</v>
      </c>
      <c r="D25" s="230">
        <v>55.84</v>
      </c>
      <c r="E25" s="230">
        <v>48.11</v>
      </c>
      <c r="F25" s="230">
        <v>95.49</v>
      </c>
      <c r="G25" s="230">
        <v>114.77</v>
      </c>
      <c r="H25" s="230">
        <v>128.08000000000001</v>
      </c>
      <c r="I25" s="98">
        <f t="shared" si="0"/>
        <v>0.11597107257994255</v>
      </c>
      <c r="J25" s="230">
        <f t="shared" si="1"/>
        <v>13.310000000000016</v>
      </c>
      <c r="K25" s="231">
        <v>2.21</v>
      </c>
      <c r="L25" s="231">
        <v>61.94</v>
      </c>
      <c r="M25" s="231">
        <v>103.31</v>
      </c>
      <c r="N25" s="231">
        <v>129.34</v>
      </c>
      <c r="O25" s="231">
        <v>148.37</v>
      </c>
      <c r="P25" s="98">
        <f t="shared" si="2"/>
        <v>0.147131591155095</v>
      </c>
      <c r="Q25" s="230">
        <f t="shared" si="3"/>
        <v>19.03</v>
      </c>
    </row>
    <row r="26" spans="2:17" x14ac:dyDescent="0.25">
      <c r="B26" s="99" t="s">
        <v>63</v>
      </c>
      <c r="C26" s="232">
        <v>117.01</v>
      </c>
      <c r="D26" s="232">
        <v>0</v>
      </c>
      <c r="E26" s="232">
        <v>0</v>
      </c>
      <c r="F26" s="232">
        <v>0</v>
      </c>
      <c r="G26" s="232">
        <v>0</v>
      </c>
      <c r="H26" s="232">
        <v>0</v>
      </c>
      <c r="I26" s="100" t="str">
        <f t="shared" si="0"/>
        <v>-</v>
      </c>
      <c r="J26" s="232">
        <f t="shared" si="1"/>
        <v>0</v>
      </c>
      <c r="K26" s="233">
        <v>2.21</v>
      </c>
      <c r="L26" s="233">
        <v>0</v>
      </c>
      <c r="M26" s="233">
        <v>103.31</v>
      </c>
      <c r="N26" s="233">
        <v>0</v>
      </c>
      <c r="O26" s="233">
        <v>0</v>
      </c>
      <c r="P26" s="100" t="str">
        <f t="shared" si="2"/>
        <v>-</v>
      </c>
      <c r="Q26" s="232">
        <f t="shared" si="3"/>
        <v>0</v>
      </c>
    </row>
    <row r="27" spans="2:17" x14ac:dyDescent="0.25">
      <c r="B27" s="99" t="s">
        <v>64</v>
      </c>
      <c r="C27" s="232">
        <v>30.06</v>
      </c>
      <c r="D27" s="232">
        <v>0</v>
      </c>
      <c r="E27" s="232">
        <v>0</v>
      </c>
      <c r="F27" s="232">
        <v>0</v>
      </c>
      <c r="G27" s="232">
        <v>0</v>
      </c>
      <c r="H27" s="232">
        <v>0</v>
      </c>
      <c r="I27" s="100" t="str">
        <f t="shared" si="0"/>
        <v>-</v>
      </c>
      <c r="J27" s="232">
        <f t="shared" si="1"/>
        <v>0</v>
      </c>
      <c r="K27" s="233">
        <v>0</v>
      </c>
      <c r="L27" s="233">
        <v>0</v>
      </c>
      <c r="M27" s="233">
        <v>0</v>
      </c>
      <c r="N27" s="233">
        <v>0</v>
      </c>
      <c r="O27" s="233">
        <v>0</v>
      </c>
      <c r="P27" s="100" t="str">
        <f t="shared" si="2"/>
        <v>-</v>
      </c>
      <c r="Q27" s="232">
        <f t="shared" si="3"/>
        <v>0</v>
      </c>
    </row>
    <row r="28" spans="2:17" x14ac:dyDescent="0.25">
      <c r="B28" s="93" t="s">
        <v>50</v>
      </c>
      <c r="C28" s="234">
        <v>41.28</v>
      </c>
      <c r="D28" s="234">
        <v>28.76</v>
      </c>
      <c r="E28" s="234">
        <v>28.24</v>
      </c>
      <c r="F28" s="234">
        <v>42.01</v>
      </c>
      <c r="G28" s="234">
        <v>51.99</v>
      </c>
      <c r="H28" s="234">
        <v>61.31</v>
      </c>
      <c r="I28" s="102">
        <f t="shared" si="0"/>
        <v>0.17926524331602223</v>
      </c>
      <c r="J28" s="234">
        <f t="shared" si="1"/>
        <v>9.32</v>
      </c>
      <c r="K28" s="235">
        <v>24.92</v>
      </c>
      <c r="L28" s="235">
        <v>42.68</v>
      </c>
      <c r="M28" s="235">
        <v>50.92</v>
      </c>
      <c r="N28" s="235">
        <v>58.42</v>
      </c>
      <c r="O28" s="235">
        <v>68.33</v>
      </c>
      <c r="P28" s="102">
        <f t="shared" si="2"/>
        <v>0.16963368709346116</v>
      </c>
      <c r="Q28" s="234">
        <f t="shared" si="3"/>
        <v>9.9099999999999966</v>
      </c>
    </row>
    <row r="29" spans="2:17" x14ac:dyDescent="0.25">
      <c r="B29" s="96" t="s">
        <v>62</v>
      </c>
      <c r="C29" s="230">
        <v>43.36</v>
      </c>
      <c r="D29" s="230">
        <v>30.7</v>
      </c>
      <c r="E29" s="230">
        <v>30.01</v>
      </c>
      <c r="F29" s="230">
        <v>44.97</v>
      </c>
      <c r="G29" s="230">
        <v>55.89</v>
      </c>
      <c r="H29" s="230">
        <v>65.510000000000005</v>
      </c>
      <c r="I29" s="98">
        <f t="shared" si="0"/>
        <v>0.1721238146358921</v>
      </c>
      <c r="J29" s="230">
        <f t="shared" si="1"/>
        <v>9.6200000000000045</v>
      </c>
      <c r="K29" s="231">
        <v>24.94</v>
      </c>
      <c r="L29" s="231">
        <v>46</v>
      </c>
      <c r="M29" s="231">
        <v>55.3</v>
      </c>
      <c r="N29" s="231">
        <v>62.82</v>
      </c>
      <c r="O29" s="231">
        <v>73.66</v>
      </c>
      <c r="P29" s="98">
        <f t="shared" si="2"/>
        <v>0.17255651066539324</v>
      </c>
      <c r="Q29" s="230">
        <f t="shared" si="3"/>
        <v>10.839999999999996</v>
      </c>
    </row>
    <row r="30" spans="2:17" x14ac:dyDescent="0.25">
      <c r="B30" s="99" t="s">
        <v>63</v>
      </c>
      <c r="C30" s="232">
        <v>46.92</v>
      </c>
      <c r="D30" s="232">
        <v>32.35</v>
      </c>
      <c r="E30" s="232">
        <v>31.51</v>
      </c>
      <c r="F30" s="232">
        <v>47.15</v>
      </c>
      <c r="G30" s="232">
        <v>58.46</v>
      </c>
      <c r="H30" s="232">
        <v>68.099999999999994</v>
      </c>
      <c r="I30" s="100">
        <f t="shared" si="0"/>
        <v>0.16489907629148126</v>
      </c>
      <c r="J30" s="232">
        <f t="shared" si="1"/>
        <v>9.6399999999999935</v>
      </c>
      <c r="K30" s="233">
        <v>25.31</v>
      </c>
      <c r="L30" s="233">
        <v>48.68</v>
      </c>
      <c r="M30" s="233">
        <v>59.01</v>
      </c>
      <c r="N30" s="233">
        <v>66.2</v>
      </c>
      <c r="O30" s="233">
        <v>77.62</v>
      </c>
      <c r="P30" s="100">
        <f t="shared" si="2"/>
        <v>0.17250755287009056</v>
      </c>
      <c r="Q30" s="232">
        <f t="shared" si="3"/>
        <v>11.420000000000002</v>
      </c>
    </row>
    <row r="31" spans="2:17" x14ac:dyDescent="0.25">
      <c r="B31" s="99" t="s">
        <v>64</v>
      </c>
      <c r="C31" s="232">
        <v>28.87</v>
      </c>
      <c r="D31" s="232">
        <v>22.76</v>
      </c>
      <c r="E31" s="232">
        <v>23.58</v>
      </c>
      <c r="F31" s="232">
        <v>31.76</v>
      </c>
      <c r="G31" s="232">
        <v>39.42</v>
      </c>
      <c r="H31" s="232">
        <v>48.3</v>
      </c>
      <c r="I31" s="100">
        <f t="shared" si="0"/>
        <v>0.22526636225266339</v>
      </c>
      <c r="J31" s="232">
        <f t="shared" si="1"/>
        <v>8.8799999999999955</v>
      </c>
      <c r="K31" s="233">
        <v>22.36</v>
      </c>
      <c r="L31" s="233">
        <v>27.95</v>
      </c>
      <c r="M31" s="233">
        <v>31.79</v>
      </c>
      <c r="N31" s="233">
        <v>40.11</v>
      </c>
      <c r="O31" s="233">
        <v>48.22</v>
      </c>
      <c r="P31" s="100">
        <f t="shared" si="2"/>
        <v>0.20219396659187239</v>
      </c>
      <c r="Q31" s="232">
        <f t="shared" si="3"/>
        <v>8.11</v>
      </c>
    </row>
    <row r="32" spans="2:17" x14ac:dyDescent="0.25">
      <c r="B32" s="96" t="s">
        <v>65</v>
      </c>
      <c r="C32" s="230">
        <v>33.409999999999997</v>
      </c>
      <c r="D32" s="230">
        <v>23.06</v>
      </c>
      <c r="E32" s="230">
        <v>22.18</v>
      </c>
      <c r="F32" s="230">
        <v>30.16</v>
      </c>
      <c r="G32" s="230">
        <v>36.21</v>
      </c>
      <c r="H32" s="230">
        <v>43.56</v>
      </c>
      <c r="I32" s="98">
        <f t="shared" si="0"/>
        <v>0.20298260149130076</v>
      </c>
      <c r="J32" s="230">
        <f t="shared" si="1"/>
        <v>7.3500000000000014</v>
      </c>
      <c r="K32" s="231">
        <v>24.84</v>
      </c>
      <c r="L32" s="231">
        <v>29.75</v>
      </c>
      <c r="M32" s="231">
        <v>33.11</v>
      </c>
      <c r="N32" s="231">
        <v>39.65</v>
      </c>
      <c r="O32" s="231">
        <v>45.91</v>
      </c>
      <c r="P32" s="98">
        <f t="shared" si="2"/>
        <v>0.15788146279949555</v>
      </c>
      <c r="Q32" s="230">
        <f t="shared" si="3"/>
        <v>6.259999999999998</v>
      </c>
    </row>
    <row r="33" spans="2:17" x14ac:dyDescent="0.25">
      <c r="B33" s="93" t="s">
        <v>51</v>
      </c>
      <c r="C33" s="234">
        <v>51.62</v>
      </c>
      <c r="D33" s="234">
        <v>49.1</v>
      </c>
      <c r="E33" s="234">
        <v>45.63</v>
      </c>
      <c r="F33" s="234">
        <v>64.64</v>
      </c>
      <c r="G33" s="234">
        <v>73.62</v>
      </c>
      <c r="H33" s="234">
        <v>81.849999999999994</v>
      </c>
      <c r="I33" s="102">
        <f t="shared" si="0"/>
        <v>0.11179027438196121</v>
      </c>
      <c r="J33" s="234">
        <f t="shared" si="1"/>
        <v>8.2299999999999898</v>
      </c>
      <c r="K33" s="235">
        <v>37.950000000000003</v>
      </c>
      <c r="L33" s="235">
        <v>51.12</v>
      </c>
      <c r="M33" s="235">
        <v>44.64</v>
      </c>
      <c r="N33" s="235">
        <v>46.43</v>
      </c>
      <c r="O33" s="235">
        <v>56.18</v>
      </c>
      <c r="P33" s="102">
        <f t="shared" si="2"/>
        <v>0.20999353866034887</v>
      </c>
      <c r="Q33" s="234">
        <f t="shared" si="3"/>
        <v>9.75</v>
      </c>
    </row>
    <row r="34" spans="2:17" x14ac:dyDescent="0.25">
      <c r="B34" s="96" t="s">
        <v>62</v>
      </c>
      <c r="C34" s="230">
        <v>51.62</v>
      </c>
      <c r="D34" s="230">
        <v>49.1</v>
      </c>
      <c r="E34" s="230">
        <v>45.63</v>
      </c>
      <c r="F34" s="230">
        <v>64.64</v>
      </c>
      <c r="G34" s="230">
        <v>73.62</v>
      </c>
      <c r="H34" s="230">
        <v>81.849999999999994</v>
      </c>
      <c r="I34" s="98">
        <f t="shared" si="0"/>
        <v>0.11179027438196121</v>
      </c>
      <c r="J34" s="230">
        <f t="shared" si="1"/>
        <v>8.2299999999999898</v>
      </c>
      <c r="K34" s="231">
        <v>37.950000000000003</v>
      </c>
      <c r="L34" s="231">
        <v>51.12</v>
      </c>
      <c r="M34" s="231">
        <v>44.64</v>
      </c>
      <c r="N34" s="231">
        <v>46.43</v>
      </c>
      <c r="O34" s="231">
        <v>56.18</v>
      </c>
      <c r="P34" s="98">
        <f t="shared" si="2"/>
        <v>0.20999353866034887</v>
      </c>
      <c r="Q34" s="230">
        <f t="shared" si="3"/>
        <v>9.75</v>
      </c>
    </row>
    <row r="35" spans="2:17" x14ac:dyDescent="0.25">
      <c r="B35" s="93" t="s">
        <v>52</v>
      </c>
      <c r="C35" s="234">
        <v>67.78</v>
      </c>
      <c r="D35" s="234">
        <v>64.31</v>
      </c>
      <c r="E35" s="234">
        <v>82.55</v>
      </c>
      <c r="F35" s="234">
        <v>96.71</v>
      </c>
      <c r="G35" s="234">
        <v>122.12</v>
      </c>
      <c r="H35" s="234">
        <v>143.97</v>
      </c>
      <c r="I35" s="102">
        <f t="shared" si="0"/>
        <v>0.17892237143792977</v>
      </c>
      <c r="J35" s="234">
        <f t="shared" si="1"/>
        <v>21.849999999999994</v>
      </c>
      <c r="K35" s="235">
        <v>92.57</v>
      </c>
      <c r="L35" s="235">
        <v>83.02</v>
      </c>
      <c r="M35" s="235">
        <v>119.31</v>
      </c>
      <c r="N35" s="235">
        <v>136.03</v>
      </c>
      <c r="O35" s="235">
        <v>178.29</v>
      </c>
      <c r="P35" s="102">
        <f t="shared" si="2"/>
        <v>0.31066676468426069</v>
      </c>
      <c r="Q35" s="234">
        <f t="shared" si="3"/>
        <v>42.259999999999991</v>
      </c>
    </row>
    <row r="36" spans="2:17" x14ac:dyDescent="0.25">
      <c r="B36" s="96" t="s">
        <v>62</v>
      </c>
      <c r="C36" s="230">
        <v>88.08</v>
      </c>
      <c r="D36" s="230">
        <v>75.77</v>
      </c>
      <c r="E36" s="230">
        <v>86.58</v>
      </c>
      <c r="F36" s="230">
        <v>103.27</v>
      </c>
      <c r="G36" s="230">
        <v>127.65</v>
      </c>
      <c r="H36" s="230">
        <v>152.83000000000001</v>
      </c>
      <c r="I36" s="98">
        <f t="shared" si="0"/>
        <v>0.1972581276929104</v>
      </c>
      <c r="J36" s="230">
        <f t="shared" si="1"/>
        <v>25.180000000000007</v>
      </c>
      <c r="K36" s="231">
        <v>96.79</v>
      </c>
      <c r="L36" s="231">
        <v>87.98</v>
      </c>
      <c r="M36" s="231">
        <v>123.73</v>
      </c>
      <c r="N36" s="231">
        <v>145.38</v>
      </c>
      <c r="O36" s="231">
        <v>189.9</v>
      </c>
      <c r="P36" s="98">
        <f t="shared" si="2"/>
        <v>0.30623194387123398</v>
      </c>
      <c r="Q36" s="230">
        <f t="shared" si="3"/>
        <v>44.52000000000001</v>
      </c>
    </row>
    <row r="37" spans="2:17" x14ac:dyDescent="0.25">
      <c r="B37" s="96" t="s">
        <v>65</v>
      </c>
      <c r="C37" s="230">
        <v>45.47</v>
      </c>
      <c r="D37" s="230">
        <v>30.29</v>
      </c>
      <c r="E37" s="230">
        <v>48.86</v>
      </c>
      <c r="F37" s="230">
        <v>61.39</v>
      </c>
      <c r="G37" s="230">
        <v>90.45</v>
      </c>
      <c r="H37" s="230">
        <v>93.94</v>
      </c>
      <c r="I37" s="98">
        <f t="shared" si="0"/>
        <v>3.8584853510226669E-2</v>
      </c>
      <c r="J37" s="230">
        <f t="shared" si="1"/>
        <v>3.4899999999999949</v>
      </c>
      <c r="K37" s="231">
        <v>27.5</v>
      </c>
      <c r="L37" s="231">
        <v>54.56</v>
      </c>
      <c r="M37" s="231">
        <v>94.08</v>
      </c>
      <c r="N37" s="231">
        <v>83.21</v>
      </c>
      <c r="O37" s="231">
        <v>117.29</v>
      </c>
      <c r="P37" s="98">
        <f t="shared" si="2"/>
        <v>0.40956615791371243</v>
      </c>
      <c r="Q37" s="230">
        <f t="shared" si="3"/>
        <v>34.080000000000013</v>
      </c>
    </row>
    <row r="38" spans="2:17" x14ac:dyDescent="0.25">
      <c r="B38" s="93" t="s">
        <v>53</v>
      </c>
      <c r="C38" s="234">
        <v>43.26</v>
      </c>
      <c r="D38" s="234">
        <v>33.54</v>
      </c>
      <c r="E38" s="234">
        <v>37.840000000000003</v>
      </c>
      <c r="F38" s="234">
        <v>53.16</v>
      </c>
      <c r="G38" s="234">
        <v>62.05</v>
      </c>
      <c r="H38" s="234">
        <v>69.75</v>
      </c>
      <c r="I38" s="102">
        <f t="shared" si="0"/>
        <v>0.12409347300564066</v>
      </c>
      <c r="J38" s="234">
        <f t="shared" si="1"/>
        <v>7.7000000000000028</v>
      </c>
      <c r="K38" s="235">
        <v>31.75</v>
      </c>
      <c r="L38" s="235">
        <v>45.96</v>
      </c>
      <c r="M38" s="235">
        <v>49.48</v>
      </c>
      <c r="N38" s="235">
        <v>50.51</v>
      </c>
      <c r="O38" s="235">
        <v>60.61</v>
      </c>
      <c r="P38" s="102">
        <f t="shared" si="2"/>
        <v>0.19996040388041969</v>
      </c>
      <c r="Q38" s="234">
        <f t="shared" si="3"/>
        <v>10.100000000000001</v>
      </c>
    </row>
    <row r="39" spans="2:17" x14ac:dyDescent="0.25">
      <c r="B39" s="96" t="s">
        <v>62</v>
      </c>
      <c r="C39" s="230">
        <v>43.26</v>
      </c>
      <c r="D39" s="230">
        <v>33.54</v>
      </c>
      <c r="E39" s="230">
        <v>37.840000000000003</v>
      </c>
      <c r="F39" s="230">
        <v>53.16</v>
      </c>
      <c r="G39" s="230">
        <v>62.05</v>
      </c>
      <c r="H39" s="230">
        <v>69.75</v>
      </c>
      <c r="I39" s="98">
        <f t="shared" si="0"/>
        <v>0.12409347300564066</v>
      </c>
      <c r="J39" s="230">
        <f t="shared" si="1"/>
        <v>7.7000000000000028</v>
      </c>
      <c r="K39" s="231">
        <v>31.75</v>
      </c>
      <c r="L39" s="231">
        <v>45.96</v>
      </c>
      <c r="M39" s="231">
        <v>49.48</v>
      </c>
      <c r="N39" s="231">
        <v>50.51</v>
      </c>
      <c r="O39" s="231">
        <v>60.61</v>
      </c>
      <c r="P39" s="98">
        <f t="shared" si="2"/>
        <v>0.19996040388041969</v>
      </c>
      <c r="Q39" s="230">
        <f t="shared" si="3"/>
        <v>10.100000000000001</v>
      </c>
    </row>
    <row r="40" spans="2:17" x14ac:dyDescent="0.25">
      <c r="B40" s="99" t="s">
        <v>63</v>
      </c>
      <c r="C40" s="232">
        <v>56.68</v>
      </c>
      <c r="D40" s="232">
        <v>39.090000000000003</v>
      </c>
      <c r="E40" s="232">
        <v>40.1</v>
      </c>
      <c r="F40" s="232">
        <v>62.85</v>
      </c>
      <c r="G40" s="232">
        <v>73.61</v>
      </c>
      <c r="H40" s="232">
        <v>84.16</v>
      </c>
      <c r="I40" s="100">
        <f t="shared" si="0"/>
        <v>0.14332291808178232</v>
      </c>
      <c r="J40" s="232">
        <f t="shared" si="1"/>
        <v>10.549999999999997</v>
      </c>
      <c r="K40" s="233">
        <v>33.28</v>
      </c>
      <c r="L40" s="233">
        <v>52.97</v>
      </c>
      <c r="M40" s="233">
        <v>55.39</v>
      </c>
      <c r="N40" s="233">
        <v>61.34</v>
      </c>
      <c r="O40" s="233">
        <v>72.540000000000006</v>
      </c>
      <c r="P40" s="100">
        <f t="shared" si="2"/>
        <v>0.18258884903814798</v>
      </c>
      <c r="Q40" s="232">
        <f t="shared" si="3"/>
        <v>11.200000000000003</v>
      </c>
    </row>
    <row r="41" spans="2:17" x14ac:dyDescent="0.25">
      <c r="B41" s="99" t="s">
        <v>64</v>
      </c>
      <c r="C41" s="232">
        <v>31.7</v>
      </c>
      <c r="D41" s="232">
        <v>27.82</v>
      </c>
      <c r="E41" s="232">
        <v>34.1</v>
      </c>
      <c r="F41" s="232">
        <v>40.229999999999997</v>
      </c>
      <c r="G41" s="232">
        <v>47.48</v>
      </c>
      <c r="H41" s="232">
        <v>49.35</v>
      </c>
      <c r="I41" s="100">
        <f t="shared" si="0"/>
        <v>3.9385004212300068E-2</v>
      </c>
      <c r="J41" s="232">
        <f t="shared" si="1"/>
        <v>1.8700000000000045</v>
      </c>
      <c r="K41" s="233">
        <v>28.88</v>
      </c>
      <c r="L41" s="233">
        <v>35.9</v>
      </c>
      <c r="M41" s="233">
        <v>41.12</v>
      </c>
      <c r="N41" s="233">
        <v>36.619999999999997</v>
      </c>
      <c r="O41" s="233">
        <v>38.79</v>
      </c>
      <c r="P41" s="100">
        <f t="shared" si="2"/>
        <v>5.9257236482796349E-2</v>
      </c>
      <c r="Q41" s="232">
        <f t="shared" si="3"/>
        <v>2.1700000000000017</v>
      </c>
    </row>
    <row r="42" spans="2:17" x14ac:dyDescent="0.25">
      <c r="B42" s="93" t="s">
        <v>54</v>
      </c>
      <c r="C42" s="234">
        <v>71.48</v>
      </c>
      <c r="D42" s="234">
        <v>50.94</v>
      </c>
      <c r="E42" s="234">
        <v>53.72</v>
      </c>
      <c r="F42" s="234">
        <v>88.72</v>
      </c>
      <c r="G42" s="234">
        <v>108.87</v>
      </c>
      <c r="H42" s="234">
        <v>119.53</v>
      </c>
      <c r="I42" s="102">
        <f t="shared" si="0"/>
        <v>9.791494442913562E-2</v>
      </c>
      <c r="J42" s="234">
        <f t="shared" si="1"/>
        <v>10.659999999999997</v>
      </c>
      <c r="K42" s="235">
        <v>40.869999999999997</v>
      </c>
      <c r="L42" s="235">
        <v>101.08</v>
      </c>
      <c r="M42" s="235">
        <v>114.36</v>
      </c>
      <c r="N42" s="235">
        <v>131.32</v>
      </c>
      <c r="O42" s="235">
        <v>117.76</v>
      </c>
      <c r="P42" s="102">
        <f t="shared" si="2"/>
        <v>-0.10325921413341443</v>
      </c>
      <c r="Q42" s="234">
        <f t="shared" si="3"/>
        <v>-13.559999999999988</v>
      </c>
    </row>
    <row r="43" spans="2:17" x14ac:dyDescent="0.25">
      <c r="B43" s="96" t="s">
        <v>62</v>
      </c>
      <c r="C43" s="230">
        <v>77.83</v>
      </c>
      <c r="D43" s="230">
        <v>56.41</v>
      </c>
      <c r="E43" s="230">
        <v>62.75</v>
      </c>
      <c r="F43" s="230">
        <v>96.52</v>
      </c>
      <c r="G43" s="230">
        <v>119.31</v>
      </c>
      <c r="H43" s="230">
        <v>129.19999999999999</v>
      </c>
      <c r="I43" s="98">
        <f t="shared" si="0"/>
        <v>8.2893303159835563E-2</v>
      </c>
      <c r="J43" s="230">
        <f t="shared" si="1"/>
        <v>9.8899999999999864</v>
      </c>
      <c r="K43" s="231">
        <v>46.2</v>
      </c>
      <c r="L43" s="231">
        <v>112.95</v>
      </c>
      <c r="M43" s="231">
        <v>126.96</v>
      </c>
      <c r="N43" s="231">
        <v>145.46</v>
      </c>
      <c r="O43" s="231">
        <v>127.18</v>
      </c>
      <c r="P43" s="98">
        <f t="shared" si="2"/>
        <v>-0.12567028736422381</v>
      </c>
      <c r="Q43" s="230">
        <f t="shared" si="3"/>
        <v>-18.28</v>
      </c>
    </row>
    <row r="44" spans="2:17" x14ac:dyDescent="0.25">
      <c r="B44" s="99" t="s">
        <v>63</v>
      </c>
      <c r="C44" s="232">
        <v>81.78</v>
      </c>
      <c r="D44" s="232">
        <v>0</v>
      </c>
      <c r="E44" s="232">
        <v>65.540000000000006</v>
      </c>
      <c r="F44" s="232">
        <v>100.75</v>
      </c>
      <c r="G44" s="232">
        <v>126.98</v>
      </c>
      <c r="H44" s="232">
        <v>135.56</v>
      </c>
      <c r="I44" s="100">
        <f t="shared" si="0"/>
        <v>6.7569696015120417E-2</v>
      </c>
      <c r="J44" s="232">
        <f t="shared" si="1"/>
        <v>8.5799999999999983</v>
      </c>
      <c r="K44" s="233">
        <v>54.28</v>
      </c>
      <c r="L44" s="233">
        <v>118.45</v>
      </c>
      <c r="M44" s="233">
        <v>133.87</v>
      </c>
      <c r="N44" s="233">
        <v>152.19999999999999</v>
      </c>
      <c r="O44" s="233">
        <v>133.35</v>
      </c>
      <c r="P44" s="100">
        <f t="shared" si="2"/>
        <v>-0.12385019710906697</v>
      </c>
      <c r="Q44" s="232">
        <f t="shared" si="3"/>
        <v>-18.849999999999994</v>
      </c>
    </row>
    <row r="45" spans="2:17" x14ac:dyDescent="0.25">
      <c r="B45" s="99" t="s">
        <v>64</v>
      </c>
      <c r="C45" s="232">
        <v>62.86</v>
      </c>
      <c r="D45" s="232">
        <v>0</v>
      </c>
      <c r="E45" s="232">
        <v>51.57</v>
      </c>
      <c r="F45" s="232">
        <v>79.3</v>
      </c>
      <c r="G45" s="232">
        <v>88.65</v>
      </c>
      <c r="H45" s="232">
        <v>103.35</v>
      </c>
      <c r="I45" s="100">
        <f t="shared" si="0"/>
        <v>0.16582064297800314</v>
      </c>
      <c r="J45" s="232">
        <f t="shared" si="1"/>
        <v>14.699999999999989</v>
      </c>
      <c r="K45" s="233">
        <v>26.96</v>
      </c>
      <c r="L45" s="233">
        <v>90.59</v>
      </c>
      <c r="M45" s="233">
        <v>98.86</v>
      </c>
      <c r="N45" s="233">
        <v>118.06</v>
      </c>
      <c r="O45" s="233">
        <v>102.09</v>
      </c>
      <c r="P45" s="100">
        <f t="shared" si="2"/>
        <v>-0.13527020159241065</v>
      </c>
      <c r="Q45" s="232">
        <f t="shared" si="3"/>
        <v>-15.969999999999999</v>
      </c>
    </row>
    <row r="46" spans="2:17" x14ac:dyDescent="0.25">
      <c r="B46" s="96" t="s">
        <v>65</v>
      </c>
      <c r="C46" s="230">
        <v>50.93</v>
      </c>
      <c r="D46" s="230">
        <v>31.82</v>
      </c>
      <c r="E46" s="230">
        <v>24.11</v>
      </c>
      <c r="F46" s="230">
        <v>48.07</v>
      </c>
      <c r="G46" s="230">
        <v>55.12</v>
      </c>
      <c r="H46" s="230">
        <v>69.489999999999995</v>
      </c>
      <c r="I46" s="98">
        <f t="shared" si="0"/>
        <v>0.26070391872278664</v>
      </c>
      <c r="J46" s="230">
        <f t="shared" si="1"/>
        <v>14.369999999999997</v>
      </c>
      <c r="K46" s="231">
        <v>22.3</v>
      </c>
      <c r="L46" s="231">
        <v>39.25</v>
      </c>
      <c r="M46" s="231">
        <v>48.64</v>
      </c>
      <c r="N46" s="231">
        <v>57.59</v>
      </c>
      <c r="O46" s="231">
        <v>70.67</v>
      </c>
      <c r="P46" s="98">
        <f t="shared" si="2"/>
        <v>0.22712276436881407</v>
      </c>
      <c r="Q46" s="230">
        <f t="shared" si="3"/>
        <v>13.079999999999998</v>
      </c>
    </row>
    <row r="47" spans="2:17" x14ac:dyDescent="0.25">
      <c r="B47" s="93" t="s">
        <v>55</v>
      </c>
      <c r="C47" s="234">
        <v>39.85</v>
      </c>
      <c r="D47" s="234">
        <v>22.7</v>
      </c>
      <c r="E47" s="234">
        <v>29.35</v>
      </c>
      <c r="F47" s="234">
        <v>43.18</v>
      </c>
      <c r="G47" s="234">
        <v>54</v>
      </c>
      <c r="H47" s="234">
        <v>56.57</v>
      </c>
      <c r="I47" s="102">
        <f t="shared" si="0"/>
        <v>4.7592592592592631E-2</v>
      </c>
      <c r="J47" s="234">
        <f t="shared" si="1"/>
        <v>2.5700000000000003</v>
      </c>
      <c r="K47" s="235">
        <v>23.33</v>
      </c>
      <c r="L47" s="235">
        <v>36.11</v>
      </c>
      <c r="M47" s="235">
        <v>43.74</v>
      </c>
      <c r="N47" s="235">
        <v>39.58</v>
      </c>
      <c r="O47" s="235">
        <v>41.85</v>
      </c>
      <c r="P47" s="102">
        <f t="shared" si="2"/>
        <v>5.7352198079838379E-2</v>
      </c>
      <c r="Q47" s="234">
        <f t="shared" si="3"/>
        <v>2.2700000000000031</v>
      </c>
    </row>
    <row r="48" spans="2:17" x14ac:dyDescent="0.25">
      <c r="B48" s="96" t="s">
        <v>62</v>
      </c>
      <c r="C48" s="230">
        <v>40.090000000000003</v>
      </c>
      <c r="D48" s="230">
        <v>22.26</v>
      </c>
      <c r="E48" s="230">
        <v>29.29</v>
      </c>
      <c r="F48" s="230">
        <v>43.74</v>
      </c>
      <c r="G48" s="230">
        <v>54.6</v>
      </c>
      <c r="H48" s="230">
        <v>58.13</v>
      </c>
      <c r="I48" s="98">
        <f t="shared" si="0"/>
        <v>6.4652014652014644E-2</v>
      </c>
      <c r="J48" s="230">
        <f t="shared" si="1"/>
        <v>3.5300000000000011</v>
      </c>
      <c r="K48" s="231">
        <v>23.3</v>
      </c>
      <c r="L48" s="231">
        <v>36.25</v>
      </c>
      <c r="M48" s="231">
        <v>43.06</v>
      </c>
      <c r="N48" s="231">
        <v>40.200000000000003</v>
      </c>
      <c r="O48" s="231">
        <v>42.06</v>
      </c>
      <c r="P48" s="98">
        <f t="shared" si="2"/>
        <v>4.6268656716417889E-2</v>
      </c>
      <c r="Q48" s="230">
        <f t="shared" si="3"/>
        <v>1.8599999999999994</v>
      </c>
    </row>
    <row r="49" spans="2:17" x14ac:dyDescent="0.25">
      <c r="B49" s="99" t="s">
        <v>63</v>
      </c>
      <c r="C49" s="232">
        <v>43.4</v>
      </c>
      <c r="D49" s="232">
        <v>22.57</v>
      </c>
      <c r="E49" s="232">
        <v>31.13</v>
      </c>
      <c r="F49" s="232">
        <v>47.77</v>
      </c>
      <c r="G49" s="232">
        <v>59.8</v>
      </c>
      <c r="H49" s="232">
        <v>61.8</v>
      </c>
      <c r="I49" s="100">
        <f t="shared" si="0"/>
        <v>3.3444816053511683E-2</v>
      </c>
      <c r="J49" s="232">
        <f t="shared" si="1"/>
        <v>2</v>
      </c>
      <c r="K49" s="233">
        <v>24.64</v>
      </c>
      <c r="L49" s="233">
        <v>40.590000000000003</v>
      </c>
      <c r="M49" s="233">
        <v>46.48</v>
      </c>
      <c r="N49" s="233">
        <v>41.67</v>
      </c>
      <c r="O49" s="233">
        <v>44.29</v>
      </c>
      <c r="P49" s="100">
        <f t="shared" si="2"/>
        <v>6.2874970002399833E-2</v>
      </c>
      <c r="Q49" s="232">
        <f t="shared" si="3"/>
        <v>2.6199999999999974</v>
      </c>
    </row>
    <row r="50" spans="2:17" x14ac:dyDescent="0.25">
      <c r="B50" s="99" t="s">
        <v>64</v>
      </c>
      <c r="C50" s="232">
        <v>28.7</v>
      </c>
      <c r="D50" s="232">
        <v>21.23</v>
      </c>
      <c r="E50" s="232">
        <v>23.12</v>
      </c>
      <c r="F50" s="232">
        <v>33.61</v>
      </c>
      <c r="G50" s="232">
        <v>39.770000000000003</v>
      </c>
      <c r="H50" s="232">
        <v>48.41</v>
      </c>
      <c r="I50" s="100">
        <f t="shared" si="0"/>
        <v>0.21724918280110628</v>
      </c>
      <c r="J50" s="232">
        <f t="shared" si="1"/>
        <v>8.6399999999999935</v>
      </c>
      <c r="K50" s="233">
        <v>18.95</v>
      </c>
      <c r="L50" s="233">
        <v>25.88</v>
      </c>
      <c r="M50" s="233">
        <v>32.79</v>
      </c>
      <c r="N50" s="233">
        <v>36.159999999999997</v>
      </c>
      <c r="O50" s="233">
        <v>36.18</v>
      </c>
      <c r="P50" s="100">
        <f t="shared" si="2"/>
        <v>5.5309734513286912E-4</v>
      </c>
      <c r="Q50" s="232">
        <f t="shared" si="3"/>
        <v>2.0000000000003126E-2</v>
      </c>
    </row>
    <row r="51" spans="2:17" x14ac:dyDescent="0.25">
      <c r="B51" s="96" t="s">
        <v>65</v>
      </c>
      <c r="C51" s="230">
        <v>35.76</v>
      </c>
      <c r="D51" s="230">
        <v>16.5</v>
      </c>
      <c r="E51" s="230">
        <v>23.32</v>
      </c>
      <c r="F51" s="230">
        <v>71.760000000000005</v>
      </c>
      <c r="G51" s="230">
        <v>82.76</v>
      </c>
      <c r="H51" s="230">
        <v>68.41</v>
      </c>
      <c r="I51" s="98">
        <f t="shared" si="0"/>
        <v>-0.17339294345094258</v>
      </c>
      <c r="J51" s="230">
        <f t="shared" si="1"/>
        <v>-14.350000000000009</v>
      </c>
      <c r="K51" s="231">
        <v>38.17</v>
      </c>
      <c r="L51" s="231">
        <v>75.7</v>
      </c>
      <c r="M51" s="231">
        <v>83.94</v>
      </c>
      <c r="N51" s="231">
        <v>34.659999999999997</v>
      </c>
      <c r="O51" s="231">
        <v>86.08</v>
      </c>
      <c r="P51" s="98">
        <f t="shared" si="2"/>
        <v>1.4835545297172534</v>
      </c>
      <c r="Q51" s="230">
        <f t="shared" si="3"/>
        <v>51.42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AA441-2D1F-40D5-992A-8AE9F8D639CC}">
  <sheetPr>
    <tabColor theme="4"/>
  </sheetPr>
  <dimension ref="B4:B25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729BC-3950-490B-98A9-ED1DEF101427}">
  <sheetPr>
    <tabColor theme="4" tint="0.39997558519241921"/>
  </sheetPr>
  <dimension ref="A1:AE131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313</v>
      </c>
      <c r="C1" s="1"/>
      <c r="D1" s="1"/>
      <c r="F1" s="236"/>
      <c r="G1" s="236"/>
      <c r="H1" s="236"/>
      <c r="J1" s="236"/>
    </row>
    <row r="3" spans="1:31" s="4" customFormat="1" ht="25.5" customHeight="1" thickBot="1" x14ac:dyDescent="0.3">
      <c r="B3" s="66" t="s">
        <v>314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265</v>
      </c>
      <c r="D5" s="174" t="s">
        <v>266</v>
      </c>
      <c r="E5" s="174" t="s">
        <v>267</v>
      </c>
      <c r="F5" s="174" t="s">
        <v>268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269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270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7" t="s">
        <v>177</v>
      </c>
      <c r="C6" s="238">
        <v>249277</v>
      </c>
      <c r="D6" s="238">
        <v>123433</v>
      </c>
      <c r="E6" s="238">
        <v>692851</v>
      </c>
      <c r="F6" s="238">
        <v>750730</v>
      </c>
      <c r="G6" s="239">
        <f t="shared" ref="G6:G11" si="0">F6/E6-1</f>
        <v>8.353744167216326E-2</v>
      </c>
      <c r="H6" s="238">
        <f t="shared" ref="H6:H11" si="1">F6-E6</f>
        <v>57879</v>
      </c>
      <c r="I6" s="239"/>
      <c r="J6" s="238">
        <v>796046</v>
      </c>
      <c r="K6" s="239">
        <f t="shared" ref="K6:K11" si="2">J6/F6-1</f>
        <v>6.0362580421722933E-2</v>
      </c>
      <c r="L6" s="238">
        <f t="shared" ref="L6:L11" si="3">J6-F6</f>
        <v>45316</v>
      </c>
      <c r="M6" s="239"/>
      <c r="N6" s="238">
        <v>823796</v>
      </c>
      <c r="O6" s="239">
        <f t="shared" ref="O6:O11" si="4">N6/J6-1</f>
        <v>3.4859794534486621E-2</v>
      </c>
      <c r="P6" s="238">
        <f t="shared" ref="P6:P11" si="5">N6-J6</f>
        <v>27750</v>
      </c>
      <c r="Q6" s="239">
        <f>N6/C6-1</f>
        <v>2.3047413118739395</v>
      </c>
      <c r="R6" s="238">
        <f>N6-C6</f>
        <v>574519</v>
      </c>
      <c r="S6" s="239"/>
      <c r="T6" s="239"/>
      <c r="V6" s="29"/>
      <c r="AE6" s="1"/>
    </row>
    <row r="7" spans="1:31" ht="18.75" x14ac:dyDescent="0.3">
      <c r="A7" s="4"/>
      <c r="B7" s="237" t="s">
        <v>178</v>
      </c>
      <c r="C7" s="238">
        <v>13953</v>
      </c>
      <c r="D7" s="238">
        <v>41134</v>
      </c>
      <c r="E7" s="238">
        <v>69906</v>
      </c>
      <c r="F7" s="238">
        <v>63702</v>
      </c>
      <c r="G7" s="239">
        <f t="shared" si="0"/>
        <v>-8.8747746974508601E-2</v>
      </c>
      <c r="H7" s="238">
        <f t="shared" si="1"/>
        <v>-6204</v>
      </c>
      <c r="I7" s="239">
        <f>F7/$F$7</f>
        <v>1</v>
      </c>
      <c r="J7" s="238">
        <v>61151</v>
      </c>
      <c r="K7" s="239">
        <f t="shared" si="2"/>
        <v>-4.0045838435213921E-2</v>
      </c>
      <c r="L7" s="238">
        <f t="shared" si="3"/>
        <v>-2551</v>
      </c>
      <c r="M7" s="239">
        <f>J7/$J$7</f>
        <v>1</v>
      </c>
      <c r="N7" s="238">
        <v>63846</v>
      </c>
      <c r="O7" s="239">
        <f t="shared" si="4"/>
        <v>4.4071233503949259E-2</v>
      </c>
      <c r="P7" s="238">
        <f t="shared" si="5"/>
        <v>2695</v>
      </c>
      <c r="Q7" s="239">
        <f t="shared" ref="Q7:Q11" si="6">N7/C7-1</f>
        <v>3.5757901526553431</v>
      </c>
      <c r="R7" s="238">
        <f t="shared" ref="R7:R11" si="7">N7-C7</f>
        <v>49893</v>
      </c>
      <c r="S7" s="239">
        <f>N7/$N$7</f>
        <v>1</v>
      </c>
      <c r="T7" s="239">
        <f>N7/$N$6</f>
        <v>7.7502197145895346E-2</v>
      </c>
      <c r="V7" s="29"/>
      <c r="W7" s="81"/>
      <c r="AE7" s="1" t="s">
        <v>179</v>
      </c>
    </row>
    <row r="8" spans="1:31" ht="15.75" x14ac:dyDescent="0.25">
      <c r="A8" s="4"/>
      <c r="B8" s="240" t="s">
        <v>102</v>
      </c>
      <c r="C8" s="241">
        <v>8874</v>
      </c>
      <c r="D8" s="241">
        <v>12365</v>
      </c>
      <c r="E8" s="241">
        <v>40782</v>
      </c>
      <c r="F8" s="241">
        <v>36779</v>
      </c>
      <c r="G8" s="242">
        <f t="shared" si="0"/>
        <v>-9.8156049237408616E-2</v>
      </c>
      <c r="H8" s="241">
        <f t="shared" si="1"/>
        <v>-4003</v>
      </c>
      <c r="I8" s="242">
        <f>F8/$F$7</f>
        <v>0.57736020847069169</v>
      </c>
      <c r="J8" s="241">
        <v>34129</v>
      </c>
      <c r="K8" s="242">
        <f t="shared" si="2"/>
        <v>-7.2051986187770201E-2</v>
      </c>
      <c r="L8" s="241">
        <f t="shared" si="3"/>
        <v>-2650</v>
      </c>
      <c r="M8" s="242">
        <f>J8/$J$7</f>
        <v>0.55811025167209039</v>
      </c>
      <c r="N8" s="241">
        <v>37277</v>
      </c>
      <c r="O8" s="242">
        <f t="shared" si="4"/>
        <v>9.2238272436930391E-2</v>
      </c>
      <c r="P8" s="241">
        <f t="shared" si="5"/>
        <v>3148</v>
      </c>
      <c r="Q8" s="242">
        <f t="shared" si="6"/>
        <v>3.2006986702727067</v>
      </c>
      <c r="R8" s="241">
        <f t="shared" si="7"/>
        <v>28403</v>
      </c>
      <c r="S8" s="242">
        <f>N8/$N$7</f>
        <v>0.58385803339285158</v>
      </c>
      <c r="T8" s="242">
        <f>N8/$N$6</f>
        <v>4.5250280409227524E-2</v>
      </c>
      <c r="V8" s="29"/>
      <c r="W8" s="81"/>
      <c r="AE8" s="1" t="s">
        <v>180</v>
      </c>
    </row>
    <row r="9" spans="1:31" s="4" customFormat="1" x14ac:dyDescent="0.25">
      <c r="B9" s="243" t="s">
        <v>105</v>
      </c>
      <c r="C9" s="244">
        <v>5079</v>
      </c>
      <c r="D9" s="244">
        <v>28769</v>
      </c>
      <c r="E9" s="244">
        <v>29124</v>
      </c>
      <c r="F9" s="244">
        <v>26923</v>
      </c>
      <c r="G9" s="245">
        <f t="shared" si="0"/>
        <v>-7.5573410245845296E-2</v>
      </c>
      <c r="H9" s="246">
        <f t="shared" si="1"/>
        <v>-2201</v>
      </c>
      <c r="I9" s="247">
        <f>F9/$F$7</f>
        <v>0.42263979152930836</v>
      </c>
      <c r="J9" s="244">
        <v>27022</v>
      </c>
      <c r="K9" s="245">
        <f t="shared" si="2"/>
        <v>3.6771533632953268E-3</v>
      </c>
      <c r="L9" s="246">
        <f t="shared" si="3"/>
        <v>99</v>
      </c>
      <c r="M9" s="247">
        <f>J9/$J$7</f>
        <v>0.44188974832790961</v>
      </c>
      <c r="N9" s="244">
        <v>26569</v>
      </c>
      <c r="O9" s="245">
        <f t="shared" si="4"/>
        <v>-1.676411812597145E-2</v>
      </c>
      <c r="P9" s="246">
        <f t="shared" si="5"/>
        <v>-453</v>
      </c>
      <c r="Q9" s="245">
        <f t="shared" si="6"/>
        <v>4.2311478637527076</v>
      </c>
      <c r="R9" s="246">
        <f t="shared" si="7"/>
        <v>21490</v>
      </c>
      <c r="S9" s="247">
        <f>N9/$N$7</f>
        <v>0.41614196660714847</v>
      </c>
      <c r="T9" s="247">
        <f>N9/$N$6</f>
        <v>3.2251916736667816E-2</v>
      </c>
      <c r="V9" s="29"/>
      <c r="W9" s="81"/>
      <c r="AE9" s="1" t="s">
        <v>181</v>
      </c>
    </row>
    <row r="10" spans="1:31" s="4" customFormat="1" x14ac:dyDescent="0.25">
      <c r="B10" s="248" t="s">
        <v>182</v>
      </c>
      <c r="C10" s="29">
        <v>3946</v>
      </c>
      <c r="D10" s="29">
        <v>25938</v>
      </c>
      <c r="E10" s="29">
        <v>23815</v>
      </c>
      <c r="F10" s="29">
        <v>20900</v>
      </c>
      <c r="G10" s="22">
        <f t="shared" si="0"/>
        <v>-0.12240184757505779</v>
      </c>
      <c r="H10" s="20">
        <f t="shared" si="1"/>
        <v>-2915</v>
      </c>
      <c r="I10" s="31">
        <f>F10/$F$7</f>
        <v>0.3280901698533798</v>
      </c>
      <c r="J10" s="29">
        <v>19959</v>
      </c>
      <c r="K10" s="22">
        <f t="shared" si="2"/>
        <v>-4.5023923444976077E-2</v>
      </c>
      <c r="L10" s="20">
        <f t="shared" si="3"/>
        <v>-941</v>
      </c>
      <c r="M10" s="31">
        <f>J10/$J$7</f>
        <v>0.32638877532665045</v>
      </c>
      <c r="N10" s="29">
        <v>15903</v>
      </c>
      <c r="O10" s="22">
        <f t="shared" si="4"/>
        <v>-0.2032165940177364</v>
      </c>
      <c r="P10" s="20">
        <f t="shared" si="5"/>
        <v>-4056</v>
      </c>
      <c r="Q10" s="22">
        <f t="shared" si="6"/>
        <v>3.0301571211353266</v>
      </c>
      <c r="R10" s="20">
        <f t="shared" si="7"/>
        <v>11957</v>
      </c>
      <c r="S10" s="31">
        <f>N10/$N$7</f>
        <v>0.24908373273188611</v>
      </c>
      <c r="T10" s="31">
        <f>N10/$N$6</f>
        <v>1.930453656002214E-2</v>
      </c>
      <c r="V10" s="29"/>
      <c r="W10" s="81"/>
      <c r="AE10" s="1" t="s">
        <v>183</v>
      </c>
    </row>
    <row r="11" spans="1:31" s="4" customFormat="1" x14ac:dyDescent="0.25">
      <c r="B11" s="248" t="s">
        <v>184</v>
      </c>
      <c r="C11" s="29">
        <f>C9-C10</f>
        <v>1133</v>
      </c>
      <c r="D11" s="29">
        <f>D9-D10</f>
        <v>2831</v>
      </c>
      <c r="E11" s="29">
        <f>E9-E10</f>
        <v>5309</v>
      </c>
      <c r="F11" s="29">
        <f>F9-F10</f>
        <v>6023</v>
      </c>
      <c r="G11" s="22">
        <f t="shared" si="0"/>
        <v>0.13448860425692222</v>
      </c>
      <c r="H11" s="20">
        <f t="shared" si="1"/>
        <v>714</v>
      </c>
      <c r="I11" s="31">
        <f>F11/$F$7</f>
        <v>9.4549621675928536E-2</v>
      </c>
      <c r="J11" s="29">
        <f>J9-J10</f>
        <v>7063</v>
      </c>
      <c r="K11" s="22">
        <f t="shared" si="2"/>
        <v>0.17267142619956832</v>
      </c>
      <c r="L11" s="20">
        <f t="shared" si="3"/>
        <v>1040</v>
      </c>
      <c r="M11" s="31">
        <f>J11/$J$7</f>
        <v>0.11550097300125918</v>
      </c>
      <c r="N11" s="29">
        <f>N9-N10</f>
        <v>10666</v>
      </c>
      <c r="O11" s="22">
        <f t="shared" si="4"/>
        <v>0.51012317712020394</v>
      </c>
      <c r="P11" s="20">
        <f t="shared" si="5"/>
        <v>3603</v>
      </c>
      <c r="Q11" s="22">
        <f t="shared" si="6"/>
        <v>8.4139452780229487</v>
      </c>
      <c r="R11" s="20">
        <f t="shared" si="7"/>
        <v>9533</v>
      </c>
      <c r="S11" s="31">
        <f>N11/$N$7</f>
        <v>0.16705823387526236</v>
      </c>
      <c r="T11" s="31">
        <f>N11/$N$6</f>
        <v>1.2947380176645675E-2</v>
      </c>
      <c r="V11" s="29"/>
      <c r="W11" s="81"/>
      <c r="AE11" s="1" t="s">
        <v>185</v>
      </c>
    </row>
    <row r="12" spans="1:31" s="4" customFormat="1" ht="7.5" customHeight="1" x14ac:dyDescent="0.25">
      <c r="B12" s="249"/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AE12" s="1" t="s">
        <v>186</v>
      </c>
    </row>
    <row r="13" spans="1:31" s="4" customFormat="1" x14ac:dyDescent="0.25">
      <c r="B13" s="173" t="s">
        <v>187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3" t="s">
        <v>189</v>
      </c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190</v>
      </c>
      <c r="N39" s="14">
        <v>2021</v>
      </c>
      <c r="O39" s="14" t="s">
        <v>190</v>
      </c>
      <c r="P39" s="14" t="s">
        <v>191</v>
      </c>
      <c r="Q39" s="14" t="s">
        <v>192</v>
      </c>
      <c r="R39" s="14" t="s">
        <v>193</v>
      </c>
      <c r="S39" s="89"/>
      <c r="T39" s="89"/>
      <c r="AE39" s="1"/>
    </row>
    <row r="40" spans="2:31" s="4" customFormat="1" ht="18.75" hidden="1" x14ac:dyDescent="0.3">
      <c r="B40" s="237" t="s">
        <v>177</v>
      </c>
      <c r="C40" s="237"/>
      <c r="D40" s="237"/>
      <c r="E40" s="238"/>
      <c r="F40" s="238"/>
      <c r="G40" s="238"/>
      <c r="H40" s="238"/>
      <c r="I40" s="238"/>
      <c r="J40" s="238">
        <v>1824653</v>
      </c>
      <c r="K40" s="238"/>
      <c r="L40" s="238"/>
      <c r="M40" s="239"/>
      <c r="N40" s="238">
        <v>2354005</v>
      </c>
      <c r="O40" s="239"/>
      <c r="P40" s="239">
        <v>1</v>
      </c>
      <c r="Q40" s="239">
        <v>0.2901110512519367</v>
      </c>
      <c r="R40" s="238">
        <v>529352</v>
      </c>
      <c r="S40" s="250"/>
      <c r="T40" s="250"/>
      <c r="AE40" s="1"/>
    </row>
    <row r="41" spans="2:31" ht="18.75" hidden="1" x14ac:dyDescent="0.3">
      <c r="B41" s="237" t="s">
        <v>178</v>
      </c>
      <c r="C41" s="237"/>
      <c r="D41" s="237"/>
      <c r="E41" s="238"/>
      <c r="F41" s="238"/>
      <c r="G41" s="238"/>
      <c r="H41" s="238"/>
      <c r="I41" s="238"/>
      <c r="J41" s="238">
        <v>603938</v>
      </c>
      <c r="K41" s="238"/>
      <c r="L41" s="238"/>
      <c r="M41" s="239">
        <v>1</v>
      </c>
      <c r="N41" s="238">
        <v>936181</v>
      </c>
      <c r="O41" s="239">
        <v>1</v>
      </c>
      <c r="P41" s="239">
        <v>0.39769711619134201</v>
      </c>
      <c r="Q41" s="239">
        <v>0.55012766211101138</v>
      </c>
      <c r="R41" s="238">
        <v>332243</v>
      </c>
      <c r="S41" s="250"/>
      <c r="T41" s="250"/>
      <c r="AE41" s="1" t="s">
        <v>179</v>
      </c>
    </row>
    <row r="42" spans="2:31" ht="15.75" hidden="1" x14ac:dyDescent="0.25">
      <c r="B42" s="240" t="s">
        <v>102</v>
      </c>
      <c r="C42" s="240"/>
      <c r="D42" s="240"/>
      <c r="E42" s="241"/>
      <c r="F42" s="241"/>
      <c r="G42" s="241"/>
      <c r="H42" s="241"/>
      <c r="I42" s="241"/>
      <c r="J42" s="241">
        <v>276550.36166633503</v>
      </c>
      <c r="K42" s="241"/>
      <c r="L42" s="241"/>
      <c r="M42" s="242">
        <v>0.45791184139155844</v>
      </c>
      <c r="N42" s="241">
        <v>430252.45635520399</v>
      </c>
      <c r="O42" s="242">
        <v>0.4595825554622493</v>
      </c>
      <c r="P42" s="242">
        <v>0.18277465695918402</v>
      </c>
      <c r="Q42" s="242">
        <v>0.55578337978930015</v>
      </c>
      <c r="R42" s="241">
        <v>153702.09468886897</v>
      </c>
      <c r="S42" s="251"/>
      <c r="T42" s="251"/>
      <c r="AE42" s="1" t="s">
        <v>180</v>
      </c>
    </row>
    <row r="43" spans="2:31" s="4" customFormat="1" hidden="1" x14ac:dyDescent="0.25">
      <c r="B43" s="243" t="s">
        <v>105</v>
      </c>
      <c r="C43" s="252"/>
      <c r="D43" s="252"/>
      <c r="E43" s="244"/>
      <c r="F43" s="244"/>
      <c r="G43" s="244"/>
      <c r="H43" s="244"/>
      <c r="I43" s="244"/>
      <c r="J43" s="244">
        <v>327387.63833385095</v>
      </c>
      <c r="K43" s="244"/>
      <c r="L43" s="244"/>
      <c r="M43" s="247">
        <v>0.54208815860874948</v>
      </c>
      <c r="N43" s="244">
        <v>505927.5436448183</v>
      </c>
      <c r="O43" s="247">
        <v>0.54041637636826456</v>
      </c>
      <c r="P43" s="247">
        <v>0.21492203442423372</v>
      </c>
      <c r="Q43" s="245">
        <v>0.54534711884540576</v>
      </c>
      <c r="R43" s="246">
        <v>178539.90531096736</v>
      </c>
      <c r="S43" s="253"/>
      <c r="T43" s="253"/>
      <c r="AE43" s="1" t="s">
        <v>181</v>
      </c>
    </row>
    <row r="44" spans="2:31" s="4" customFormat="1" hidden="1" x14ac:dyDescent="0.25">
      <c r="B44" s="248" t="s">
        <v>182</v>
      </c>
      <c r="C44" s="248"/>
      <c r="D44" s="248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183</v>
      </c>
    </row>
    <row r="45" spans="2:31" s="4" customFormat="1" hidden="1" x14ac:dyDescent="0.25">
      <c r="B45" s="248" t="s">
        <v>184</v>
      </c>
      <c r="C45" s="248"/>
      <c r="D45" s="248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185</v>
      </c>
    </row>
    <row r="46" spans="2:31" s="4" customFormat="1" ht="7.5" hidden="1" customHeight="1" x14ac:dyDescent="0.25">
      <c r="B46" s="249"/>
      <c r="C46" s="249"/>
      <c r="D46" s="249"/>
      <c r="E46" s="249"/>
      <c r="F46" s="249"/>
      <c r="G46" s="249"/>
      <c r="H46" s="249"/>
      <c r="I46" s="249"/>
      <c r="J46" s="249"/>
      <c r="K46" s="249"/>
      <c r="L46" s="249"/>
      <c r="M46" s="249"/>
      <c r="N46" s="249"/>
      <c r="O46" s="249"/>
      <c r="P46" s="249"/>
      <c r="Q46" s="249"/>
      <c r="R46" s="249"/>
      <c r="AE46" s="1" t="s">
        <v>186</v>
      </c>
    </row>
    <row r="47" spans="2:31" s="4" customFormat="1" hidden="1" x14ac:dyDescent="0.25">
      <c r="B47" s="282" t="s">
        <v>187</v>
      </c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49"/>
      <c r="T47" s="49"/>
      <c r="AE47" s="1" t="s">
        <v>188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314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7" t="s">
        <v>177</v>
      </c>
      <c r="C124" s="238">
        <v>375345</v>
      </c>
      <c r="D124" s="238">
        <v>492258</v>
      </c>
      <c r="E124" s="238">
        <v>1243535</v>
      </c>
      <c r="F124" s="238">
        <v>1319978</v>
      </c>
      <c r="G124" s="239">
        <f t="shared" ref="G124:G129" si="8">F124/E124-1</f>
        <v>6.1472334916186533E-2</v>
      </c>
      <c r="H124" s="238">
        <f t="shared" ref="H124:H129" si="9">F124-E124</f>
        <v>76443</v>
      </c>
      <c r="I124" s="239"/>
      <c r="J124" s="238">
        <v>1387823</v>
      </c>
      <c r="K124" s="239"/>
      <c r="L124" s="239">
        <f t="shared" ref="L124:L129" si="10">J124/F124-1</f>
        <v>5.139858391579244E-2</v>
      </c>
      <c r="M124" s="238">
        <f t="shared" ref="M124:M129" si="11">J124-F124</f>
        <v>67845</v>
      </c>
      <c r="N124" s="239">
        <f t="shared" ref="N124:N129" si="12">J124/D124-1</f>
        <v>1.8193000418479741</v>
      </c>
      <c r="O124" s="238">
        <f t="shared" ref="O124:O129" si="13">J124-D124</f>
        <v>895565</v>
      </c>
      <c r="Z124" s="1"/>
      <c r="AE124"/>
    </row>
    <row r="125" spans="2:31" ht="18.75" x14ac:dyDescent="0.3">
      <c r="B125" s="237" t="s">
        <v>178</v>
      </c>
      <c r="C125" s="238">
        <v>51760</v>
      </c>
      <c r="D125" s="238">
        <v>83468</v>
      </c>
      <c r="E125" s="238">
        <v>123951</v>
      </c>
      <c r="F125" s="238">
        <v>118966</v>
      </c>
      <c r="G125" s="239">
        <f t="shared" si="8"/>
        <v>-4.0217505304515511E-2</v>
      </c>
      <c r="H125" s="238">
        <f t="shared" si="9"/>
        <v>-4985</v>
      </c>
      <c r="I125" s="239">
        <f>F125/$F$7</f>
        <v>1.8675394807070422</v>
      </c>
      <c r="J125" s="238">
        <v>114660</v>
      </c>
      <c r="K125" s="239">
        <f>J125/$J$125</f>
        <v>1</v>
      </c>
      <c r="L125" s="239">
        <f t="shared" si="10"/>
        <v>-3.6195215439705497E-2</v>
      </c>
      <c r="M125" s="238">
        <f t="shared" si="11"/>
        <v>-4306</v>
      </c>
      <c r="N125" s="239">
        <f t="shared" si="12"/>
        <v>0.37370010063736991</v>
      </c>
      <c r="O125" s="238">
        <f t="shared" si="13"/>
        <v>31192</v>
      </c>
      <c r="Z125" s="1"/>
      <c r="AE125"/>
    </row>
    <row r="126" spans="2:31" ht="15.75" x14ac:dyDescent="0.25">
      <c r="B126" s="240" t="s">
        <v>102</v>
      </c>
      <c r="C126" s="241">
        <v>26848</v>
      </c>
      <c r="D126" s="241">
        <v>39986</v>
      </c>
      <c r="E126" s="241">
        <v>75857</v>
      </c>
      <c r="F126" s="241">
        <v>67064</v>
      </c>
      <c r="G126" s="242">
        <f t="shared" si="8"/>
        <v>-0.1159154725338466</v>
      </c>
      <c r="H126" s="241">
        <f t="shared" si="9"/>
        <v>-8793</v>
      </c>
      <c r="I126" s="242">
        <f>F126/$F$7</f>
        <v>1.0527769928730653</v>
      </c>
      <c r="J126" s="241">
        <v>64415</v>
      </c>
      <c r="K126" s="242">
        <f>J126/$J$125</f>
        <v>0.5617913832199547</v>
      </c>
      <c r="L126" s="242">
        <f t="shared" si="10"/>
        <v>-3.9499582488369267E-2</v>
      </c>
      <c r="M126" s="241">
        <f t="shared" si="11"/>
        <v>-2649</v>
      </c>
      <c r="N126" s="242">
        <f t="shared" si="12"/>
        <v>0.61093882859000659</v>
      </c>
      <c r="O126" s="241">
        <f t="shared" si="13"/>
        <v>24429</v>
      </c>
      <c r="Z126" s="1"/>
      <c r="AE126"/>
    </row>
    <row r="127" spans="2:31" x14ac:dyDescent="0.25">
      <c r="B127" s="243" t="s">
        <v>105</v>
      </c>
      <c r="C127" s="244">
        <v>24912</v>
      </c>
      <c r="D127" s="244">
        <v>43482</v>
      </c>
      <c r="E127" s="244">
        <v>48094</v>
      </c>
      <c r="F127" s="244">
        <v>51902</v>
      </c>
      <c r="G127" s="245">
        <f t="shared" si="8"/>
        <v>7.9178275876408799E-2</v>
      </c>
      <c r="H127" s="246">
        <f t="shared" si="9"/>
        <v>3808</v>
      </c>
      <c r="I127" s="247">
        <f>F127/$F$7</f>
        <v>0.81476248783397698</v>
      </c>
      <c r="J127" s="244">
        <v>50245</v>
      </c>
      <c r="K127" s="247">
        <f>J127/$J$125</f>
        <v>0.43820861678004536</v>
      </c>
      <c r="L127" s="245">
        <f t="shared" si="10"/>
        <v>-3.1925552001849655E-2</v>
      </c>
      <c r="M127" s="246">
        <f t="shared" si="11"/>
        <v>-1657</v>
      </c>
      <c r="N127" s="245">
        <f t="shared" si="12"/>
        <v>0.15553562393634146</v>
      </c>
      <c r="O127" s="246">
        <f t="shared" si="13"/>
        <v>6763</v>
      </c>
      <c r="Z127" s="1"/>
      <c r="AE127"/>
    </row>
    <row r="128" spans="2:31" x14ac:dyDescent="0.25">
      <c r="B128" s="248" t="s">
        <v>182</v>
      </c>
      <c r="C128" s="29">
        <v>21584</v>
      </c>
      <c r="D128" s="29">
        <v>38551</v>
      </c>
      <c r="E128" s="29">
        <v>38088</v>
      </c>
      <c r="F128" s="29">
        <v>39043</v>
      </c>
      <c r="G128" s="22">
        <f t="shared" si="8"/>
        <v>2.5073513967653893E-2</v>
      </c>
      <c r="H128" s="20">
        <f t="shared" si="9"/>
        <v>955</v>
      </c>
      <c r="I128" s="31">
        <f>F128/$F$7</f>
        <v>0.61290069385576595</v>
      </c>
      <c r="J128" s="29">
        <v>34737</v>
      </c>
      <c r="K128" s="31">
        <f>J128/$J$125</f>
        <v>0.30295656724228154</v>
      </c>
      <c r="L128" s="22">
        <f t="shared" si="10"/>
        <v>-0.11028865609712368</v>
      </c>
      <c r="M128" s="20">
        <f t="shared" si="11"/>
        <v>-4306</v>
      </c>
      <c r="N128" s="22">
        <f t="shared" si="12"/>
        <v>-9.8933879795595425E-2</v>
      </c>
      <c r="O128" s="20">
        <f t="shared" si="13"/>
        <v>-3814</v>
      </c>
      <c r="Z128" s="1"/>
      <c r="AE128"/>
    </row>
    <row r="129" spans="2:31" x14ac:dyDescent="0.25">
      <c r="B129" s="248" t="s">
        <v>184</v>
      </c>
      <c r="C129" s="29">
        <f>C127-C128</f>
        <v>3328</v>
      </c>
      <c r="D129" s="29">
        <f>D127-D128</f>
        <v>4931</v>
      </c>
      <c r="E129" s="29">
        <f>E127-E128</f>
        <v>10006</v>
      </c>
      <c r="F129" s="29">
        <f>F127-F128</f>
        <v>12859</v>
      </c>
      <c r="G129" s="22">
        <f t="shared" si="8"/>
        <v>0.28512892264641221</v>
      </c>
      <c r="H129" s="20">
        <f t="shared" si="9"/>
        <v>2853</v>
      </c>
      <c r="I129" s="31">
        <f>F129/$F$7</f>
        <v>0.20186179397821105</v>
      </c>
      <c r="J129" s="29">
        <f>J127-J128</f>
        <v>15508</v>
      </c>
      <c r="K129" s="31">
        <f>J129/$J$125</f>
        <v>0.13525204953776382</v>
      </c>
      <c r="L129" s="22">
        <f t="shared" si="10"/>
        <v>0.20600357726106222</v>
      </c>
      <c r="M129" s="20">
        <f t="shared" si="11"/>
        <v>2649</v>
      </c>
      <c r="N129" s="22">
        <f t="shared" si="12"/>
        <v>2.1450010139931051</v>
      </c>
      <c r="O129" s="20">
        <f t="shared" si="13"/>
        <v>10577</v>
      </c>
      <c r="Z129" s="1"/>
      <c r="AE129"/>
    </row>
    <row r="130" spans="2:31" x14ac:dyDescent="0.25">
      <c r="B130" s="249"/>
      <c r="C130" s="249"/>
      <c r="D130" s="249"/>
      <c r="E130" s="249"/>
      <c r="F130" s="249"/>
      <c r="G130" s="249"/>
      <c r="H130" s="249"/>
      <c r="I130" s="249"/>
      <c r="J130" s="249"/>
      <c r="K130" s="249"/>
      <c r="L130" s="249"/>
      <c r="M130" s="249"/>
      <c r="N130" s="249"/>
      <c r="O130" s="249"/>
      <c r="Z130" s="1"/>
      <c r="AE130"/>
    </row>
    <row r="131" spans="2:31" x14ac:dyDescent="0.25">
      <c r="B131" s="173" t="s">
        <v>187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26872-4480-479A-A4CB-75924D7D6EF6}">
  <sheetPr>
    <tabColor rgb="FF336600"/>
  </sheetPr>
  <dimension ref="A3:A23"/>
  <sheetViews>
    <sheetView showGridLines="0" workbookViewId="0">
      <selection activeCell="G18" sqref="G18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A1F49-DCFA-4867-B750-E097C9942F4F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195</v>
      </c>
      <c r="C6" s="256">
        <v>13953</v>
      </c>
      <c r="D6" s="256">
        <v>41134</v>
      </c>
      <c r="E6" s="256">
        <v>69906</v>
      </c>
      <c r="F6" s="257">
        <f>E6/$E$6</f>
        <v>1</v>
      </c>
      <c r="G6" s="256">
        <v>63702</v>
      </c>
      <c r="H6" s="257">
        <f>G6/E6-1</f>
        <v>-8.8747746974508601E-2</v>
      </c>
      <c r="I6" s="256">
        <f>G6-E6</f>
        <v>-6204</v>
      </c>
      <c r="J6" s="257">
        <f>G6/$G$6</f>
        <v>1</v>
      </c>
      <c r="K6" s="256">
        <v>61151</v>
      </c>
      <c r="L6" s="257">
        <f t="shared" ref="L6:L12" si="0">K6/G6-1</f>
        <v>-4.0045838435213921E-2</v>
      </c>
      <c r="M6" s="256">
        <f t="shared" ref="M6:M12" si="1">K6-G6</f>
        <v>-2551</v>
      </c>
      <c r="N6" s="257">
        <f>K6/$K$6</f>
        <v>1</v>
      </c>
      <c r="O6" s="256">
        <v>63846</v>
      </c>
      <c r="P6" s="257">
        <f t="shared" ref="P6:P11" si="2">O6/K6-1</f>
        <v>4.4071233503949259E-2</v>
      </c>
      <c r="Q6" s="256">
        <f t="shared" ref="Q6:Q12" si="3">O6-K6</f>
        <v>2695</v>
      </c>
      <c r="R6" s="257">
        <f>O6/C6-1</f>
        <v>3.5757901526553431</v>
      </c>
      <c r="S6" s="256">
        <f>O6-C6</f>
        <v>49893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9666</v>
      </c>
      <c r="D7" s="259">
        <v>13071</v>
      </c>
      <c r="E7" s="259">
        <v>45684</v>
      </c>
      <c r="F7" s="260">
        <f t="shared" ref="F7:F12" si="4">E7/$E$6</f>
        <v>0.65350613681229075</v>
      </c>
      <c r="G7" s="259">
        <v>44408</v>
      </c>
      <c r="H7" s="261">
        <f>G7/E7-1</f>
        <v>-2.7931004290342343E-2</v>
      </c>
      <c r="I7" s="262">
        <f>G7-E7</f>
        <v>-1276</v>
      </c>
      <c r="J7" s="260">
        <f>G7/$G$6</f>
        <v>0.69712096951430091</v>
      </c>
      <c r="K7" s="259">
        <v>43010</v>
      </c>
      <c r="L7" s="263">
        <f t="shared" si="0"/>
        <v>-3.1480814267699553E-2</v>
      </c>
      <c r="M7" s="264">
        <f t="shared" si="1"/>
        <v>-1398</v>
      </c>
      <c r="N7" s="260">
        <f>K7/$K$6</f>
        <v>0.70334091020588385</v>
      </c>
      <c r="O7" s="259">
        <v>43695</v>
      </c>
      <c r="P7" s="261">
        <f t="shared" si="2"/>
        <v>1.5926528714252486E-2</v>
      </c>
      <c r="Q7" s="262">
        <f t="shared" si="3"/>
        <v>685</v>
      </c>
      <c r="R7" s="261">
        <f t="shared" ref="R7:R10" si="5">O7/C7-1</f>
        <v>3.5204841713221597</v>
      </c>
      <c r="S7" s="262">
        <f t="shared" ref="S7:S10" si="6">O7-C7</f>
        <v>34029</v>
      </c>
      <c r="T7" s="260">
        <f>O7/$O$6</f>
        <v>0.68438116718353537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2530</v>
      </c>
      <c r="D8" s="265">
        <v>2484</v>
      </c>
      <c r="E8" s="265">
        <v>13018</v>
      </c>
      <c r="F8" s="266">
        <f t="shared" si="4"/>
        <v>0.18622149743941865</v>
      </c>
      <c r="G8" s="265">
        <v>16233</v>
      </c>
      <c r="H8" s="267">
        <f>IFERROR(G8/E8-1,"-")</f>
        <v>0.24696573974496849</v>
      </c>
      <c r="I8" s="268">
        <f t="shared" ref="I8:I12" si="7">G8-E8</f>
        <v>3215</v>
      </c>
      <c r="J8" s="266">
        <f t="shared" ref="J8:J12" si="8">G8/$G$6</f>
        <v>0.25482716398229255</v>
      </c>
      <c r="K8" s="265">
        <v>17658</v>
      </c>
      <c r="L8" s="269">
        <f>IFERROR(K8/G8-1,"-")</f>
        <v>8.7784143411568927E-2</v>
      </c>
      <c r="M8" s="270">
        <f>IF(G8=0,"nd",K8-G8)</f>
        <v>1425</v>
      </c>
      <c r="N8" s="271">
        <f t="shared" ref="N8:N12" si="9">K8/$K$6</f>
        <v>0.28876060898431749</v>
      </c>
      <c r="O8" s="265">
        <v>12406</v>
      </c>
      <c r="P8" s="269">
        <f>IFERROR(O8/K8-1,"-")</f>
        <v>-0.29742892739834637</v>
      </c>
      <c r="Q8" s="272">
        <f t="shared" si="3"/>
        <v>-5252</v>
      </c>
      <c r="R8" s="269">
        <f>IFERROR(O8/C8-1,"-")</f>
        <v>3.9035573122529641</v>
      </c>
      <c r="S8" s="272">
        <f t="shared" si="6"/>
        <v>9876</v>
      </c>
      <c r="T8" s="271">
        <f t="shared" ref="T8:T12" si="10">O8/$O$6</f>
        <v>0.19431131159352191</v>
      </c>
      <c r="V8" s="29"/>
      <c r="W8" s="81"/>
      <c r="AE8" s="1"/>
    </row>
    <row r="9" spans="1:31" s="4" customFormat="1" x14ac:dyDescent="0.25">
      <c r="B9" s="99" t="s">
        <v>63</v>
      </c>
      <c r="C9" s="265">
        <v>7136</v>
      </c>
      <c r="D9" s="265">
        <v>10587</v>
      </c>
      <c r="E9" s="265">
        <v>32666</v>
      </c>
      <c r="F9" s="271">
        <f t="shared" si="4"/>
        <v>0.46728463937287212</v>
      </c>
      <c r="G9" s="265">
        <v>28175</v>
      </c>
      <c r="H9" s="267">
        <f>IFERROR(G9/E9-1,"-")</f>
        <v>-0.13748239759995107</v>
      </c>
      <c r="I9" s="272">
        <f t="shared" si="7"/>
        <v>-4491</v>
      </c>
      <c r="J9" s="271">
        <f t="shared" si="8"/>
        <v>0.44229380553200842</v>
      </c>
      <c r="K9" s="265">
        <v>25352</v>
      </c>
      <c r="L9" s="269">
        <f>IFERROR(K9/G9-1,"-")</f>
        <v>-0.10019520851818986</v>
      </c>
      <c r="M9" s="270">
        <f>IF(G9=0,"nd",K9-G9)</f>
        <v>-2823</v>
      </c>
      <c r="N9" s="271">
        <f t="shared" si="9"/>
        <v>0.41458030122156631</v>
      </c>
      <c r="O9" s="265">
        <v>31289</v>
      </c>
      <c r="P9" s="269">
        <f t="shared" si="2"/>
        <v>0.23418270747869996</v>
      </c>
      <c r="Q9" s="272">
        <f t="shared" si="3"/>
        <v>5937</v>
      </c>
      <c r="R9" s="273">
        <f t="shared" si="5"/>
        <v>3.3846692825112106</v>
      </c>
      <c r="S9" s="272">
        <f t="shared" si="6"/>
        <v>24153</v>
      </c>
      <c r="T9" s="271">
        <f t="shared" si="10"/>
        <v>0.49006985559001348</v>
      </c>
      <c r="V9" s="29"/>
      <c r="W9" s="81"/>
      <c r="AE9" s="1"/>
    </row>
    <row r="10" spans="1:31" s="4" customFormat="1" x14ac:dyDescent="0.25">
      <c r="B10" s="258" t="s">
        <v>197</v>
      </c>
      <c r="C10" s="274">
        <v>4287</v>
      </c>
      <c r="D10" s="274">
        <v>28063</v>
      </c>
      <c r="E10" s="274">
        <v>24222</v>
      </c>
      <c r="F10" s="275">
        <f>IFERROR(E10/$E$6,"-")</f>
        <v>0.34649386318770919</v>
      </c>
      <c r="G10" s="274">
        <v>19294</v>
      </c>
      <c r="H10" s="263">
        <f>IFERROR(G10/E10-1,"-")</f>
        <v>-0.20345140781108084</v>
      </c>
      <c r="I10" s="264">
        <f>IFERROR(G10-E10,"-")</f>
        <v>-4928</v>
      </c>
      <c r="J10" s="275">
        <f>IFERROR(G10/$G$6,"-")</f>
        <v>0.30287903048569903</v>
      </c>
      <c r="K10" s="274">
        <v>18141</v>
      </c>
      <c r="L10" s="263">
        <f>IFERROR(K10/G10-1,"-")</f>
        <v>-5.9759510728723986E-2</v>
      </c>
      <c r="M10" s="264">
        <f>IFERROR(K10-G10,"-")</f>
        <v>-1153</v>
      </c>
      <c r="N10" s="275">
        <f>IFERROR(K10/$K$6,"-")</f>
        <v>0.2966590897941162</v>
      </c>
      <c r="O10" s="274">
        <v>20151</v>
      </c>
      <c r="P10" s="263">
        <f>IFERROR(O10/K10-1,"-")</f>
        <v>0.11079874317843563</v>
      </c>
      <c r="Q10" s="264">
        <f>IFERROR(O10-K10,"-")</f>
        <v>2010</v>
      </c>
      <c r="R10" s="263">
        <f t="shared" si="5"/>
        <v>3.7004898530440871</v>
      </c>
      <c r="S10" s="264">
        <f t="shared" si="6"/>
        <v>15864</v>
      </c>
      <c r="T10" s="275">
        <f>IFERROR(O10/$O$6,"-")</f>
        <v>0.31561883281646463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1249</v>
      </c>
      <c r="D11" s="265">
        <v>2005</v>
      </c>
      <c r="E11" s="265">
        <v>5739</v>
      </c>
      <c r="F11" s="271">
        <f t="shared" si="4"/>
        <v>8.2095957428546903E-2</v>
      </c>
      <c r="G11" s="265">
        <v>6867</v>
      </c>
      <c r="H11" s="273">
        <f t="shared" ref="H11:H12" si="11">G11/E11-1</f>
        <v>0.1965499215891271</v>
      </c>
      <c r="I11" s="272">
        <f t="shared" si="7"/>
        <v>1128</v>
      </c>
      <c r="J11" s="271">
        <f t="shared" si="8"/>
        <v>0.1077988132240746</v>
      </c>
      <c r="K11" s="265">
        <v>7989</v>
      </c>
      <c r="L11" s="269">
        <f>K11/G11-1</f>
        <v>0.163390126692879</v>
      </c>
      <c r="M11" s="272">
        <f t="shared" si="1"/>
        <v>1122</v>
      </c>
      <c r="N11" s="271">
        <f t="shared" si="9"/>
        <v>0.13064381612729145</v>
      </c>
      <c r="O11" s="265">
        <v>8066</v>
      </c>
      <c r="P11" s="273">
        <f t="shared" si="2"/>
        <v>9.6382525973213173E-3</v>
      </c>
      <c r="Q11" s="272">
        <f t="shared" si="3"/>
        <v>77</v>
      </c>
      <c r="R11" s="273">
        <f t="shared" ref="R11:R12" si="12">O11/D11-1</f>
        <v>3.022942643391521</v>
      </c>
      <c r="S11" s="272">
        <f t="shared" ref="S11:S12" si="13">O11-D11</f>
        <v>6061</v>
      </c>
      <c r="T11" s="271">
        <f t="shared" si="10"/>
        <v>0.12633524418131128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24</v>
      </c>
      <c r="D12" s="265">
        <v>239</v>
      </c>
      <c r="E12" s="265">
        <v>485</v>
      </c>
      <c r="F12" s="271">
        <f t="shared" si="4"/>
        <v>6.9378880210568478E-3</v>
      </c>
      <c r="G12" s="265">
        <v>340</v>
      </c>
      <c r="H12" s="273">
        <f t="shared" si="11"/>
        <v>-0.2989690721649485</v>
      </c>
      <c r="I12" s="272">
        <f t="shared" si="7"/>
        <v>-145</v>
      </c>
      <c r="J12" s="271">
        <f t="shared" si="8"/>
        <v>5.3373520454616814E-3</v>
      </c>
      <c r="K12" s="265">
        <v>326</v>
      </c>
      <c r="L12" s="269">
        <f t="shared" si="0"/>
        <v>-4.1176470588235259E-2</v>
      </c>
      <c r="M12" s="272">
        <f t="shared" si="1"/>
        <v>-14</v>
      </c>
      <c r="N12" s="271">
        <f t="shared" si="9"/>
        <v>5.3310657225556406E-3</v>
      </c>
      <c r="O12" s="265">
        <v>1489</v>
      </c>
      <c r="P12" s="273">
        <f>O12/K12-1</f>
        <v>3.5674846625766872</v>
      </c>
      <c r="Q12" s="272">
        <f t="shared" si="3"/>
        <v>1163</v>
      </c>
      <c r="R12" s="273">
        <f t="shared" si="12"/>
        <v>5.2301255230125525</v>
      </c>
      <c r="S12" s="272">
        <f t="shared" si="13"/>
        <v>1250</v>
      </c>
      <c r="T12" s="271">
        <f t="shared" si="10"/>
        <v>2.33217429439589E-2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8" spans="1:27" x14ac:dyDescent="0.25">
      <c r="A18" t="s">
        <v>198</v>
      </c>
    </row>
    <row r="19" spans="1:27" x14ac:dyDescent="0.25">
      <c r="AA19" t="str">
        <f>CONCATENATE("Hoteles: 
",FIXED(O7,0)," viajeros 
cuota: ",FIXED(T7*100,1),"%")</f>
        <v>Hoteles: 
43.695 viajeros 
cuota: 68,4%</v>
      </c>
    </row>
    <row r="20" spans="1:27" x14ac:dyDescent="0.25">
      <c r="AA20" t="str">
        <f>CONCATENATE("Apartamentos: 
",FIXED(O10,0)," viajeros
cuota: ",FIXED(T10*100,1),"%")</f>
        <v>Apartamentos: 
20.151 viajeros
cuota: 31,6%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199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195</v>
      </c>
      <c r="C134" s="256">
        <v>13953</v>
      </c>
      <c r="D134" s="241">
        <v>39986</v>
      </c>
      <c r="E134" s="241">
        <v>75857</v>
      </c>
      <c r="F134" s="241">
        <v>67064</v>
      </c>
      <c r="G134" s="242">
        <f>F134/E134-1</f>
        <v>-0.1159154725338466</v>
      </c>
      <c r="H134" s="241">
        <f>F134-E134</f>
        <v>-8793</v>
      </c>
      <c r="I134" s="242">
        <f>F134/F$134</f>
        <v>1</v>
      </c>
      <c r="J134" s="241">
        <v>64415</v>
      </c>
      <c r="K134" s="242">
        <f>J134/J$134</f>
        <v>1</v>
      </c>
      <c r="L134" s="242">
        <f>J134/F134-1</f>
        <v>-3.9499582488369267E-2</v>
      </c>
      <c r="M134" s="241">
        <f>J134-F134</f>
        <v>-2649</v>
      </c>
      <c r="N134" s="242">
        <f>J134/D134-1</f>
        <v>0.61093882859000659</v>
      </c>
      <c r="O134" s="241">
        <f>J134-D134</f>
        <v>24429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9666</v>
      </c>
      <c r="D135" s="259">
        <v>30757</v>
      </c>
      <c r="E135" s="259">
        <v>64410</v>
      </c>
      <c r="F135" s="259">
        <v>52216</v>
      </c>
      <c r="G135" s="263">
        <f>IFERROR(F135/E135-1,"-")</f>
        <v>-0.18931842881540129</v>
      </c>
      <c r="H135" s="259">
        <f t="shared" ref="H135:H138" si="14">F135-E135</f>
        <v>-12194</v>
      </c>
      <c r="I135" s="261">
        <f>F135/F$134</f>
        <v>0.7785995467016581</v>
      </c>
      <c r="J135" s="259">
        <v>49406</v>
      </c>
      <c r="K135" s="260">
        <f t="shared" ref="K135:K138" si="15">J135/J$134</f>
        <v>0.76699526507800975</v>
      </c>
      <c r="L135" s="261">
        <f t="shared" ref="L135:L138" si="16">J135/F135-1</f>
        <v>-5.3814922629079165E-2</v>
      </c>
      <c r="M135" s="262">
        <f t="shared" ref="M135:M138" si="17">J135-F135</f>
        <v>-2810</v>
      </c>
      <c r="N135" s="260">
        <f t="shared" ref="N135:N138" si="18">J135/D135-1</f>
        <v>0.60633351757323539</v>
      </c>
      <c r="O135" s="259">
        <f t="shared" ref="O135:O138" si="19">J135-D135</f>
        <v>18649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2530</v>
      </c>
      <c r="D136" s="265">
        <v>1711</v>
      </c>
      <c r="E136" s="265">
        <v>12871</v>
      </c>
      <c r="F136" s="265">
        <v>12769</v>
      </c>
      <c r="G136" s="269">
        <f t="shared" ref="G136:G138" si="20">IFERROR(F136/E136-1,"-")</f>
        <v>-7.9247921684406641E-3</v>
      </c>
      <c r="H136" s="265">
        <f t="shared" si="14"/>
        <v>-102</v>
      </c>
      <c r="I136" s="273">
        <f t="shared" ref="I136:I138" si="21">F136/F$134</f>
        <v>0.19040021472026722</v>
      </c>
      <c r="J136" s="265">
        <v>10236</v>
      </c>
      <c r="K136" s="271">
        <f t="shared" si="15"/>
        <v>0.15890708685865093</v>
      </c>
      <c r="L136" s="273">
        <f t="shared" si="16"/>
        <v>-0.19837105489858253</v>
      </c>
      <c r="M136" s="272">
        <f t="shared" si="17"/>
        <v>-2533</v>
      </c>
      <c r="N136" s="271">
        <f t="shared" si="18"/>
        <v>4.9824663939216833</v>
      </c>
      <c r="O136" s="265">
        <f t="shared" si="19"/>
        <v>8525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17480</v>
      </c>
      <c r="D137" s="265">
        <v>29046</v>
      </c>
      <c r="E137" s="265">
        <v>51539</v>
      </c>
      <c r="F137" s="265">
        <v>39447</v>
      </c>
      <c r="G137" s="267">
        <f t="shared" si="20"/>
        <v>-0.23461844428491041</v>
      </c>
      <c r="H137" s="265">
        <f t="shared" si="14"/>
        <v>-12092</v>
      </c>
      <c r="I137" s="277">
        <f t="shared" si="21"/>
        <v>0.58819933198139096</v>
      </c>
      <c r="J137" s="265">
        <v>39170</v>
      </c>
      <c r="K137" s="271">
        <f t="shared" si="15"/>
        <v>0.6080881782193589</v>
      </c>
      <c r="L137" s="273">
        <f t="shared" si="16"/>
        <v>-7.0220802595888365E-3</v>
      </c>
      <c r="M137" s="272">
        <f t="shared" si="17"/>
        <v>-277</v>
      </c>
      <c r="N137" s="271">
        <f t="shared" si="18"/>
        <v>0.34855057495007924</v>
      </c>
      <c r="O137" s="265">
        <f t="shared" si="19"/>
        <v>10124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6019</v>
      </c>
      <c r="D138" s="259">
        <v>9229</v>
      </c>
      <c r="E138" s="259">
        <v>11447</v>
      </c>
      <c r="F138" s="259">
        <v>14848</v>
      </c>
      <c r="G138" s="263">
        <f t="shared" si="20"/>
        <v>0.29710841268454624</v>
      </c>
      <c r="H138" s="259">
        <f t="shared" si="14"/>
        <v>3401</v>
      </c>
      <c r="I138" s="261">
        <f t="shared" si="21"/>
        <v>0.22140045329834188</v>
      </c>
      <c r="J138" s="259">
        <v>15009</v>
      </c>
      <c r="K138" s="260">
        <f t="shared" si="15"/>
        <v>0.23300473492199023</v>
      </c>
      <c r="L138" s="261">
        <f t="shared" si="16"/>
        <v>1.0843211206896575E-2</v>
      </c>
      <c r="M138" s="262">
        <f t="shared" si="17"/>
        <v>161</v>
      </c>
      <c r="N138" s="260">
        <f t="shared" si="18"/>
        <v>0.6262867049517824</v>
      </c>
      <c r="O138" s="259">
        <f t="shared" si="19"/>
        <v>5780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7C43F-6FB5-416E-8E1D-BC6B7280333A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201</v>
      </c>
      <c r="C6" s="256">
        <v>8874</v>
      </c>
      <c r="D6" s="256">
        <v>12365</v>
      </c>
      <c r="E6" s="256">
        <v>40782</v>
      </c>
      <c r="F6" s="257">
        <f>E6/$E$6</f>
        <v>1</v>
      </c>
      <c r="G6" s="256">
        <v>36779</v>
      </c>
      <c r="H6" s="257">
        <f>G6/E6-1</f>
        <v>-9.8156049237408616E-2</v>
      </c>
      <c r="I6" s="256">
        <f>G6-E6</f>
        <v>-4003</v>
      </c>
      <c r="J6" s="257">
        <f>G6/$G$6</f>
        <v>1</v>
      </c>
      <c r="K6" s="256">
        <v>34129</v>
      </c>
      <c r="L6" s="257">
        <f t="shared" ref="L6:L12" si="0">K6/G6-1</f>
        <v>-7.2051986187770201E-2</v>
      </c>
      <c r="M6" s="256">
        <f t="shared" ref="M6:M12" si="1">K6-G6</f>
        <v>-2650</v>
      </c>
      <c r="N6" s="257">
        <f>K6/$K$6</f>
        <v>1</v>
      </c>
      <c r="O6" s="256">
        <v>37277</v>
      </c>
      <c r="P6" s="257">
        <f t="shared" ref="P6:P11" si="2">O6/K6-1</f>
        <v>9.2238272436930391E-2</v>
      </c>
      <c r="Q6" s="256">
        <f t="shared" ref="Q6:Q12" si="3">O6-K6</f>
        <v>3148</v>
      </c>
      <c r="R6" s="257">
        <f>O6/C6-1</f>
        <v>3.2006986702727067</v>
      </c>
      <c r="S6" s="256">
        <f>O6-C6</f>
        <v>28403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7601</v>
      </c>
      <c r="D7" s="259">
        <v>8731</v>
      </c>
      <c r="E7" s="259">
        <v>34558</v>
      </c>
      <c r="F7" s="260">
        <f t="shared" ref="F7:F12" si="4">E7/$E$6</f>
        <v>0.84738364964935509</v>
      </c>
      <c r="G7" s="259">
        <v>29572</v>
      </c>
      <c r="H7" s="261">
        <f>G7/E7-1</f>
        <v>-0.14427918282308005</v>
      </c>
      <c r="I7" s="262">
        <f>G7-E7</f>
        <v>-4986</v>
      </c>
      <c r="J7" s="260">
        <f>G7/$G$6</f>
        <v>0.80404578699801521</v>
      </c>
      <c r="K7" s="259">
        <v>25814</v>
      </c>
      <c r="L7" s="263">
        <f t="shared" si="0"/>
        <v>-0.12707966995806841</v>
      </c>
      <c r="M7" s="264">
        <f t="shared" si="1"/>
        <v>-3758</v>
      </c>
      <c r="N7" s="260">
        <f>K7/$K$6</f>
        <v>0.75636555422075069</v>
      </c>
      <c r="O7" s="259">
        <v>27722</v>
      </c>
      <c r="P7" s="261">
        <f t="shared" si="2"/>
        <v>7.3913380336251722E-2</v>
      </c>
      <c r="Q7" s="262">
        <f t="shared" si="3"/>
        <v>1908</v>
      </c>
      <c r="R7" s="261">
        <f t="shared" ref="R7:R10" si="5">O7/C7-1</f>
        <v>2.6471516905670307</v>
      </c>
      <c r="S7" s="262">
        <f t="shared" ref="S7:S10" si="6">O7-C7</f>
        <v>20121</v>
      </c>
      <c r="T7" s="260">
        <f>O7/$O$6</f>
        <v>0.74367572497786838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1419</v>
      </c>
      <c r="D8" s="265">
        <v>457</v>
      </c>
      <c r="E8" s="265">
        <v>6821</v>
      </c>
      <c r="F8" s="266">
        <f t="shared" si="4"/>
        <v>0.16725516159089795</v>
      </c>
      <c r="G8" s="265">
        <v>7814</v>
      </c>
      <c r="H8" s="267">
        <f>IFERROR(G8/E8-1,"-")</f>
        <v>0.14557982700483807</v>
      </c>
      <c r="I8" s="268">
        <f t="shared" ref="I8:I12" si="7">G8-E8</f>
        <v>993</v>
      </c>
      <c r="J8" s="266">
        <f t="shared" ref="J8:J12" si="8">G8/$G$6</f>
        <v>0.2124581962532967</v>
      </c>
      <c r="K8" s="265">
        <v>5392</v>
      </c>
      <c r="L8" s="269">
        <f>IFERROR(K8/G8-1,"-")</f>
        <v>-0.30995648835423595</v>
      </c>
      <c r="M8" s="270">
        <f>IF(G8=0,"nd",K8-G8)</f>
        <v>-2422</v>
      </c>
      <c r="N8" s="271">
        <f t="shared" ref="N8:N12" si="9">K8/$K$6</f>
        <v>0.1579888071727856</v>
      </c>
      <c r="O8" s="265">
        <v>5206</v>
      </c>
      <c r="P8" s="269">
        <f>IFERROR(O8/K8-1,"-")</f>
        <v>-3.4495548961424372E-2</v>
      </c>
      <c r="Q8" s="272">
        <f t="shared" si="3"/>
        <v>-186</v>
      </c>
      <c r="R8" s="269">
        <f>IFERROR(O8/C8-1,"-")</f>
        <v>2.6687808315715293</v>
      </c>
      <c r="S8" s="272">
        <f t="shared" si="6"/>
        <v>3787</v>
      </c>
      <c r="T8" s="271">
        <f t="shared" ref="T8:T12" si="10">O8/$O$6</f>
        <v>0.1396571612522467</v>
      </c>
      <c r="V8" s="29"/>
      <c r="W8" s="81"/>
      <c r="AE8" s="1"/>
    </row>
    <row r="9" spans="1:31" s="4" customFormat="1" x14ac:dyDescent="0.25">
      <c r="B9" s="99" t="s">
        <v>63</v>
      </c>
      <c r="C9" s="265">
        <v>6182</v>
      </c>
      <c r="D9" s="265">
        <v>8274</v>
      </c>
      <c r="E9" s="265">
        <v>27737</v>
      </c>
      <c r="F9" s="271">
        <f t="shared" si="4"/>
        <v>0.68012848805845716</v>
      </c>
      <c r="G9" s="265">
        <v>21758</v>
      </c>
      <c r="H9" s="267">
        <f>IFERROR(G9/E9-1,"-")</f>
        <v>-0.21556044272992758</v>
      </c>
      <c r="I9" s="272">
        <f t="shared" si="7"/>
        <v>-5979</v>
      </c>
      <c r="J9" s="271">
        <f t="shared" si="8"/>
        <v>0.59158759074471845</v>
      </c>
      <c r="K9" s="265">
        <v>20422</v>
      </c>
      <c r="L9" s="269">
        <f>IFERROR(K9/G9-1,"-")</f>
        <v>-6.1402702454269709E-2</v>
      </c>
      <c r="M9" s="270">
        <f>IF(G9=0,"nd",K9-G9)</f>
        <v>-1336</v>
      </c>
      <c r="N9" s="271">
        <f t="shared" si="9"/>
        <v>0.59837674704796506</v>
      </c>
      <c r="O9" s="265">
        <v>22516</v>
      </c>
      <c r="P9" s="269">
        <f t="shared" si="2"/>
        <v>0.10253648026637929</v>
      </c>
      <c r="Q9" s="272">
        <f t="shared" si="3"/>
        <v>2094</v>
      </c>
      <c r="R9" s="273">
        <f t="shared" si="5"/>
        <v>2.6421869945001619</v>
      </c>
      <c r="S9" s="272">
        <f t="shared" si="6"/>
        <v>16334</v>
      </c>
      <c r="T9" s="271">
        <f t="shared" si="10"/>
        <v>0.60401856372562168</v>
      </c>
      <c r="V9" s="29"/>
      <c r="W9" s="81"/>
      <c r="AE9" s="1"/>
    </row>
    <row r="10" spans="1:31" s="4" customFormat="1" x14ac:dyDescent="0.25">
      <c r="B10" s="258" t="s">
        <v>197</v>
      </c>
      <c r="C10" s="274">
        <v>1273</v>
      </c>
      <c r="D10" s="274">
        <v>3634</v>
      </c>
      <c r="E10" s="274">
        <v>6224</v>
      </c>
      <c r="F10" s="275">
        <f>IFERROR(E10/$E$6,"-")</f>
        <v>0.15261635035064489</v>
      </c>
      <c r="G10" s="274">
        <v>7207</v>
      </c>
      <c r="H10" s="263">
        <f>IFERROR(G10/E10-1,"-")</f>
        <v>0.15793701799485871</v>
      </c>
      <c r="I10" s="264">
        <f>IFERROR(G10-E10,"-")</f>
        <v>983</v>
      </c>
      <c r="J10" s="275">
        <f>IFERROR(G10/$G$6,"-")</f>
        <v>0.19595421300198482</v>
      </c>
      <c r="K10" s="274">
        <v>8315</v>
      </c>
      <c r="L10" s="263">
        <f>IFERROR(K10/G10-1,"-")</f>
        <v>0.1537394200083253</v>
      </c>
      <c r="M10" s="264">
        <f>IFERROR(K10-G10,"-")</f>
        <v>1108</v>
      </c>
      <c r="N10" s="275">
        <f>IFERROR(K10/$K$6,"-")</f>
        <v>0.24363444577924931</v>
      </c>
      <c r="O10" s="274">
        <v>9555</v>
      </c>
      <c r="P10" s="263">
        <f>IFERROR(O10/K10-1,"-")</f>
        <v>0.14912808177991588</v>
      </c>
      <c r="Q10" s="264">
        <f>IFERROR(O10-K10,"-")</f>
        <v>1240</v>
      </c>
      <c r="R10" s="263">
        <f t="shared" si="5"/>
        <v>6.5058915946582871</v>
      </c>
      <c r="S10" s="264">
        <f t="shared" si="6"/>
        <v>8282</v>
      </c>
      <c r="T10" s="275">
        <f>IFERROR(O10/$O$6,"-")</f>
        <v>0.25632427502213162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1249</v>
      </c>
      <c r="D11" s="265">
        <v>2005</v>
      </c>
      <c r="E11" s="265">
        <v>5739</v>
      </c>
      <c r="F11" s="271">
        <f t="shared" si="4"/>
        <v>0.14072384875680446</v>
      </c>
      <c r="G11" s="265">
        <v>6867</v>
      </c>
      <c r="H11" s="273">
        <f t="shared" ref="H11:H12" si="11">G11/E11-1</f>
        <v>0.1965499215891271</v>
      </c>
      <c r="I11" s="272">
        <f t="shared" si="7"/>
        <v>1128</v>
      </c>
      <c r="J11" s="271">
        <f t="shared" si="8"/>
        <v>0.18670980722695016</v>
      </c>
      <c r="K11" s="265">
        <v>7989</v>
      </c>
      <c r="L11" s="269">
        <f>K11/G11-1</f>
        <v>0.163390126692879</v>
      </c>
      <c r="M11" s="272">
        <f t="shared" si="1"/>
        <v>1122</v>
      </c>
      <c r="N11" s="271">
        <f t="shared" si="9"/>
        <v>0.23408245187377305</v>
      </c>
      <c r="O11" s="265">
        <v>8066</v>
      </c>
      <c r="P11" s="273">
        <f t="shared" si="2"/>
        <v>9.6382525973213173E-3</v>
      </c>
      <c r="Q11" s="272">
        <f t="shared" si="3"/>
        <v>77</v>
      </c>
      <c r="R11" s="273">
        <f t="shared" ref="R11:R12" si="12">O11/D11-1</f>
        <v>3.022942643391521</v>
      </c>
      <c r="S11" s="272">
        <f t="shared" ref="S11:S12" si="13">O11-D11</f>
        <v>6061</v>
      </c>
      <c r="T11" s="271">
        <f t="shared" si="10"/>
        <v>0.21638007350376909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24</v>
      </c>
      <c r="D12" s="265">
        <v>239</v>
      </c>
      <c r="E12" s="265">
        <v>485</v>
      </c>
      <c r="F12" s="271">
        <f t="shared" si="4"/>
        <v>1.1892501593840419E-2</v>
      </c>
      <c r="G12" s="265">
        <v>340</v>
      </c>
      <c r="H12" s="273">
        <f t="shared" si="11"/>
        <v>-0.2989690721649485</v>
      </c>
      <c r="I12" s="272">
        <f t="shared" si="7"/>
        <v>-145</v>
      </c>
      <c r="J12" s="271">
        <f t="shared" si="8"/>
        <v>9.2444057750346673E-3</v>
      </c>
      <c r="K12" s="265">
        <v>326</v>
      </c>
      <c r="L12" s="269">
        <f t="shared" si="0"/>
        <v>-4.1176470588235259E-2</v>
      </c>
      <c r="M12" s="272">
        <f t="shared" si="1"/>
        <v>-14</v>
      </c>
      <c r="N12" s="271">
        <f t="shared" si="9"/>
        <v>9.5519939054762807E-3</v>
      </c>
      <c r="O12" s="265">
        <v>1489</v>
      </c>
      <c r="P12" s="273">
        <f>O12/K12-1</f>
        <v>3.5674846625766872</v>
      </c>
      <c r="Q12" s="272">
        <f t="shared" si="3"/>
        <v>1163</v>
      </c>
      <c r="R12" s="273">
        <f t="shared" si="12"/>
        <v>5.2301255230125525</v>
      </c>
      <c r="S12" s="272">
        <f t="shared" si="13"/>
        <v>1250</v>
      </c>
      <c r="T12" s="271">
        <f t="shared" si="10"/>
        <v>3.9944201518362532E-2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27.722 viajeros 
cuota: 74,4%</v>
      </c>
    </row>
    <row r="20" spans="27:27" x14ac:dyDescent="0.25">
      <c r="AA20" t="str">
        <f>CONCATENATE("Apartamentos: 
",FIXED(O10,0)," viajeros
cuota: ",FIXED(T10*100,1),"%")</f>
        <v>Apartamentos: 
9.555 viajeros
cuota: 25,6%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202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201</v>
      </c>
      <c r="C134" s="241">
        <v>26848</v>
      </c>
      <c r="D134" s="241">
        <v>39986</v>
      </c>
      <c r="E134" s="241">
        <v>75857</v>
      </c>
      <c r="F134" s="241">
        <v>67064</v>
      </c>
      <c r="G134" s="242">
        <f>F134/E134-1</f>
        <v>-0.1159154725338466</v>
      </c>
      <c r="H134" s="241">
        <f>F134-E134</f>
        <v>-8793</v>
      </c>
      <c r="I134" s="242">
        <f>F134/F$134</f>
        <v>1</v>
      </c>
      <c r="J134" s="241">
        <v>64415</v>
      </c>
      <c r="K134" s="242">
        <f>J134/J$134</f>
        <v>1</v>
      </c>
      <c r="L134" s="242">
        <f>J134/F134-1</f>
        <v>-3.9499582488369267E-2</v>
      </c>
      <c r="M134" s="241">
        <f>J134-F134</f>
        <v>-2649</v>
      </c>
      <c r="N134" s="242">
        <f>J134/D134-1</f>
        <v>0.61093882859000659</v>
      </c>
      <c r="O134" s="241">
        <f>J134-D134</f>
        <v>24429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20829</v>
      </c>
      <c r="D135" s="259">
        <v>30757</v>
      </c>
      <c r="E135" s="259">
        <v>64410</v>
      </c>
      <c r="F135" s="259">
        <v>52216</v>
      </c>
      <c r="G135" s="263">
        <f>IFERROR(F135/E135-1,"-")</f>
        <v>-0.18931842881540129</v>
      </c>
      <c r="H135" s="259">
        <f t="shared" ref="H135:H138" si="14">F135-E135</f>
        <v>-12194</v>
      </c>
      <c r="I135" s="261">
        <f>F135/F$134</f>
        <v>0.7785995467016581</v>
      </c>
      <c r="J135" s="259">
        <v>49406</v>
      </c>
      <c r="K135" s="260">
        <f t="shared" ref="K135:K138" si="15">J135/J$134</f>
        <v>0.76699526507800975</v>
      </c>
      <c r="L135" s="261">
        <f t="shared" ref="L135:L138" si="16">J135/F135-1</f>
        <v>-5.3814922629079165E-2</v>
      </c>
      <c r="M135" s="262">
        <f t="shared" ref="M135:M138" si="17">J135-F135</f>
        <v>-2810</v>
      </c>
      <c r="N135" s="260">
        <f t="shared" ref="N135:N138" si="18">J135/D135-1</f>
        <v>0.60633351757323539</v>
      </c>
      <c r="O135" s="259">
        <f t="shared" ref="O135:O138" si="19">J135-D135</f>
        <v>18649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3349</v>
      </c>
      <c r="D136" s="265">
        <v>1711</v>
      </c>
      <c r="E136" s="265">
        <v>12871</v>
      </c>
      <c r="F136" s="265">
        <v>12769</v>
      </c>
      <c r="G136" s="269">
        <f t="shared" ref="G136:G138" si="20">IFERROR(F136/E136-1,"-")</f>
        <v>-7.9247921684406641E-3</v>
      </c>
      <c r="H136" s="265">
        <f t="shared" si="14"/>
        <v>-102</v>
      </c>
      <c r="I136" s="273">
        <f t="shared" ref="I136:I138" si="21">F136/F$134</f>
        <v>0.19040021472026722</v>
      </c>
      <c r="J136" s="265">
        <v>10236</v>
      </c>
      <c r="K136" s="271">
        <f t="shared" si="15"/>
        <v>0.15890708685865093</v>
      </c>
      <c r="L136" s="273">
        <f t="shared" si="16"/>
        <v>-0.19837105489858253</v>
      </c>
      <c r="M136" s="272">
        <f t="shared" si="17"/>
        <v>-2533</v>
      </c>
      <c r="N136" s="271">
        <f t="shared" si="18"/>
        <v>4.9824663939216833</v>
      </c>
      <c r="O136" s="265">
        <f t="shared" si="19"/>
        <v>8525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17480</v>
      </c>
      <c r="D137" s="265">
        <v>29046</v>
      </c>
      <c r="E137" s="265">
        <v>51539</v>
      </c>
      <c r="F137" s="265">
        <v>39447</v>
      </c>
      <c r="G137" s="267">
        <f t="shared" si="20"/>
        <v>-0.23461844428491041</v>
      </c>
      <c r="H137" s="265">
        <f t="shared" si="14"/>
        <v>-12092</v>
      </c>
      <c r="I137" s="277">
        <f t="shared" si="21"/>
        <v>0.58819933198139096</v>
      </c>
      <c r="J137" s="265">
        <v>39170</v>
      </c>
      <c r="K137" s="271">
        <f t="shared" si="15"/>
        <v>0.6080881782193589</v>
      </c>
      <c r="L137" s="273">
        <f t="shared" si="16"/>
        <v>-7.0220802595888365E-3</v>
      </c>
      <c r="M137" s="272">
        <f t="shared" si="17"/>
        <v>-277</v>
      </c>
      <c r="N137" s="271">
        <f t="shared" si="18"/>
        <v>0.34855057495007924</v>
      </c>
      <c r="O137" s="265">
        <f t="shared" si="19"/>
        <v>10124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6019</v>
      </c>
      <c r="D138" s="259">
        <v>9229</v>
      </c>
      <c r="E138" s="259">
        <v>11447</v>
      </c>
      <c r="F138" s="259">
        <v>14848</v>
      </c>
      <c r="G138" s="263">
        <f t="shared" si="20"/>
        <v>0.29710841268454624</v>
      </c>
      <c r="H138" s="259">
        <f t="shared" si="14"/>
        <v>3401</v>
      </c>
      <c r="I138" s="261">
        <f t="shared" si="21"/>
        <v>0.22140045329834188</v>
      </c>
      <c r="J138" s="259">
        <v>15009</v>
      </c>
      <c r="K138" s="260">
        <f t="shared" si="15"/>
        <v>0.23300473492199023</v>
      </c>
      <c r="L138" s="261">
        <f t="shared" si="16"/>
        <v>1.0843211206896575E-2</v>
      </c>
      <c r="M138" s="262">
        <f t="shared" si="17"/>
        <v>161</v>
      </c>
      <c r="N138" s="260">
        <f t="shared" si="18"/>
        <v>0.6262867049517824</v>
      </c>
      <c r="O138" s="259">
        <f t="shared" si="19"/>
        <v>5780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F1A65-5D35-4020-88C6-AE95F158F760}">
  <sheetPr>
    <tabColor theme="4" tint="0.39997558519241921"/>
  </sheetPr>
  <dimension ref="A1:AE142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203</v>
      </c>
      <c r="C6" s="256">
        <v>5079</v>
      </c>
      <c r="D6" s="256">
        <v>28769</v>
      </c>
      <c r="E6" s="256">
        <v>29124</v>
      </c>
      <c r="F6" s="257">
        <f>E6/$E$6</f>
        <v>1</v>
      </c>
      <c r="G6" s="256">
        <v>26923</v>
      </c>
      <c r="H6" s="257">
        <f>G6/E6-1</f>
        <v>-7.5573410245845296E-2</v>
      </c>
      <c r="I6" s="256">
        <f>G6-E6</f>
        <v>-2201</v>
      </c>
      <c r="J6" s="257">
        <f>G6/$G$6</f>
        <v>1</v>
      </c>
      <c r="K6" s="256">
        <v>27022</v>
      </c>
      <c r="L6" s="257">
        <f t="shared" ref="L6:L12" si="0">K6/G6-1</f>
        <v>3.6771533632953268E-3</v>
      </c>
      <c r="M6" s="256">
        <f t="shared" ref="M6:M12" si="1">K6-G6</f>
        <v>99</v>
      </c>
      <c r="N6" s="257">
        <f>K6/$K$6</f>
        <v>1</v>
      </c>
      <c r="O6" s="256">
        <v>26569</v>
      </c>
      <c r="P6" s="257">
        <f t="shared" ref="P6:P11" si="2">O6/K6-1</f>
        <v>-1.676411812597145E-2</v>
      </c>
      <c r="Q6" s="256">
        <f t="shared" ref="Q6:Q12" si="3">O6-K6</f>
        <v>-453</v>
      </c>
      <c r="R6" s="257">
        <f>O6/C6-1</f>
        <v>4.2311478637527076</v>
      </c>
      <c r="S6" s="256">
        <f>O6-C6</f>
        <v>21490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58" t="s">
        <v>196</v>
      </c>
      <c r="C7" s="259">
        <v>2065</v>
      </c>
      <c r="D7" s="259">
        <v>4340</v>
      </c>
      <c r="E7" s="259">
        <v>11126</v>
      </c>
      <c r="F7" s="260">
        <f t="shared" ref="F7:F12" si="4">E7/$E$6</f>
        <v>0.38202170031589067</v>
      </c>
      <c r="G7" s="259">
        <v>14836</v>
      </c>
      <c r="H7" s="261">
        <f>G7/E7-1</f>
        <v>0.33345317274851705</v>
      </c>
      <c r="I7" s="262">
        <f>G7-E7</f>
        <v>3710</v>
      </c>
      <c r="J7" s="260">
        <f>G7/$G$6</f>
        <v>0.55105300300858007</v>
      </c>
      <c r="K7" s="259">
        <v>17196</v>
      </c>
      <c r="L7" s="263">
        <f t="shared" si="0"/>
        <v>0.15907252628740909</v>
      </c>
      <c r="M7" s="264">
        <f t="shared" si="1"/>
        <v>2360</v>
      </c>
      <c r="N7" s="260">
        <f>K7/$K$6</f>
        <v>0.63637036488786913</v>
      </c>
      <c r="O7" s="259">
        <v>15973</v>
      </c>
      <c r="P7" s="261">
        <f t="shared" si="2"/>
        <v>-7.112119097464531E-2</v>
      </c>
      <c r="Q7" s="262">
        <f t="shared" si="3"/>
        <v>-1223</v>
      </c>
      <c r="R7" s="261">
        <f t="shared" ref="R7:R10" si="5">O7/C7-1</f>
        <v>6.7351089588377722</v>
      </c>
      <c r="S7" s="262">
        <f t="shared" ref="S7:S10" si="6">O7-C7</f>
        <v>13908</v>
      </c>
      <c r="T7" s="260">
        <f>O7/$O$6</f>
        <v>0.6011893560164101</v>
      </c>
      <c r="V7" s="29"/>
      <c r="W7" s="81"/>
      <c r="AE7" s="1" t="s">
        <v>181</v>
      </c>
    </row>
    <row r="8" spans="1:31" s="4" customFormat="1" x14ac:dyDescent="0.25">
      <c r="B8" s="99" t="s">
        <v>64</v>
      </c>
      <c r="C8" s="265">
        <v>1111</v>
      </c>
      <c r="D8" s="265">
        <v>2027</v>
      </c>
      <c r="E8" s="265">
        <v>6197</v>
      </c>
      <c r="F8" s="266">
        <f t="shared" si="4"/>
        <v>0.21277983793434968</v>
      </c>
      <c r="G8" s="265">
        <v>8419</v>
      </c>
      <c r="H8" s="267">
        <f>IFERROR(G8/E8-1,"-")</f>
        <v>0.35856059383572703</v>
      </c>
      <c r="I8" s="268">
        <f t="shared" ref="I8:I12" si="7">G8-E8</f>
        <v>2222</v>
      </c>
      <c r="J8" s="266">
        <f t="shared" ref="J8:J12" si="8">G8/$G$6</f>
        <v>0.31270660773316494</v>
      </c>
      <c r="K8" s="265">
        <v>12266</v>
      </c>
      <c r="L8" s="269">
        <f>IFERROR(K8/G8-1,"-")</f>
        <v>0.45694262976600553</v>
      </c>
      <c r="M8" s="270">
        <f>IF(G8=0,"nd",K8-G8)</f>
        <v>3847</v>
      </c>
      <c r="N8" s="271">
        <f t="shared" ref="N8:N12" si="9">K8/$K$6</f>
        <v>0.4539264303160388</v>
      </c>
      <c r="O8" s="265">
        <v>7200</v>
      </c>
      <c r="P8" s="269">
        <f>IFERROR(O8/K8-1,"-")</f>
        <v>-0.41301157671612587</v>
      </c>
      <c r="Q8" s="272">
        <f t="shared" si="3"/>
        <v>-5066</v>
      </c>
      <c r="R8" s="269">
        <f>IFERROR(O8/C8-1,"-")</f>
        <v>5.4806480648064806</v>
      </c>
      <c r="S8" s="272">
        <f t="shared" si="6"/>
        <v>6089</v>
      </c>
      <c r="T8" s="271">
        <f t="shared" ref="T8:T12" si="10">O8/$O$6</f>
        <v>0.27099251006812453</v>
      </c>
      <c r="V8" s="29"/>
      <c r="W8" s="81"/>
      <c r="AE8" s="1"/>
    </row>
    <row r="9" spans="1:31" s="4" customFormat="1" x14ac:dyDescent="0.25">
      <c r="B9" s="99" t="s">
        <v>63</v>
      </c>
      <c r="C9" s="265">
        <v>954</v>
      </c>
      <c r="D9" s="265">
        <v>2313</v>
      </c>
      <c r="E9" s="265">
        <v>4929</v>
      </c>
      <c r="F9" s="271">
        <f t="shared" si="4"/>
        <v>0.16924186238154099</v>
      </c>
      <c r="G9" s="265">
        <v>6417</v>
      </c>
      <c r="H9" s="267">
        <f>IFERROR(G9/E9-1,"-")</f>
        <v>0.30188679245283012</v>
      </c>
      <c r="I9" s="272">
        <f t="shared" si="7"/>
        <v>1488</v>
      </c>
      <c r="J9" s="271">
        <f t="shared" si="8"/>
        <v>0.23834639527541507</v>
      </c>
      <c r="K9" s="265">
        <v>4930</v>
      </c>
      <c r="L9" s="269">
        <f>IFERROR(K9/G9-1,"-")</f>
        <v>-0.23172822191055009</v>
      </c>
      <c r="M9" s="270">
        <f>IF(G9=0,"nd",K9-G9)</f>
        <v>-1487</v>
      </c>
      <c r="N9" s="271">
        <f t="shared" si="9"/>
        <v>0.18244393457183036</v>
      </c>
      <c r="O9" s="265">
        <v>8773</v>
      </c>
      <c r="P9" s="269">
        <f t="shared" si="2"/>
        <v>0.77951318458417851</v>
      </c>
      <c r="Q9" s="272">
        <f t="shared" si="3"/>
        <v>3843</v>
      </c>
      <c r="R9" s="273">
        <f t="shared" si="5"/>
        <v>8.1960167714884697</v>
      </c>
      <c r="S9" s="272">
        <f t="shared" si="6"/>
        <v>7819</v>
      </c>
      <c r="T9" s="271">
        <f t="shared" si="10"/>
        <v>0.33019684594828558</v>
      </c>
      <c r="V9" s="29"/>
      <c r="W9" s="81"/>
      <c r="AE9" s="1"/>
    </row>
    <row r="10" spans="1:31" s="4" customFormat="1" x14ac:dyDescent="0.25">
      <c r="B10" s="258" t="s">
        <v>197</v>
      </c>
      <c r="C10" s="274">
        <v>3014</v>
      </c>
      <c r="D10" s="274">
        <v>24429</v>
      </c>
      <c r="E10" s="274">
        <v>17998</v>
      </c>
      <c r="F10" s="275">
        <f>IFERROR(E10/$E$6,"-")</f>
        <v>0.61797829968410933</v>
      </c>
      <c r="G10" s="274">
        <v>12087</v>
      </c>
      <c r="H10" s="263">
        <f>IFERROR(G10/E10-1,"-")</f>
        <v>-0.32842538059784421</v>
      </c>
      <c r="I10" s="264">
        <f>IFERROR(G10-E10,"-")</f>
        <v>-5911</v>
      </c>
      <c r="J10" s="275">
        <f>IFERROR(G10/$G$6,"-")</f>
        <v>0.44894699699141999</v>
      </c>
      <c r="K10" s="274">
        <v>9826</v>
      </c>
      <c r="L10" s="263">
        <f>IFERROR(K10/G10-1,"-")</f>
        <v>-0.18706047819971872</v>
      </c>
      <c r="M10" s="264">
        <f>IFERROR(K10-G10,"-")</f>
        <v>-2261</v>
      </c>
      <c r="N10" s="275">
        <f>IFERROR(K10/$K$6,"-")</f>
        <v>0.36362963511213087</v>
      </c>
      <c r="O10" s="274">
        <v>10596</v>
      </c>
      <c r="P10" s="263">
        <f>IFERROR(O10/K10-1,"-")</f>
        <v>7.8363525340932272E-2</v>
      </c>
      <c r="Q10" s="264">
        <f>IFERROR(O10-K10,"-")</f>
        <v>770</v>
      </c>
      <c r="R10" s="263">
        <f t="shared" si="5"/>
        <v>2.5155938951559391</v>
      </c>
      <c r="S10" s="264">
        <f t="shared" si="6"/>
        <v>7582</v>
      </c>
      <c r="T10" s="275">
        <f>IFERROR(O10/$O$6,"-")</f>
        <v>0.3988106439835899</v>
      </c>
      <c r="V10" s="29"/>
      <c r="W10" s="81"/>
      <c r="AE10" s="1"/>
    </row>
    <row r="11" spans="1:31" s="4" customFormat="1" hidden="1" x14ac:dyDescent="0.25">
      <c r="B11" s="99" t="s">
        <v>64</v>
      </c>
      <c r="C11" s="265">
        <v>2792</v>
      </c>
      <c r="D11" s="265">
        <v>7135</v>
      </c>
      <c r="E11" s="265">
        <v>14783</v>
      </c>
      <c r="F11" s="271">
        <f t="shared" si="4"/>
        <v>0.507588243373163</v>
      </c>
      <c r="G11" s="265">
        <v>10330</v>
      </c>
      <c r="H11" s="273">
        <f t="shared" ref="H11:H12" si="11">G11/E11-1</f>
        <v>-0.30122437935466417</v>
      </c>
      <c r="I11" s="272">
        <f t="shared" si="7"/>
        <v>-4453</v>
      </c>
      <c r="J11" s="271">
        <f t="shared" si="8"/>
        <v>0.38368681053374437</v>
      </c>
      <c r="K11" s="265">
        <v>8445</v>
      </c>
      <c r="L11" s="269">
        <f>K11/G11-1</f>
        <v>-0.18247821878025172</v>
      </c>
      <c r="M11" s="272">
        <f t="shared" si="1"/>
        <v>-1885</v>
      </c>
      <c r="N11" s="271">
        <f t="shared" si="9"/>
        <v>0.31252312930205017</v>
      </c>
      <c r="O11" s="265">
        <v>9756</v>
      </c>
      <c r="P11" s="273">
        <f t="shared" si="2"/>
        <v>0.15523978685612794</v>
      </c>
      <c r="Q11" s="272">
        <f t="shared" si="3"/>
        <v>1311</v>
      </c>
      <c r="R11" s="273">
        <f t="shared" ref="R11:R12" si="12">O11/D11-1</f>
        <v>0.36734407848633488</v>
      </c>
      <c r="S11" s="272">
        <f t="shared" ref="S11:S12" si="13">O11-D11</f>
        <v>2621</v>
      </c>
      <c r="T11" s="271">
        <f t="shared" si="10"/>
        <v>0.36719485114230871</v>
      </c>
      <c r="V11" s="29"/>
      <c r="W11" s="81"/>
      <c r="AE11" s="1"/>
    </row>
    <row r="12" spans="1:31" s="4" customFormat="1" hidden="1" x14ac:dyDescent="0.25">
      <c r="B12" s="99" t="s">
        <v>63</v>
      </c>
      <c r="C12" s="265">
        <v>222</v>
      </c>
      <c r="D12" s="265">
        <v>4594</v>
      </c>
      <c r="E12" s="265">
        <v>3215</v>
      </c>
      <c r="F12" s="271">
        <f t="shared" si="4"/>
        <v>0.1103900563109463</v>
      </c>
      <c r="G12" s="265">
        <v>1757</v>
      </c>
      <c r="H12" s="273">
        <f t="shared" si="11"/>
        <v>-0.45349922239502338</v>
      </c>
      <c r="I12" s="272">
        <f t="shared" si="7"/>
        <v>-1458</v>
      </c>
      <c r="J12" s="271">
        <f t="shared" si="8"/>
        <v>6.526018645767559E-2</v>
      </c>
      <c r="K12" s="265">
        <v>1381</v>
      </c>
      <c r="L12" s="269">
        <f t="shared" si="0"/>
        <v>-0.2140011383039272</v>
      </c>
      <c r="M12" s="272">
        <f t="shared" si="1"/>
        <v>-376</v>
      </c>
      <c r="N12" s="271">
        <f t="shared" si="9"/>
        <v>5.1106505810080673E-2</v>
      </c>
      <c r="O12" s="265">
        <v>840</v>
      </c>
      <c r="P12" s="273">
        <f>O12/K12-1</f>
        <v>-0.39174511223750907</v>
      </c>
      <c r="Q12" s="272">
        <f t="shared" si="3"/>
        <v>-541</v>
      </c>
      <c r="R12" s="273">
        <f t="shared" si="12"/>
        <v>-0.81715280801044843</v>
      </c>
      <c r="S12" s="272">
        <f t="shared" si="13"/>
        <v>-3754</v>
      </c>
      <c r="T12" s="271">
        <f t="shared" si="10"/>
        <v>3.1615792841281194E-2</v>
      </c>
      <c r="V12" s="29"/>
      <c r="W12" s="81"/>
      <c r="AE12" s="1"/>
    </row>
    <row r="13" spans="1:31" s="4" customFormat="1" ht="7.5" customHeight="1" x14ac:dyDescent="0.25"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76"/>
      <c r="M13" s="249"/>
      <c r="N13" s="249"/>
      <c r="O13" s="249"/>
      <c r="P13" s="249"/>
      <c r="Q13" s="249"/>
      <c r="R13" s="249"/>
      <c r="S13" s="249"/>
      <c r="T13" s="249"/>
      <c r="AE13" s="1" t="s">
        <v>186</v>
      </c>
    </row>
    <row r="14" spans="1:31" s="4" customFormat="1" x14ac:dyDescent="0.25">
      <c r="B14" s="173" t="s">
        <v>187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15.973 viajeros 
cuota: 60,1%</v>
      </c>
    </row>
    <row r="20" spans="27:27" x14ac:dyDescent="0.25">
      <c r="AA20" t="str">
        <f>CONCATENATE("Apartamentos: 
",FIXED(O10,0)," viajeros
cuota: ",FIXED(T10*100,1),"%")</f>
        <v>Apartamentos: 
10.596 viajeros
cuota: 39,9%</v>
      </c>
    </row>
    <row r="38" spans="2:31" s="4" customFormat="1" ht="15.75" hidden="1" customHeight="1" thickBot="1" x14ac:dyDescent="0.3">
      <c r="B38" s="283" t="s">
        <v>189</v>
      </c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190</v>
      </c>
      <c r="O40" s="14">
        <v>2021</v>
      </c>
      <c r="P40" s="14" t="s">
        <v>190</v>
      </c>
      <c r="Q40" s="14" t="s">
        <v>191</v>
      </c>
      <c r="R40" s="14" t="s">
        <v>192</v>
      </c>
      <c r="S40" s="14" t="s">
        <v>193</v>
      </c>
      <c r="T40" s="89"/>
      <c r="AE40" s="1"/>
    </row>
    <row r="41" spans="2:31" s="4" customFormat="1" ht="18.75" hidden="1" x14ac:dyDescent="0.3">
      <c r="B41" s="237" t="s">
        <v>177</v>
      </c>
      <c r="C41" s="238"/>
      <c r="D41" s="238"/>
      <c r="E41" s="238"/>
      <c r="F41" s="238"/>
      <c r="G41" s="238"/>
      <c r="H41" s="238"/>
      <c r="I41" s="238"/>
      <c r="J41" s="238"/>
      <c r="K41" s="238">
        <v>1824653</v>
      </c>
      <c r="L41" s="238"/>
      <c r="M41" s="238"/>
      <c r="N41" s="239"/>
      <c r="O41" s="238">
        <v>2354005</v>
      </c>
      <c r="P41" s="239"/>
      <c r="Q41" s="239">
        <v>1</v>
      </c>
      <c r="R41" s="239">
        <v>0.2901110512519367</v>
      </c>
      <c r="S41" s="238">
        <v>529352</v>
      </c>
      <c r="T41" s="250"/>
      <c r="AE41" s="1"/>
    </row>
    <row r="42" spans="2:31" ht="18.75" hidden="1" x14ac:dyDescent="0.3">
      <c r="B42" s="237" t="s">
        <v>178</v>
      </c>
      <c r="C42" s="238"/>
      <c r="D42" s="238"/>
      <c r="E42" s="238"/>
      <c r="F42" s="238"/>
      <c r="G42" s="238"/>
      <c r="H42" s="238"/>
      <c r="I42" s="238"/>
      <c r="J42" s="238"/>
      <c r="K42" s="238">
        <v>603938</v>
      </c>
      <c r="L42" s="238"/>
      <c r="M42" s="238"/>
      <c r="N42" s="239">
        <v>1</v>
      </c>
      <c r="O42" s="238">
        <v>936181</v>
      </c>
      <c r="P42" s="239">
        <v>1</v>
      </c>
      <c r="Q42" s="239">
        <v>0.39769711619134201</v>
      </c>
      <c r="R42" s="239">
        <v>0.55012766211101138</v>
      </c>
      <c r="S42" s="238">
        <v>332243</v>
      </c>
      <c r="T42" s="250"/>
      <c r="AE42" s="1" t="s">
        <v>179</v>
      </c>
    </row>
    <row r="43" spans="2:31" ht="15.75" hidden="1" x14ac:dyDescent="0.25">
      <c r="B43" s="240" t="s">
        <v>102</v>
      </c>
      <c r="C43" s="241"/>
      <c r="D43" s="241"/>
      <c r="E43" s="241"/>
      <c r="F43" s="241"/>
      <c r="G43" s="241"/>
      <c r="H43" s="241"/>
      <c r="I43" s="241"/>
      <c r="J43" s="241"/>
      <c r="K43" s="241">
        <v>276550.36166633503</v>
      </c>
      <c r="L43" s="241"/>
      <c r="M43" s="241"/>
      <c r="N43" s="242">
        <v>0.45791184139155844</v>
      </c>
      <c r="O43" s="241">
        <v>430252.45635520399</v>
      </c>
      <c r="P43" s="242">
        <v>0.4595825554622493</v>
      </c>
      <c r="Q43" s="242">
        <v>0.18277465695918402</v>
      </c>
      <c r="R43" s="242">
        <v>0.55578337978930015</v>
      </c>
      <c r="S43" s="241">
        <v>153702.09468886897</v>
      </c>
      <c r="T43" s="251"/>
      <c r="AE43" s="1" t="s">
        <v>180</v>
      </c>
    </row>
    <row r="44" spans="2:31" s="4" customFormat="1" hidden="1" x14ac:dyDescent="0.25">
      <c r="B44" s="243" t="s">
        <v>105</v>
      </c>
      <c r="C44" s="244"/>
      <c r="D44" s="244"/>
      <c r="E44" s="244"/>
      <c r="F44" s="244"/>
      <c r="G44" s="244"/>
      <c r="H44" s="244"/>
      <c r="I44" s="244"/>
      <c r="J44" s="244"/>
      <c r="K44" s="244">
        <v>327387.63833385095</v>
      </c>
      <c r="L44" s="244"/>
      <c r="M44" s="244"/>
      <c r="N44" s="247">
        <v>0.54208815860874948</v>
      </c>
      <c r="O44" s="244">
        <v>505927.5436448183</v>
      </c>
      <c r="P44" s="247">
        <v>0.54041637636826456</v>
      </c>
      <c r="Q44" s="247">
        <v>0.21492203442423372</v>
      </c>
      <c r="R44" s="245">
        <v>0.54534711884540576</v>
      </c>
      <c r="S44" s="246">
        <v>178539.90531096736</v>
      </c>
      <c r="T44" s="253"/>
      <c r="AE44" s="1" t="s">
        <v>181</v>
      </c>
    </row>
    <row r="45" spans="2:31" s="4" customFormat="1" hidden="1" x14ac:dyDescent="0.25">
      <c r="B45" s="248" t="s">
        <v>182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183</v>
      </c>
    </row>
    <row r="46" spans="2:31" s="4" customFormat="1" hidden="1" x14ac:dyDescent="0.25">
      <c r="B46" s="248" t="s">
        <v>184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185</v>
      </c>
    </row>
    <row r="47" spans="2:31" s="4" customFormat="1" ht="7.5" hidden="1" customHeight="1" x14ac:dyDescent="0.25">
      <c r="B47" s="249"/>
      <c r="C47" s="249"/>
      <c r="D47" s="249"/>
      <c r="E47" s="249"/>
      <c r="F47" s="249"/>
      <c r="G47" s="249"/>
      <c r="H47" s="249"/>
      <c r="I47" s="249"/>
      <c r="J47" s="249"/>
      <c r="K47" s="249"/>
      <c r="L47" s="249"/>
      <c r="M47" s="249"/>
      <c r="N47" s="249"/>
      <c r="O47" s="249"/>
      <c r="P47" s="249"/>
      <c r="Q47" s="249"/>
      <c r="R47" s="249"/>
      <c r="S47" s="249"/>
      <c r="AE47" s="1" t="s">
        <v>186</v>
      </c>
    </row>
    <row r="48" spans="2:31" s="4" customFormat="1" hidden="1" x14ac:dyDescent="0.25">
      <c r="B48" s="282" t="s">
        <v>187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49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204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5" t="str">
        <f>CONCATENATE("%/s total Tenerife ",RIGHT(F133,4))</f>
        <v>%/s total Tenerife 2023</v>
      </c>
      <c r="J133" s="187">
        <v>2024</v>
      </c>
      <c r="K133" s="255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7" t="s">
        <v>203</v>
      </c>
      <c r="C134" s="241">
        <v>24912</v>
      </c>
      <c r="D134" s="241">
        <v>43482</v>
      </c>
      <c r="E134" s="241">
        <v>48094</v>
      </c>
      <c r="F134" s="241">
        <v>51902</v>
      </c>
      <c r="G134" s="242">
        <f>F134/E134-1</f>
        <v>7.9178275876408799E-2</v>
      </c>
      <c r="H134" s="241">
        <f>F134-E134</f>
        <v>3808</v>
      </c>
      <c r="I134" s="242">
        <f>F134/F$134</f>
        <v>1</v>
      </c>
      <c r="J134" s="241">
        <v>50245</v>
      </c>
      <c r="K134" s="242">
        <f>J134/J$134</f>
        <v>1</v>
      </c>
      <c r="L134" s="242">
        <f>J134/F134-1</f>
        <v>-3.1925552001849655E-2</v>
      </c>
      <c r="M134" s="241">
        <f>J134-F134</f>
        <v>-1657</v>
      </c>
      <c r="N134" s="242">
        <f>J134/D134-1</f>
        <v>0.15553562393634146</v>
      </c>
      <c r="O134" s="241">
        <f>J134-D134</f>
        <v>6763</v>
      </c>
      <c r="Q134" s="29"/>
      <c r="R134" s="81"/>
      <c r="Z134" s="1" t="s">
        <v>179</v>
      </c>
      <c r="AE134"/>
    </row>
    <row r="135" spans="1:31" s="4" customFormat="1" x14ac:dyDescent="0.25">
      <c r="B135" s="258" t="s">
        <v>196</v>
      </c>
      <c r="C135" s="259">
        <v>3947</v>
      </c>
      <c r="D135" s="259">
        <v>9077</v>
      </c>
      <c r="E135" s="259">
        <v>18678</v>
      </c>
      <c r="F135" s="259">
        <v>28925</v>
      </c>
      <c r="G135" s="263">
        <f>IFERROR(F135/E135-1,"-")</f>
        <v>0.5486133418995609</v>
      </c>
      <c r="H135" s="259">
        <f t="shared" ref="H135:H138" si="14">F135-E135</f>
        <v>10247</v>
      </c>
      <c r="I135" s="261">
        <f>F135/F$134</f>
        <v>0.55730029671303616</v>
      </c>
      <c r="J135" s="259">
        <v>31401</v>
      </c>
      <c r="K135" s="260">
        <f t="shared" ref="K135:K138" si="15">J135/J$134</f>
        <v>0.62495770723455069</v>
      </c>
      <c r="L135" s="261">
        <f t="shared" ref="L135:L138" si="16">J135/F135-1</f>
        <v>8.5600691443388E-2</v>
      </c>
      <c r="M135" s="262">
        <f t="shared" ref="M135:M138" si="17">J135-F135</f>
        <v>2476</v>
      </c>
      <c r="N135" s="260">
        <f t="shared" ref="N135:N138" si="18">J135/D135-1</f>
        <v>2.4594028864162167</v>
      </c>
      <c r="O135" s="259">
        <f t="shared" ref="O135:O138" si="19">J135-D135</f>
        <v>22324</v>
      </c>
      <c r="Q135" s="29"/>
      <c r="R135" s="81"/>
      <c r="Z135" s="1" t="s">
        <v>181</v>
      </c>
    </row>
    <row r="136" spans="1:31" s="4" customFormat="1" x14ac:dyDescent="0.25">
      <c r="B136" s="99" t="s">
        <v>64</v>
      </c>
      <c r="C136" s="265">
        <v>2180</v>
      </c>
      <c r="D136" s="265">
        <v>4351</v>
      </c>
      <c r="E136" s="265">
        <v>9363</v>
      </c>
      <c r="F136" s="265">
        <v>15562</v>
      </c>
      <c r="G136" s="269">
        <f t="shared" ref="G136:G138" si="20">IFERROR(F136/E136-1,"-")</f>
        <v>0.66207412154224077</v>
      </c>
      <c r="H136" s="265">
        <f t="shared" si="14"/>
        <v>6199</v>
      </c>
      <c r="I136" s="273">
        <f t="shared" ref="I136:I138" si="21">F136/F$134</f>
        <v>0.29983430310970677</v>
      </c>
      <c r="J136" s="265">
        <v>21291</v>
      </c>
      <c r="K136" s="271">
        <f t="shared" si="15"/>
        <v>0.42374365608518261</v>
      </c>
      <c r="L136" s="273">
        <f t="shared" si="16"/>
        <v>0.36814034185837285</v>
      </c>
      <c r="M136" s="272">
        <f t="shared" si="17"/>
        <v>5729</v>
      </c>
      <c r="N136" s="271">
        <f t="shared" si="18"/>
        <v>3.8933578487703979</v>
      </c>
      <c r="O136" s="265">
        <f t="shared" si="19"/>
        <v>16940</v>
      </c>
      <c r="Q136" s="29"/>
      <c r="R136" s="81"/>
      <c r="Z136" s="1"/>
    </row>
    <row r="137" spans="1:31" s="4" customFormat="1" x14ac:dyDescent="0.25">
      <c r="B137" s="99" t="s">
        <v>63</v>
      </c>
      <c r="C137" s="265">
        <v>1767</v>
      </c>
      <c r="D137" s="265">
        <v>4726</v>
      </c>
      <c r="E137" s="265">
        <v>9315</v>
      </c>
      <c r="F137" s="265">
        <v>13363</v>
      </c>
      <c r="G137" s="267">
        <f t="shared" si="20"/>
        <v>0.43456790123456801</v>
      </c>
      <c r="H137" s="265">
        <f t="shared" si="14"/>
        <v>4048</v>
      </c>
      <c r="I137" s="277">
        <f t="shared" si="21"/>
        <v>0.25746599360332934</v>
      </c>
      <c r="J137" s="265">
        <v>10110</v>
      </c>
      <c r="K137" s="271">
        <f t="shared" si="15"/>
        <v>0.20121405114936811</v>
      </c>
      <c r="L137" s="273">
        <f t="shared" si="16"/>
        <v>-0.24343336077228173</v>
      </c>
      <c r="M137" s="272">
        <f t="shared" si="17"/>
        <v>-3253</v>
      </c>
      <c r="N137" s="271">
        <f t="shared" si="18"/>
        <v>1.1392297926364789</v>
      </c>
      <c r="O137" s="265">
        <f t="shared" si="19"/>
        <v>5384</v>
      </c>
      <c r="Q137" s="29"/>
      <c r="R137" s="81"/>
      <c r="Z137" s="1"/>
    </row>
    <row r="138" spans="1:31" s="4" customFormat="1" x14ac:dyDescent="0.25">
      <c r="B138" s="258" t="s">
        <v>197</v>
      </c>
      <c r="C138" s="259">
        <v>20965</v>
      </c>
      <c r="D138" s="259">
        <v>34405</v>
      </c>
      <c r="E138" s="259">
        <v>29416</v>
      </c>
      <c r="F138" s="259">
        <v>22977</v>
      </c>
      <c r="G138" s="263">
        <f t="shared" si="20"/>
        <v>-0.21889447919499594</v>
      </c>
      <c r="H138" s="259">
        <f t="shared" si="14"/>
        <v>-6439</v>
      </c>
      <c r="I138" s="261">
        <f t="shared" si="21"/>
        <v>0.4426997032869639</v>
      </c>
      <c r="J138" s="259">
        <v>18844</v>
      </c>
      <c r="K138" s="260">
        <f t="shared" si="15"/>
        <v>0.37504229276544931</v>
      </c>
      <c r="L138" s="261">
        <f t="shared" si="16"/>
        <v>-0.17987552770161463</v>
      </c>
      <c r="M138" s="262">
        <f t="shared" si="17"/>
        <v>-4133</v>
      </c>
      <c r="N138" s="260">
        <f t="shared" si="18"/>
        <v>-0.45228891149542216</v>
      </c>
      <c r="O138" s="259">
        <f t="shared" si="19"/>
        <v>-15561</v>
      </c>
      <c r="Q138" s="29"/>
      <c r="R138" s="81"/>
      <c r="Z138" s="1"/>
    </row>
    <row r="139" spans="1:31" s="4" customFormat="1" ht="7.5" customHeight="1" x14ac:dyDescent="0.25">
      <c r="B139" s="249"/>
      <c r="C139" s="249"/>
      <c r="D139" s="249"/>
      <c r="E139" s="249"/>
      <c r="F139" s="249"/>
      <c r="G139" s="249"/>
      <c r="H139" s="249"/>
      <c r="I139" s="249"/>
      <c r="J139" s="249"/>
      <c r="K139" s="249"/>
      <c r="L139" s="249"/>
      <c r="M139" s="249"/>
      <c r="N139" s="249"/>
      <c r="O139" s="249"/>
      <c r="Z139" s="1" t="s">
        <v>186</v>
      </c>
    </row>
    <row r="140" spans="1:31" s="4" customFormat="1" ht="32.25" customHeight="1" x14ac:dyDescent="0.25">
      <c r="B140" s="321" t="s">
        <v>200</v>
      </c>
      <c r="C140" s="321"/>
      <c r="D140" s="321"/>
      <c r="E140" s="321"/>
      <c r="F140" s="321"/>
      <c r="G140" s="321"/>
      <c r="H140" s="321"/>
      <c r="I140" s="321"/>
      <c r="J140" s="321"/>
      <c r="K140" s="321"/>
      <c r="L140" s="321"/>
      <c r="M140" s="321"/>
      <c r="N140" s="321"/>
      <c r="O140" s="321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9CDD-F6A2-42A7-9849-FF0B76569F63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190562</v>
      </c>
      <c r="D6" s="256">
        <v>384545</v>
      </c>
      <c r="E6" s="256">
        <v>582661</v>
      </c>
      <c r="F6" s="257">
        <f>E6/$E$6</f>
        <v>1</v>
      </c>
      <c r="G6" s="256">
        <v>610630</v>
      </c>
      <c r="H6" s="257">
        <f>G6/E6-1</f>
        <v>4.8002183087592964E-2</v>
      </c>
      <c r="I6" s="256">
        <f>G6-E6</f>
        <v>27969</v>
      </c>
      <c r="J6" s="257">
        <f>G6/$G$6</f>
        <v>1</v>
      </c>
      <c r="K6" s="256">
        <v>602747</v>
      </c>
      <c r="L6" s="257">
        <f>K6/G6-1</f>
        <v>-1.2909617935574769E-2</v>
      </c>
      <c r="M6" s="256">
        <f>K6-G6</f>
        <v>-7883</v>
      </c>
      <c r="N6" s="257">
        <f>K6/$K$6</f>
        <v>1</v>
      </c>
      <c r="O6" s="256">
        <v>610314</v>
      </c>
      <c r="P6" s="257">
        <f>O6/K6-1</f>
        <v>1.2554189402850691E-2</v>
      </c>
      <c r="Q6" s="256">
        <f>O6-K6</f>
        <v>7567</v>
      </c>
      <c r="R6" s="257">
        <f>IFERROR(O6/C6-1,"-")</f>
        <v>2.2027056810906687</v>
      </c>
      <c r="S6" s="256">
        <f>O6-C6</f>
        <v>419752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20277</v>
      </c>
      <c r="D7" s="265">
        <v>137416</v>
      </c>
      <c r="E7" s="265">
        <v>118869</v>
      </c>
      <c r="F7" s="271">
        <f t="shared" ref="F7:F16" si="0">E7/$E$6</f>
        <v>0.20401056532014328</v>
      </c>
      <c r="G7" s="265">
        <v>103873</v>
      </c>
      <c r="H7" s="273">
        <f>G7/E7-1</f>
        <v>-0.12615568398825594</v>
      </c>
      <c r="I7" s="272">
        <f>G7-E7</f>
        <v>-14996</v>
      </c>
      <c r="J7" s="271">
        <f>G7/$G$6</f>
        <v>0.17010792132715391</v>
      </c>
      <c r="K7" s="265">
        <v>88842</v>
      </c>
      <c r="L7" s="273">
        <f>K7/G7-1</f>
        <v>-0.14470555389754802</v>
      </c>
      <c r="M7" s="272">
        <f>K7-G7</f>
        <v>-15031</v>
      </c>
      <c r="N7" s="271">
        <f>K7/$K$6</f>
        <v>0.14739517575367442</v>
      </c>
      <c r="O7" s="265">
        <v>80599</v>
      </c>
      <c r="P7" s="273">
        <f>O7/K7-1</f>
        <v>-9.2782692870489236E-2</v>
      </c>
      <c r="Q7" s="272">
        <f>O7-K7</f>
        <v>-8243</v>
      </c>
      <c r="R7" s="273">
        <f t="shared" ref="R7:R16" si="1">IFERROR(O7/C7-1,"-")</f>
        <v>2.9748976673077872</v>
      </c>
      <c r="S7" s="272">
        <f t="shared" ref="S7:S16" si="2">O7-C7</f>
        <v>60322</v>
      </c>
      <c r="T7" s="271">
        <f>O7/$O$6</f>
        <v>0.13206152898344131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13953</v>
      </c>
      <c r="D8" s="265">
        <v>41134</v>
      </c>
      <c r="E8" s="265">
        <v>69906</v>
      </c>
      <c r="F8" s="271">
        <f t="shared" si="0"/>
        <v>0.11997713936577187</v>
      </c>
      <c r="G8" s="265">
        <v>63702</v>
      </c>
      <c r="H8" s="273">
        <f t="shared" ref="H8:H16" si="3">G8/E8-1</f>
        <v>-8.8747746974508601E-2</v>
      </c>
      <c r="I8" s="272">
        <f t="shared" ref="I8:I16" si="4">G8-E8</f>
        <v>-6204</v>
      </c>
      <c r="J8" s="271">
        <f t="shared" ref="J8:J16" si="5">G8/$G$6</f>
        <v>0.10432176604490444</v>
      </c>
      <c r="K8" s="265">
        <v>61151</v>
      </c>
      <c r="L8" s="273">
        <f t="shared" ref="L8:L16" si="6">K8/G8-1</f>
        <v>-4.0045838435213921E-2</v>
      </c>
      <c r="M8" s="272">
        <f t="shared" ref="M8:M16" si="7">K8-G8</f>
        <v>-2551</v>
      </c>
      <c r="N8" s="271">
        <f t="shared" ref="N8:N16" si="8">K8/$K$6</f>
        <v>0.10145384381838483</v>
      </c>
      <c r="O8" s="265">
        <v>63846</v>
      </c>
      <c r="P8" s="273">
        <f t="shared" ref="P8:P16" si="9">O8/K8-1</f>
        <v>4.4071233503949259E-2</v>
      </c>
      <c r="Q8" s="272">
        <f t="shared" ref="Q8:Q16" si="10">O8-K8</f>
        <v>2695</v>
      </c>
      <c r="R8" s="273">
        <f t="shared" si="1"/>
        <v>3.5757901526553431</v>
      </c>
      <c r="S8" s="272">
        <f t="shared" si="2"/>
        <v>49893</v>
      </c>
      <c r="T8" s="271">
        <f t="shared" ref="T8:T16" si="11">O8/$O$6</f>
        <v>0.1046117244565912</v>
      </c>
      <c r="V8" s="29"/>
      <c r="W8" s="81"/>
      <c r="AE8" s="1"/>
    </row>
    <row r="9" spans="1:31" s="4" customFormat="1" x14ac:dyDescent="0.25">
      <c r="B9" s="248" t="s">
        <v>48</v>
      </c>
      <c r="C9" s="265">
        <v>1123</v>
      </c>
      <c r="D9" s="265">
        <v>2321</v>
      </c>
      <c r="E9" s="265">
        <v>2543</v>
      </c>
      <c r="F9" s="266">
        <f t="shared" si="0"/>
        <v>4.3644589220833384E-3</v>
      </c>
      <c r="G9" s="265">
        <v>13397</v>
      </c>
      <c r="H9" s="277">
        <f t="shared" si="3"/>
        <v>4.2681871804954774</v>
      </c>
      <c r="I9" s="268">
        <f t="shared" si="4"/>
        <v>10854</v>
      </c>
      <c r="J9" s="266">
        <f t="shared" si="5"/>
        <v>2.19396361135221E-2</v>
      </c>
      <c r="K9" s="265">
        <v>7210</v>
      </c>
      <c r="L9" s="273">
        <f t="shared" si="6"/>
        <v>-0.46181981040531461</v>
      </c>
      <c r="M9" s="272">
        <f t="shared" si="7"/>
        <v>-6187</v>
      </c>
      <c r="N9" s="271">
        <f t="shared" si="8"/>
        <v>1.1961901096148135E-2</v>
      </c>
      <c r="O9" s="265">
        <v>4833</v>
      </c>
      <c r="P9" s="273">
        <f t="shared" si="9"/>
        <v>-0.32968099861303746</v>
      </c>
      <c r="Q9" s="272">
        <f t="shared" si="10"/>
        <v>-2377</v>
      </c>
      <c r="R9" s="273">
        <f t="shared" si="1"/>
        <v>3.3036509349955478</v>
      </c>
      <c r="S9" s="272">
        <f t="shared" si="2"/>
        <v>3710</v>
      </c>
      <c r="T9" s="271">
        <f t="shared" si="11"/>
        <v>7.9188745465448938E-3</v>
      </c>
      <c r="V9" s="29"/>
      <c r="W9" s="81"/>
      <c r="AE9" s="1"/>
    </row>
    <row r="10" spans="1:31" s="4" customFormat="1" x14ac:dyDescent="0.25">
      <c r="B10" s="248" t="s">
        <v>50</v>
      </c>
      <c r="C10" s="265">
        <v>47060</v>
      </c>
      <c r="D10" s="265">
        <v>66876</v>
      </c>
      <c r="E10" s="265">
        <v>197068</v>
      </c>
      <c r="F10" s="271">
        <f t="shared" si="0"/>
        <v>0.3382206806359101</v>
      </c>
      <c r="G10" s="265">
        <v>205761</v>
      </c>
      <c r="H10" s="273">
        <f t="shared" si="3"/>
        <v>4.4111677187569809E-2</v>
      </c>
      <c r="I10" s="272">
        <f t="shared" si="4"/>
        <v>8693</v>
      </c>
      <c r="J10" s="271">
        <f t="shared" si="5"/>
        <v>0.33696510161636345</v>
      </c>
      <c r="K10" s="265">
        <v>223593</v>
      </c>
      <c r="L10" s="273">
        <f t="shared" si="6"/>
        <v>8.6663653462026424E-2</v>
      </c>
      <c r="M10" s="272">
        <f t="shared" si="7"/>
        <v>17832</v>
      </c>
      <c r="N10" s="271">
        <f t="shared" si="8"/>
        <v>0.37095663686422331</v>
      </c>
      <c r="O10" s="265">
        <v>232483</v>
      </c>
      <c r="P10" s="273">
        <f t="shared" si="9"/>
        <v>3.9759742031280076E-2</v>
      </c>
      <c r="Q10" s="272">
        <f t="shared" si="10"/>
        <v>8890</v>
      </c>
      <c r="R10" s="273">
        <f t="shared" si="1"/>
        <v>3.9401402464938373</v>
      </c>
      <c r="S10" s="272">
        <f t="shared" si="2"/>
        <v>185423</v>
      </c>
      <c r="T10" s="271">
        <f>O10/$O$6</f>
        <v>0.38092359015195459</v>
      </c>
      <c r="V10" s="29"/>
      <c r="W10" s="81"/>
      <c r="AE10" s="1"/>
    </row>
    <row r="11" spans="1:31" s="4" customFormat="1" x14ac:dyDescent="0.25">
      <c r="B11" s="248" t="s">
        <v>52</v>
      </c>
      <c r="C11" s="265">
        <v>7208</v>
      </c>
      <c r="D11" s="265">
        <v>25544</v>
      </c>
      <c r="E11" s="265">
        <v>24458</v>
      </c>
      <c r="F11" s="266">
        <f t="shared" si="0"/>
        <v>4.1976380777158588E-2</v>
      </c>
      <c r="G11" s="265">
        <v>31500</v>
      </c>
      <c r="H11" s="277">
        <f t="shared" si="3"/>
        <v>0.28792215226101892</v>
      </c>
      <c r="I11" s="268">
        <f t="shared" si="4"/>
        <v>7042</v>
      </c>
      <c r="J11" s="266">
        <f t="shared" si="5"/>
        <v>5.1586066848992022E-2</v>
      </c>
      <c r="K11" s="265">
        <v>28196</v>
      </c>
      <c r="L11" s="273">
        <f t="shared" si="6"/>
        <v>-0.10488888888888892</v>
      </c>
      <c r="M11" s="272">
        <f t="shared" si="7"/>
        <v>-3304</v>
      </c>
      <c r="N11" s="271">
        <f t="shared" si="8"/>
        <v>4.6779162733286105E-2</v>
      </c>
      <c r="O11" s="265">
        <v>33627</v>
      </c>
      <c r="P11" s="273">
        <f t="shared" si="9"/>
        <v>0.19261597389700658</v>
      </c>
      <c r="Q11" s="272">
        <f t="shared" si="10"/>
        <v>5431</v>
      </c>
      <c r="R11" s="273">
        <f t="shared" si="1"/>
        <v>3.6652330743618204</v>
      </c>
      <c r="S11" s="272">
        <f t="shared" si="2"/>
        <v>26419</v>
      </c>
      <c r="T11" s="271">
        <f t="shared" si="11"/>
        <v>5.5097867655010374E-2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26940</v>
      </c>
      <c r="D12" s="265">
        <v>48582</v>
      </c>
      <c r="E12" s="265">
        <v>75501</v>
      </c>
      <c r="F12" s="271">
        <f t="shared" si="0"/>
        <v>0.12957963549988757</v>
      </c>
      <c r="G12" s="265">
        <v>88192</v>
      </c>
      <c r="H12" s="273">
        <f t="shared" si="3"/>
        <v>0.16809048886769706</v>
      </c>
      <c r="I12" s="272">
        <f t="shared" si="4"/>
        <v>12691</v>
      </c>
      <c r="J12" s="271">
        <f t="shared" si="5"/>
        <v>0.14442788595385095</v>
      </c>
      <c r="K12" s="265">
        <v>92234</v>
      </c>
      <c r="L12" s="273">
        <f t="shared" si="6"/>
        <v>4.5831821480406321E-2</v>
      </c>
      <c r="M12" s="272">
        <f t="shared" si="7"/>
        <v>4042</v>
      </c>
      <c r="N12" s="271">
        <f t="shared" si="8"/>
        <v>0.15302274420279155</v>
      </c>
      <c r="O12" s="265">
        <v>105634</v>
      </c>
      <c r="P12" s="273">
        <f t="shared" si="9"/>
        <v>0.14528265064943513</v>
      </c>
      <c r="Q12" s="272">
        <f t="shared" si="10"/>
        <v>13400</v>
      </c>
      <c r="R12" s="273">
        <f t="shared" si="1"/>
        <v>2.9210838901262064</v>
      </c>
      <c r="S12" s="272">
        <f t="shared" si="2"/>
        <v>78694</v>
      </c>
      <c r="T12" s="271">
        <f t="shared" si="11"/>
        <v>0.17308139744459408</v>
      </c>
      <c r="V12" s="29"/>
      <c r="W12" s="81"/>
      <c r="AE12" s="1"/>
    </row>
    <row r="13" spans="1:31" s="4" customFormat="1" x14ac:dyDescent="0.25">
      <c r="B13" s="248" t="s">
        <v>51</v>
      </c>
      <c r="C13" s="265">
        <v>7454</v>
      </c>
      <c r="D13" s="265">
        <v>9042</v>
      </c>
      <c r="E13" s="265">
        <v>18683</v>
      </c>
      <c r="F13" s="266">
        <f t="shared" si="0"/>
        <v>3.2064957153473461E-2</v>
      </c>
      <c r="G13" s="265">
        <v>23106</v>
      </c>
      <c r="H13" s="277">
        <f t="shared" si="3"/>
        <v>0.23673928169994118</v>
      </c>
      <c r="I13" s="268">
        <f t="shared" si="4"/>
        <v>4423</v>
      </c>
      <c r="J13" s="266">
        <f t="shared" si="5"/>
        <v>3.7839608273422531E-2</v>
      </c>
      <c r="K13" s="265">
        <v>20343</v>
      </c>
      <c r="L13" s="273">
        <f t="shared" si="6"/>
        <v>-0.11957933004414434</v>
      </c>
      <c r="M13" s="272">
        <f t="shared" si="7"/>
        <v>-2763</v>
      </c>
      <c r="N13" s="271">
        <f t="shared" si="8"/>
        <v>3.3750479056718657E-2</v>
      </c>
      <c r="O13" s="265">
        <v>19090</v>
      </c>
      <c r="P13" s="273">
        <f t="shared" si="9"/>
        <v>-6.1593668583788008E-2</v>
      </c>
      <c r="Q13" s="272">
        <f t="shared" si="10"/>
        <v>-1253</v>
      </c>
      <c r="R13" s="273">
        <f t="shared" si="1"/>
        <v>1.5610410517842768</v>
      </c>
      <c r="S13" s="272">
        <f t="shared" si="2"/>
        <v>11636</v>
      </c>
      <c r="T13" s="271">
        <f t="shared" si="11"/>
        <v>3.1278980983559281E-2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2629</v>
      </c>
      <c r="D14" s="265">
        <v>23814</v>
      </c>
      <c r="E14" s="265">
        <v>15534</v>
      </c>
      <c r="F14" s="271">
        <f t="shared" si="0"/>
        <v>2.6660442349839785E-2</v>
      </c>
      <c r="G14" s="265">
        <v>18834</v>
      </c>
      <c r="H14" s="273">
        <f t="shared" si="3"/>
        <v>0.21243723445345686</v>
      </c>
      <c r="I14" s="272">
        <f t="shared" si="4"/>
        <v>3300</v>
      </c>
      <c r="J14" s="271">
        <f t="shared" si="5"/>
        <v>3.0843555016949707E-2</v>
      </c>
      <c r="K14" s="265">
        <v>15150</v>
      </c>
      <c r="L14" s="273">
        <f t="shared" si="6"/>
        <v>-0.19560369544440903</v>
      </c>
      <c r="M14" s="272">
        <f t="shared" si="7"/>
        <v>-3684</v>
      </c>
      <c r="N14" s="271">
        <f t="shared" si="8"/>
        <v>2.5134923939895179E-2</v>
      </c>
      <c r="O14" s="265">
        <v>14655</v>
      </c>
      <c r="P14" s="273">
        <f t="shared" si="9"/>
        <v>-3.2673267326732702E-2</v>
      </c>
      <c r="Q14" s="272">
        <f t="shared" si="10"/>
        <v>-495</v>
      </c>
      <c r="R14" s="273">
        <f t="shared" si="1"/>
        <v>4.5743628756181058</v>
      </c>
      <c r="S14" s="272">
        <f t="shared" si="2"/>
        <v>12026</v>
      </c>
      <c r="T14" s="271">
        <f t="shared" si="11"/>
        <v>2.4012229770249412E-2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5545</v>
      </c>
      <c r="D15" s="265">
        <v>11048</v>
      </c>
      <c r="E15" s="265">
        <v>27158</v>
      </c>
      <c r="F15" s="266">
        <f t="shared" si="0"/>
        <v>4.6610293120699683E-2</v>
      </c>
      <c r="G15" s="265">
        <v>27541</v>
      </c>
      <c r="H15" s="277">
        <f t="shared" si="3"/>
        <v>1.4102658516827349E-2</v>
      </c>
      <c r="I15" s="268">
        <f t="shared" si="4"/>
        <v>383</v>
      </c>
      <c r="J15" s="266">
        <f t="shared" si="5"/>
        <v>4.5102598955177438E-2</v>
      </c>
      <c r="K15" s="265">
        <v>32909</v>
      </c>
      <c r="L15" s="273">
        <f t="shared" si="6"/>
        <v>0.19490940779201926</v>
      </c>
      <c r="M15" s="272">
        <f t="shared" si="7"/>
        <v>5368</v>
      </c>
      <c r="N15" s="271">
        <f t="shared" si="8"/>
        <v>5.4598363824291118E-2</v>
      </c>
      <c r="O15" s="265">
        <v>25581</v>
      </c>
      <c r="P15" s="273">
        <f t="shared" si="9"/>
        <v>-0.22267464827250905</v>
      </c>
      <c r="Q15" s="272">
        <f t="shared" si="10"/>
        <v>-7328</v>
      </c>
      <c r="R15" s="273">
        <f t="shared" si="1"/>
        <v>3.6133453561767359</v>
      </c>
      <c r="S15" s="272">
        <f t="shared" si="2"/>
        <v>20036</v>
      </c>
      <c r="T15" s="271">
        <f t="shared" si="11"/>
        <v>4.1914489918304348E-2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58373</v>
      </c>
      <c r="D16" s="265">
        <f>D6-SUM(D7:D15)</f>
        <v>18768</v>
      </c>
      <c r="E16" s="265">
        <f>E6-SUM(E7:E15)</f>
        <v>32941</v>
      </c>
      <c r="F16" s="271">
        <f t="shared" si="0"/>
        <v>5.653544685503234E-2</v>
      </c>
      <c r="G16" s="265">
        <f>G6-SUM(G7:G15)</f>
        <v>34724</v>
      </c>
      <c r="H16" s="273">
        <f t="shared" si="3"/>
        <v>5.4127075680762582E-2</v>
      </c>
      <c r="I16" s="272">
        <f t="shared" si="4"/>
        <v>1783</v>
      </c>
      <c r="J16" s="271">
        <f t="shared" si="5"/>
        <v>5.6865859849663462E-2</v>
      </c>
      <c r="K16" s="265">
        <f>K6-SUM(K7:K15)</f>
        <v>33119</v>
      </c>
      <c r="L16" s="273">
        <f t="shared" si="6"/>
        <v>-4.6221633452367183E-2</v>
      </c>
      <c r="M16" s="272">
        <f t="shared" si="7"/>
        <v>-1605</v>
      </c>
      <c r="N16" s="271">
        <f t="shared" si="8"/>
        <v>5.4946768710586701E-2</v>
      </c>
      <c r="O16" s="265">
        <f>O6-SUM(O7:O15)</f>
        <v>29966</v>
      </c>
      <c r="P16" s="273">
        <f t="shared" si="9"/>
        <v>-9.5202149823364279E-2</v>
      </c>
      <c r="Q16" s="272">
        <f t="shared" si="10"/>
        <v>-3153</v>
      </c>
      <c r="R16" s="273">
        <f t="shared" si="1"/>
        <v>-0.48664622342521369</v>
      </c>
      <c r="S16" s="272">
        <f t="shared" si="2"/>
        <v>-28407</v>
      </c>
      <c r="T16" s="271">
        <f t="shared" si="11"/>
        <v>4.9099316089750523E-2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456683</v>
      </c>
      <c r="D136" s="241">
        <v>800301</v>
      </c>
      <c r="E136" s="241">
        <v>1016781</v>
      </c>
      <c r="F136" s="241">
        <v>1041269</v>
      </c>
      <c r="G136" s="242">
        <f>F136/E136-1</f>
        <v>2.4083848931087504E-2</v>
      </c>
      <c r="H136" s="241">
        <f>F136-E136</f>
        <v>24488</v>
      </c>
      <c r="I136" s="242">
        <f>F136/F$136</f>
        <v>1</v>
      </c>
      <c r="J136" s="241">
        <v>1058434</v>
      </c>
      <c r="K136" s="242">
        <f>H136/H$136</f>
        <v>1</v>
      </c>
      <c r="L136" s="242">
        <f>J136/F136-1</f>
        <v>1.6484693196474609E-2</v>
      </c>
      <c r="M136" s="241">
        <f>J136-F136</f>
        <v>17165</v>
      </c>
      <c r="N136" s="242">
        <f>J136/C136-1</f>
        <v>1.3176557918731375</v>
      </c>
      <c r="O136" s="241">
        <f>J136-C136</f>
        <v>601751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117997</v>
      </c>
      <c r="D137" s="265">
        <v>247584</v>
      </c>
      <c r="E137" s="265">
        <v>207208</v>
      </c>
      <c r="F137" s="265">
        <v>181512</v>
      </c>
      <c r="G137" s="271">
        <f t="shared" ref="G137:G146" si="12">F137/E137-1</f>
        <v>-0.12401065595922933</v>
      </c>
      <c r="H137" s="278">
        <f t="shared" ref="H137:H146" si="13">F137-E137</f>
        <v>-25696</v>
      </c>
      <c r="I137" s="273">
        <f t="shared" ref="I137:K146" si="14">F137/F$136</f>
        <v>0.17431806766551197</v>
      </c>
      <c r="J137" s="265">
        <v>161819</v>
      </c>
      <c r="K137" s="273">
        <f t="shared" si="14"/>
        <v>-1.049330284220843</v>
      </c>
      <c r="L137" s="273">
        <f t="shared" ref="L137:L146" si="15">J137/F137-1</f>
        <v>-0.10849420423994005</v>
      </c>
      <c r="M137" s="272">
        <f t="shared" ref="M137:M146" si="16">J137-F137</f>
        <v>-19693</v>
      </c>
      <c r="N137" s="271">
        <f t="shared" ref="N137:N146" si="17">J137/C137-1</f>
        <v>0.37138232327940535</v>
      </c>
      <c r="O137" s="265">
        <f t="shared" ref="O137:O146" si="18">J137-C137</f>
        <v>43822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51760</v>
      </c>
      <c r="D138" s="265">
        <v>83468</v>
      </c>
      <c r="E138" s="265">
        <v>123951</v>
      </c>
      <c r="F138" s="265">
        <v>118966</v>
      </c>
      <c r="G138" s="271">
        <f t="shared" si="12"/>
        <v>-4.0217505304515511E-2</v>
      </c>
      <c r="H138" s="278">
        <f t="shared" si="13"/>
        <v>-4985</v>
      </c>
      <c r="I138" s="273">
        <f t="shared" si="14"/>
        <v>0.1142509764527706</v>
      </c>
      <c r="J138" s="265">
        <v>114660</v>
      </c>
      <c r="K138" s="273">
        <f t="shared" si="14"/>
        <v>-0.20356909506697157</v>
      </c>
      <c r="L138" s="273">
        <f t="shared" si="15"/>
        <v>-3.6195215439705497E-2</v>
      </c>
      <c r="M138" s="272">
        <f t="shared" si="16"/>
        <v>-4306</v>
      </c>
      <c r="N138" s="271">
        <f t="shared" si="17"/>
        <v>1.2152241112828439</v>
      </c>
      <c r="O138" s="265">
        <f t="shared" si="18"/>
        <v>62900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2339</v>
      </c>
      <c r="D139" s="265">
        <v>4950</v>
      </c>
      <c r="E139" s="265">
        <v>6762</v>
      </c>
      <c r="F139" s="265">
        <v>20250</v>
      </c>
      <c r="G139" s="271">
        <f t="shared" si="12"/>
        <v>1.9946761313220942</v>
      </c>
      <c r="H139" s="278">
        <f t="shared" si="13"/>
        <v>13488</v>
      </c>
      <c r="I139" s="273">
        <f t="shared" si="14"/>
        <v>1.9447424248681178E-2</v>
      </c>
      <c r="J139" s="265">
        <v>11054</v>
      </c>
      <c r="K139" s="277">
        <f t="shared" si="14"/>
        <v>0.55080039202874875</v>
      </c>
      <c r="L139" s="273">
        <f t="shared" si="15"/>
        <v>-0.45412345679012345</v>
      </c>
      <c r="M139" s="272">
        <f t="shared" si="16"/>
        <v>-9196</v>
      </c>
      <c r="N139" s="271">
        <f t="shared" si="17"/>
        <v>3.725951261222745</v>
      </c>
      <c r="O139" s="265">
        <f t="shared" si="18"/>
        <v>8715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103133</v>
      </c>
      <c r="D140" s="265">
        <v>181693</v>
      </c>
      <c r="E140" s="265">
        <v>342343</v>
      </c>
      <c r="F140" s="265">
        <v>341923</v>
      </c>
      <c r="G140" s="271">
        <f t="shared" si="12"/>
        <v>-1.2268397484394011E-3</v>
      </c>
      <c r="H140" s="278">
        <f t="shared" si="13"/>
        <v>-420</v>
      </c>
      <c r="I140" s="273">
        <f t="shared" si="14"/>
        <v>0.32837143908058342</v>
      </c>
      <c r="J140" s="265">
        <v>382237</v>
      </c>
      <c r="K140" s="273">
        <f t="shared" si="14"/>
        <v>-1.7151257758902319E-2</v>
      </c>
      <c r="L140" s="273">
        <f t="shared" si="15"/>
        <v>0.1179037385610211</v>
      </c>
      <c r="M140" s="272">
        <f t="shared" si="16"/>
        <v>40314</v>
      </c>
      <c r="N140" s="271">
        <f t="shared" si="17"/>
        <v>2.7062530906693301</v>
      </c>
      <c r="O140" s="265">
        <f t="shared" si="18"/>
        <v>279104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30584</v>
      </c>
      <c r="D141" s="265">
        <v>44398</v>
      </c>
      <c r="E141" s="265">
        <v>48630</v>
      </c>
      <c r="F141" s="265">
        <v>55684</v>
      </c>
      <c r="G141" s="271">
        <f t="shared" si="12"/>
        <v>0.14505449311124829</v>
      </c>
      <c r="H141" s="278">
        <f t="shared" si="13"/>
        <v>7054</v>
      </c>
      <c r="I141" s="273">
        <f t="shared" si="14"/>
        <v>5.3477055400669757E-2</v>
      </c>
      <c r="J141" s="265">
        <v>49807</v>
      </c>
      <c r="K141" s="277">
        <f t="shared" si="14"/>
        <v>0.28805945769356417</v>
      </c>
      <c r="L141" s="273">
        <f t="shared" si="15"/>
        <v>-0.10554198692622652</v>
      </c>
      <c r="M141" s="272">
        <f t="shared" si="16"/>
        <v>-5877</v>
      </c>
      <c r="N141" s="271">
        <f t="shared" si="17"/>
        <v>0.62853125817420863</v>
      </c>
      <c r="O141" s="265">
        <f t="shared" si="18"/>
        <v>19223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61571</v>
      </c>
      <c r="D142" s="265">
        <v>104557</v>
      </c>
      <c r="E142" s="265">
        <v>134886</v>
      </c>
      <c r="F142" s="265">
        <v>146430</v>
      </c>
      <c r="G142" s="271">
        <f t="shared" si="12"/>
        <v>8.5583381522174262E-2</v>
      </c>
      <c r="H142" s="278">
        <f t="shared" si="13"/>
        <v>11544</v>
      </c>
      <c r="I142" s="273">
        <f t="shared" si="14"/>
        <v>0.14062648556713012</v>
      </c>
      <c r="J142" s="265">
        <v>156566</v>
      </c>
      <c r="K142" s="273">
        <f t="shared" si="14"/>
        <v>0.47141457040182949</v>
      </c>
      <c r="L142" s="273">
        <f t="shared" si="15"/>
        <v>6.9220788089872309E-2</v>
      </c>
      <c r="M142" s="272">
        <f t="shared" si="16"/>
        <v>10136</v>
      </c>
      <c r="N142" s="271">
        <f t="shared" si="17"/>
        <v>1.5428529664939665</v>
      </c>
      <c r="O142" s="265">
        <f t="shared" si="18"/>
        <v>94995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16023</v>
      </c>
      <c r="D143" s="265">
        <v>21732</v>
      </c>
      <c r="E143" s="265">
        <v>33809</v>
      </c>
      <c r="F143" s="265">
        <v>37722</v>
      </c>
      <c r="G143" s="271">
        <f t="shared" si="12"/>
        <v>0.11573841284864983</v>
      </c>
      <c r="H143" s="278">
        <f t="shared" si="13"/>
        <v>3913</v>
      </c>
      <c r="I143" s="273">
        <f t="shared" si="14"/>
        <v>3.6226950000432162E-2</v>
      </c>
      <c r="J143" s="265">
        <v>35821</v>
      </c>
      <c r="K143" s="277">
        <f t="shared" si="14"/>
        <v>0.15979255145377327</v>
      </c>
      <c r="L143" s="273">
        <f t="shared" si="15"/>
        <v>-5.0394994963151474E-2</v>
      </c>
      <c r="M143" s="272">
        <f t="shared" si="16"/>
        <v>-1901</v>
      </c>
      <c r="N143" s="271">
        <f t="shared" si="17"/>
        <v>1.2355988266866378</v>
      </c>
      <c r="O143" s="265">
        <f t="shared" si="18"/>
        <v>19798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26839</v>
      </c>
      <c r="D144" s="265">
        <v>45216</v>
      </c>
      <c r="E144" s="265">
        <v>29061</v>
      </c>
      <c r="F144" s="265">
        <v>32018</v>
      </c>
      <c r="G144" s="271">
        <f t="shared" si="12"/>
        <v>0.10175148824885594</v>
      </c>
      <c r="H144" s="278">
        <f t="shared" si="13"/>
        <v>2957</v>
      </c>
      <c r="I144" s="273">
        <f t="shared" si="14"/>
        <v>3.0749018745396241E-2</v>
      </c>
      <c r="J144" s="265">
        <v>29188</v>
      </c>
      <c r="K144" s="273">
        <f t="shared" si="14"/>
        <v>0.12075302188827181</v>
      </c>
      <c r="L144" s="273">
        <f t="shared" si="15"/>
        <v>-8.838778187269658E-2</v>
      </c>
      <c r="M144" s="272">
        <f t="shared" si="16"/>
        <v>-2830</v>
      </c>
      <c r="N144" s="271">
        <f t="shared" si="17"/>
        <v>8.752188978724984E-2</v>
      </c>
      <c r="O144" s="265">
        <f t="shared" si="18"/>
        <v>2349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24273</v>
      </c>
      <c r="D145" s="265">
        <v>26311</v>
      </c>
      <c r="E145" s="265">
        <v>32375</v>
      </c>
      <c r="F145" s="265">
        <v>47068</v>
      </c>
      <c r="G145" s="271">
        <f t="shared" si="12"/>
        <v>0.45383783783783782</v>
      </c>
      <c r="H145" s="278">
        <f t="shared" si="13"/>
        <v>14693</v>
      </c>
      <c r="I145" s="273">
        <f t="shared" si="14"/>
        <v>4.5202536520342007E-2</v>
      </c>
      <c r="J145" s="265">
        <v>61312</v>
      </c>
      <c r="K145" s="277">
        <f t="shared" si="14"/>
        <v>0.60000816726559947</v>
      </c>
      <c r="L145" s="273">
        <f t="shared" si="15"/>
        <v>0.30262598793235318</v>
      </c>
      <c r="M145" s="272">
        <f t="shared" si="16"/>
        <v>14244</v>
      </c>
      <c r="N145" s="271">
        <f t="shared" si="17"/>
        <v>1.5259341655337204</v>
      </c>
      <c r="O145" s="265">
        <f t="shared" si="18"/>
        <v>37039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22164</v>
      </c>
      <c r="D146" s="265">
        <f>D136-SUM(D137:D145)</f>
        <v>40392</v>
      </c>
      <c r="E146" s="265">
        <f>E136-SUM(E137:E145)</f>
        <v>57756</v>
      </c>
      <c r="F146" s="265">
        <f>F136-SUM(F137:F145)</f>
        <v>59696</v>
      </c>
      <c r="G146" s="271">
        <f t="shared" si="12"/>
        <v>3.3589583766188813E-2</v>
      </c>
      <c r="H146" s="278">
        <f t="shared" si="13"/>
        <v>1940</v>
      </c>
      <c r="I146" s="273">
        <f t="shared" si="14"/>
        <v>5.7330046318482542E-2</v>
      </c>
      <c r="J146" s="265">
        <f>J136-SUM(J137:J145)</f>
        <v>55970</v>
      </c>
      <c r="K146" s="273">
        <f t="shared" si="14"/>
        <v>7.9222476314929763E-2</v>
      </c>
      <c r="L146" s="273">
        <f t="shared" si="15"/>
        <v>-6.2416242294291102E-2</v>
      </c>
      <c r="M146" s="272">
        <f t="shared" si="16"/>
        <v>-3726</v>
      </c>
      <c r="N146" s="271">
        <f t="shared" si="17"/>
        <v>1.5252661974372859</v>
      </c>
      <c r="O146" s="265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06C1C-3086-4607-B687-60B6A1AD765B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113171</v>
      </c>
      <c r="D6" s="256">
        <v>155072</v>
      </c>
      <c r="E6" s="256">
        <v>329527</v>
      </c>
      <c r="F6" s="257">
        <f>E6/$E$6</f>
        <v>1</v>
      </c>
      <c r="G6" s="256">
        <v>355640</v>
      </c>
      <c r="H6" s="257">
        <f>G6/E6-1</f>
        <v>7.9243885933474312E-2</v>
      </c>
      <c r="I6" s="256">
        <f>G6-E6</f>
        <v>26113</v>
      </c>
      <c r="J6" s="257">
        <f>G6/$G$6</f>
        <v>1</v>
      </c>
      <c r="K6" s="256">
        <v>359830</v>
      </c>
      <c r="L6" s="257">
        <f>K6/G6-1</f>
        <v>1.1781576875492084E-2</v>
      </c>
      <c r="M6" s="256">
        <f>K6-G6</f>
        <v>4190</v>
      </c>
      <c r="N6" s="257">
        <f>K6/$K$6</f>
        <v>1</v>
      </c>
      <c r="O6" s="256">
        <v>378180</v>
      </c>
      <c r="P6" s="257">
        <f>O6/K6-1</f>
        <v>5.0996303810132648E-2</v>
      </c>
      <c r="Q6" s="256">
        <f>O6-K6</f>
        <v>18350</v>
      </c>
      <c r="R6" s="257">
        <f>IFERROR(O6/C6-1,"-")</f>
        <v>2.3416688020782708</v>
      </c>
      <c r="S6" s="256">
        <f>O6-C6</f>
        <v>265009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10899</v>
      </c>
      <c r="D7" s="265">
        <v>57500</v>
      </c>
      <c r="E7" s="265">
        <v>66436</v>
      </c>
      <c r="F7" s="271">
        <f t="shared" ref="F7:F16" si="0">E7/$E$6</f>
        <v>0.20161018672218059</v>
      </c>
      <c r="G7" s="265">
        <v>59643</v>
      </c>
      <c r="H7" s="273">
        <f>G7/E7-1</f>
        <v>-0.10224878078150401</v>
      </c>
      <c r="I7" s="272">
        <f>G7-E7</f>
        <v>-6793</v>
      </c>
      <c r="J7" s="271">
        <f>G7/$G$6</f>
        <v>0.16770610729951638</v>
      </c>
      <c r="K7" s="265">
        <v>54537</v>
      </c>
      <c r="L7" s="273">
        <f>K7/G7-1</f>
        <v>-8.5609375785926312E-2</v>
      </c>
      <c r="M7" s="272">
        <f>K7-G7</f>
        <v>-5106</v>
      </c>
      <c r="N7" s="271">
        <f>K7/$K$6</f>
        <v>0.15156323819581469</v>
      </c>
      <c r="O7" s="265">
        <v>44885</v>
      </c>
      <c r="P7" s="273">
        <f>O7/K7-1</f>
        <v>-0.17698076535196283</v>
      </c>
      <c r="Q7" s="272">
        <f>O7-K7</f>
        <v>-9652</v>
      </c>
      <c r="R7" s="273">
        <f t="shared" ref="R7:R16" si="1">IFERROR(O7/C7-1,"-")</f>
        <v>3.1182677309844937</v>
      </c>
      <c r="S7" s="272">
        <f t="shared" ref="S7:S16" si="2">O7-C7</f>
        <v>33986</v>
      </c>
      <c r="T7" s="271">
        <f>O7/$O$6</f>
        <v>0.11868686868686869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8874</v>
      </c>
      <c r="D8" s="265">
        <v>12365</v>
      </c>
      <c r="E8" s="265">
        <v>40782</v>
      </c>
      <c r="F8" s="271">
        <f t="shared" si="0"/>
        <v>0.12375920637762611</v>
      </c>
      <c r="G8" s="265">
        <v>36779</v>
      </c>
      <c r="H8" s="273">
        <f t="shared" ref="H8:H16" si="3">G8/E8-1</f>
        <v>-9.8156049237408616E-2</v>
      </c>
      <c r="I8" s="272">
        <f t="shared" ref="I8:I16" si="4">G8-E8</f>
        <v>-4003</v>
      </c>
      <c r="J8" s="271">
        <f t="shared" ref="J8:J16" si="5">G8/$G$6</f>
        <v>0.10341637611067371</v>
      </c>
      <c r="K8" s="265">
        <v>34129</v>
      </c>
      <c r="L8" s="273">
        <f t="shared" ref="L8:L16" si="6">K8/G8-1</f>
        <v>-7.2051986187770201E-2</v>
      </c>
      <c r="M8" s="272">
        <f t="shared" ref="M8:M16" si="7">K8-G8</f>
        <v>-2650</v>
      </c>
      <c r="N8" s="271">
        <f t="shared" ref="N8:N16" si="8">K8/$K$6</f>
        <v>9.484756690659478E-2</v>
      </c>
      <c r="O8" s="265">
        <v>37277</v>
      </c>
      <c r="P8" s="273">
        <f t="shared" ref="P8:P16" si="9">O8/K8-1</f>
        <v>9.2238272436930391E-2</v>
      </c>
      <c r="Q8" s="272">
        <f t="shared" ref="Q8:Q16" si="10">O8-K8</f>
        <v>3148</v>
      </c>
      <c r="R8" s="273">
        <f t="shared" si="1"/>
        <v>3.2006986702727067</v>
      </c>
      <c r="S8" s="272">
        <f t="shared" si="2"/>
        <v>28403</v>
      </c>
      <c r="T8" s="271">
        <f t="shared" ref="T8:T16" si="11">O8/$O$6</f>
        <v>9.8569464276270558E-2</v>
      </c>
      <c r="V8" s="29"/>
      <c r="W8" s="81"/>
      <c r="AE8" s="1"/>
    </row>
    <row r="9" spans="1:31" s="4" customFormat="1" x14ac:dyDescent="0.25">
      <c r="B9" s="248" t="s">
        <v>48</v>
      </c>
      <c r="C9" s="265">
        <v>585</v>
      </c>
      <c r="D9" s="265">
        <v>1160</v>
      </c>
      <c r="E9" s="265">
        <v>1497</v>
      </c>
      <c r="F9" s="266">
        <f t="shared" si="0"/>
        <v>4.5428750906602493E-3</v>
      </c>
      <c r="G9" s="265">
        <v>3389</v>
      </c>
      <c r="H9" s="277">
        <f t="shared" si="3"/>
        <v>1.2638610554442216</v>
      </c>
      <c r="I9" s="268">
        <f t="shared" si="4"/>
        <v>1892</v>
      </c>
      <c r="J9" s="266">
        <f t="shared" si="5"/>
        <v>9.5292992914182886E-3</v>
      </c>
      <c r="K9" s="265">
        <v>2330</v>
      </c>
      <c r="L9" s="273">
        <f t="shared" si="6"/>
        <v>-0.31248155798170552</v>
      </c>
      <c r="M9" s="272">
        <f t="shared" si="7"/>
        <v>-1059</v>
      </c>
      <c r="N9" s="271">
        <f t="shared" si="8"/>
        <v>6.4752799933301833E-3</v>
      </c>
      <c r="O9" s="265">
        <v>1948</v>
      </c>
      <c r="P9" s="273">
        <f t="shared" si="9"/>
        <v>-0.16394849785407728</v>
      </c>
      <c r="Q9" s="272">
        <f t="shared" si="10"/>
        <v>-382</v>
      </c>
      <c r="R9" s="273">
        <f t="shared" si="1"/>
        <v>2.3299145299145301</v>
      </c>
      <c r="S9" s="272">
        <f t="shared" si="2"/>
        <v>1363</v>
      </c>
      <c r="T9" s="271">
        <f t="shared" si="11"/>
        <v>5.1509863028187637E-3</v>
      </c>
      <c r="V9" s="29"/>
      <c r="W9" s="81"/>
      <c r="AE9" s="1"/>
    </row>
    <row r="10" spans="1:31" s="4" customFormat="1" x14ac:dyDescent="0.25">
      <c r="B10" s="248" t="s">
        <v>50</v>
      </c>
      <c r="C10" s="265">
        <v>38308</v>
      </c>
      <c r="D10" s="265">
        <v>39205</v>
      </c>
      <c r="E10" s="265">
        <v>139217</v>
      </c>
      <c r="F10" s="271">
        <f t="shared" si="0"/>
        <v>0.4224752448206065</v>
      </c>
      <c r="G10" s="265">
        <v>149908</v>
      </c>
      <c r="H10" s="273">
        <f t="shared" si="3"/>
        <v>7.6793782368532515E-2</v>
      </c>
      <c r="I10" s="272">
        <f t="shared" si="4"/>
        <v>10691</v>
      </c>
      <c r="J10" s="271">
        <f t="shared" si="5"/>
        <v>0.42151613991676978</v>
      </c>
      <c r="K10" s="265">
        <v>158283</v>
      </c>
      <c r="L10" s="273">
        <f t="shared" si="6"/>
        <v>5.5867598793926998E-2</v>
      </c>
      <c r="M10" s="272">
        <f t="shared" si="7"/>
        <v>8375</v>
      </c>
      <c r="N10" s="271">
        <f t="shared" si="8"/>
        <v>0.4398827223966873</v>
      </c>
      <c r="O10" s="265">
        <v>177318</v>
      </c>
      <c r="P10" s="273">
        <f t="shared" si="9"/>
        <v>0.12025928242451811</v>
      </c>
      <c r="Q10" s="272">
        <f t="shared" si="10"/>
        <v>19035</v>
      </c>
      <c r="R10" s="273">
        <f t="shared" si="1"/>
        <v>3.6287459538477602</v>
      </c>
      <c r="S10" s="272">
        <f t="shared" si="2"/>
        <v>139010</v>
      </c>
      <c r="T10" s="271">
        <f>O10/$O$6</f>
        <v>0.46887196573060447</v>
      </c>
      <c r="V10" s="29"/>
      <c r="W10" s="81"/>
      <c r="AE10" s="1"/>
    </row>
    <row r="11" spans="1:31" s="4" customFormat="1" x14ac:dyDescent="0.25">
      <c r="B11" s="248" t="s">
        <v>52</v>
      </c>
      <c r="C11" s="265">
        <v>5757</v>
      </c>
      <c r="D11" s="265">
        <v>9171</v>
      </c>
      <c r="E11" s="265">
        <v>15618</v>
      </c>
      <c r="F11" s="266">
        <f t="shared" si="0"/>
        <v>4.7395205855665846E-2</v>
      </c>
      <c r="G11" s="265">
        <v>18555</v>
      </c>
      <c r="H11" s="277">
        <f t="shared" si="3"/>
        <v>0.18805224740683824</v>
      </c>
      <c r="I11" s="268">
        <f t="shared" si="4"/>
        <v>2937</v>
      </c>
      <c r="J11" s="266">
        <f t="shared" si="5"/>
        <v>5.2173546282757846E-2</v>
      </c>
      <c r="K11" s="265">
        <v>19490</v>
      </c>
      <c r="L11" s="273">
        <f t="shared" si="6"/>
        <v>5.0390730261385075E-2</v>
      </c>
      <c r="M11" s="272">
        <f t="shared" si="7"/>
        <v>935</v>
      </c>
      <c r="N11" s="271">
        <f t="shared" si="8"/>
        <v>5.4164466553650335E-2</v>
      </c>
      <c r="O11" s="265">
        <v>20654</v>
      </c>
      <c r="P11" s="273">
        <f t="shared" si="9"/>
        <v>5.9722934838378761E-2</v>
      </c>
      <c r="Q11" s="272">
        <f t="shared" si="10"/>
        <v>1164</v>
      </c>
      <c r="R11" s="273">
        <f t="shared" si="1"/>
        <v>2.5876324474552717</v>
      </c>
      <c r="S11" s="272">
        <f t="shared" si="2"/>
        <v>14897</v>
      </c>
      <c r="T11" s="271">
        <f t="shared" si="11"/>
        <v>5.4614204875984979E-2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13225</v>
      </c>
      <c r="D12" s="265">
        <v>23118</v>
      </c>
      <c r="E12" s="265">
        <v>36702</v>
      </c>
      <c r="F12" s="271">
        <f t="shared" si="0"/>
        <v>0.11137782336500499</v>
      </c>
      <c r="G12" s="265">
        <v>48144</v>
      </c>
      <c r="H12" s="273">
        <f t="shared" si="3"/>
        <v>0.31175412784044476</v>
      </c>
      <c r="I12" s="272">
        <f t="shared" si="4"/>
        <v>11442</v>
      </c>
      <c r="J12" s="271">
        <f t="shared" si="5"/>
        <v>0.13537284894837476</v>
      </c>
      <c r="K12" s="265">
        <v>48247</v>
      </c>
      <c r="L12" s="273">
        <f t="shared" si="6"/>
        <v>2.1394150880691409E-3</v>
      </c>
      <c r="M12" s="272">
        <f t="shared" si="7"/>
        <v>103</v>
      </c>
      <c r="N12" s="271">
        <f t="shared" si="8"/>
        <v>0.13408276130394908</v>
      </c>
      <c r="O12" s="265">
        <v>50408</v>
      </c>
      <c r="P12" s="273">
        <f t="shared" si="9"/>
        <v>4.4790349659046269E-2</v>
      </c>
      <c r="Q12" s="272">
        <f t="shared" si="10"/>
        <v>2161</v>
      </c>
      <c r="R12" s="273">
        <f t="shared" si="1"/>
        <v>2.811568998109641</v>
      </c>
      <c r="S12" s="272">
        <f t="shared" si="2"/>
        <v>37183</v>
      </c>
      <c r="T12" s="271">
        <f t="shared" si="11"/>
        <v>0.13329102543762231</v>
      </c>
      <c r="V12" s="29"/>
      <c r="W12" s="81"/>
      <c r="AE12" s="1"/>
    </row>
    <row r="13" spans="1:31" s="4" customFormat="1" x14ac:dyDescent="0.25">
      <c r="B13" s="248" t="s">
        <v>51</v>
      </c>
      <c r="C13" s="265">
        <v>3215</v>
      </c>
      <c r="D13" s="265">
        <v>4159</v>
      </c>
      <c r="E13" s="265">
        <v>9476</v>
      </c>
      <c r="F13" s="266">
        <f t="shared" si="0"/>
        <v>2.8756368977352387E-2</v>
      </c>
      <c r="G13" s="265">
        <v>15942</v>
      </c>
      <c r="H13" s="277">
        <f t="shared" si="3"/>
        <v>0.6823554242296328</v>
      </c>
      <c r="I13" s="268">
        <f t="shared" si="4"/>
        <v>6466</v>
      </c>
      <c r="J13" s="266">
        <f t="shared" si="5"/>
        <v>4.4826228770666963E-2</v>
      </c>
      <c r="K13" s="265">
        <v>14063</v>
      </c>
      <c r="L13" s="273">
        <f t="shared" si="6"/>
        <v>-0.11786475975410859</v>
      </c>
      <c r="M13" s="272">
        <f t="shared" si="7"/>
        <v>-1879</v>
      </c>
      <c r="N13" s="271">
        <f t="shared" si="8"/>
        <v>3.9082344440430204E-2</v>
      </c>
      <c r="O13" s="265">
        <v>12878</v>
      </c>
      <c r="P13" s="273">
        <f t="shared" si="9"/>
        <v>-8.4263670625044473E-2</v>
      </c>
      <c r="Q13" s="272">
        <f t="shared" si="10"/>
        <v>-1185</v>
      </c>
      <c r="R13" s="273">
        <f t="shared" si="1"/>
        <v>3.005598755832037</v>
      </c>
      <c r="S13" s="272">
        <f t="shared" si="2"/>
        <v>9663</v>
      </c>
      <c r="T13" s="271">
        <f t="shared" si="11"/>
        <v>3.4052567560420965E-2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866</v>
      </c>
      <c r="D14" s="265">
        <v>5034</v>
      </c>
      <c r="E14" s="265">
        <v>4983</v>
      </c>
      <c r="F14" s="271">
        <f t="shared" si="0"/>
        <v>1.5121674399973296E-2</v>
      </c>
      <c r="G14" s="265">
        <v>6449</v>
      </c>
      <c r="H14" s="273">
        <f t="shared" si="3"/>
        <v>0.29420028095524775</v>
      </c>
      <c r="I14" s="272">
        <f t="shared" si="4"/>
        <v>1466</v>
      </c>
      <c r="J14" s="271">
        <f t="shared" si="5"/>
        <v>1.813350579237431E-2</v>
      </c>
      <c r="K14" s="265">
        <v>5126</v>
      </c>
      <c r="L14" s="273">
        <f t="shared" si="6"/>
        <v>-0.20514808497441461</v>
      </c>
      <c r="M14" s="272">
        <f t="shared" si="7"/>
        <v>-1323</v>
      </c>
      <c r="N14" s="271">
        <f t="shared" si="8"/>
        <v>1.4245615985326403E-2</v>
      </c>
      <c r="O14" s="265">
        <v>6087</v>
      </c>
      <c r="P14" s="273">
        <f t="shared" si="9"/>
        <v>0.18747561451424111</v>
      </c>
      <c r="Q14" s="272">
        <f t="shared" si="10"/>
        <v>961</v>
      </c>
      <c r="R14" s="273">
        <f t="shared" si="1"/>
        <v>6.0288683602771362</v>
      </c>
      <c r="S14" s="272">
        <f t="shared" si="2"/>
        <v>5221</v>
      </c>
      <c r="T14" s="271">
        <f t="shared" si="11"/>
        <v>1.6095510074567665E-2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3282</v>
      </c>
      <c r="D15" s="265">
        <v>474</v>
      </c>
      <c r="E15" s="265">
        <v>5175</v>
      </c>
      <c r="F15" s="266">
        <f t="shared" si="0"/>
        <v>1.5704327718214291E-2</v>
      </c>
      <c r="G15" s="265">
        <v>6685</v>
      </c>
      <c r="H15" s="277">
        <f t="shared" si="3"/>
        <v>0.29178743961352649</v>
      </c>
      <c r="I15" s="268">
        <f t="shared" si="4"/>
        <v>1510</v>
      </c>
      <c r="J15" s="266">
        <f t="shared" si="5"/>
        <v>1.8797098189180069E-2</v>
      </c>
      <c r="K15" s="265">
        <v>13110</v>
      </c>
      <c r="L15" s="273">
        <f t="shared" si="6"/>
        <v>0.96110695587135386</v>
      </c>
      <c r="M15" s="272">
        <f t="shared" si="7"/>
        <v>6425</v>
      </c>
      <c r="N15" s="271">
        <f t="shared" si="8"/>
        <v>3.6433871550454383E-2</v>
      </c>
      <c r="O15" s="265">
        <v>15532</v>
      </c>
      <c r="P15" s="273">
        <f t="shared" si="9"/>
        <v>0.184744469870328</v>
      </c>
      <c r="Q15" s="272">
        <f t="shared" si="10"/>
        <v>2422</v>
      </c>
      <c r="R15" s="273">
        <f t="shared" si="1"/>
        <v>3.7324801950030473</v>
      </c>
      <c r="S15" s="272">
        <f t="shared" si="2"/>
        <v>12250</v>
      </c>
      <c r="T15" s="271">
        <f t="shared" si="11"/>
        <v>4.1070389761489239E-2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28160</v>
      </c>
      <c r="D16" s="265">
        <f>D6-SUM(D7:D15)</f>
        <v>2886</v>
      </c>
      <c r="E16" s="265">
        <f>E6-SUM(E7:E15)</f>
        <v>9641</v>
      </c>
      <c r="F16" s="271">
        <f t="shared" si="0"/>
        <v>2.9257086672715742E-2</v>
      </c>
      <c r="G16" s="265">
        <f>G6-SUM(G7:G15)</f>
        <v>10146</v>
      </c>
      <c r="H16" s="273">
        <f t="shared" si="3"/>
        <v>5.2380458458666013E-2</v>
      </c>
      <c r="I16" s="272">
        <f t="shared" si="4"/>
        <v>505</v>
      </c>
      <c r="J16" s="271">
        <f t="shared" si="5"/>
        <v>2.852884939826791E-2</v>
      </c>
      <c r="K16" s="265">
        <f>K6-SUM(K7:K15)</f>
        <v>10515</v>
      </c>
      <c r="L16" s="273">
        <f t="shared" si="6"/>
        <v>3.6369012418687063E-2</v>
      </c>
      <c r="M16" s="272">
        <f t="shared" si="7"/>
        <v>369</v>
      </c>
      <c r="N16" s="271">
        <f t="shared" si="8"/>
        <v>2.922213267376261E-2</v>
      </c>
      <c r="O16" s="265">
        <f>O6-SUM(O7:O15)</f>
        <v>11193</v>
      </c>
      <c r="P16" s="273">
        <f t="shared" si="9"/>
        <v>6.447931526390871E-2</v>
      </c>
      <c r="Q16" s="272">
        <f t="shared" si="10"/>
        <v>678</v>
      </c>
      <c r="R16" s="273">
        <f t="shared" si="1"/>
        <v>-0.60252130681818183</v>
      </c>
      <c r="S16" s="272">
        <f t="shared" si="2"/>
        <v>-16967</v>
      </c>
      <c r="T16" s="271">
        <f t="shared" si="11"/>
        <v>2.9597017293352373E-2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248294</v>
      </c>
      <c r="D136" s="241">
        <v>384253</v>
      </c>
      <c r="E136" s="241">
        <v>593573</v>
      </c>
      <c r="F136" s="241">
        <v>612478</v>
      </c>
      <c r="G136" s="242">
        <f>F136/E136-1</f>
        <v>3.1849494501939857E-2</v>
      </c>
      <c r="H136" s="241">
        <f>F136-E136</f>
        <v>18905</v>
      </c>
      <c r="I136" s="242">
        <f>F136/F$136</f>
        <v>1</v>
      </c>
      <c r="J136" s="241">
        <v>636461</v>
      </c>
      <c r="K136" s="242">
        <f>H136/H$136</f>
        <v>1</v>
      </c>
      <c r="L136" s="242">
        <f>J136/F136-1</f>
        <v>3.915732483452472E-2</v>
      </c>
      <c r="M136" s="241">
        <f>J136-F136</f>
        <v>23983</v>
      </c>
      <c r="N136" s="242">
        <f>J136/C136-1</f>
        <v>1.5633362062715972</v>
      </c>
      <c r="O136" s="241">
        <f>J136-C136</f>
        <v>388167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49521</v>
      </c>
      <c r="D137" s="265">
        <v>120918</v>
      </c>
      <c r="E137" s="265">
        <v>120397</v>
      </c>
      <c r="F137" s="265">
        <v>106138</v>
      </c>
      <c r="G137" s="271">
        <f t="shared" ref="G137:G146" si="12">F137/E137-1</f>
        <v>-0.11843318355108512</v>
      </c>
      <c r="H137" s="278">
        <f t="shared" ref="H137:H146" si="13">F137-E137</f>
        <v>-14259</v>
      </c>
      <c r="I137" s="273">
        <f t="shared" ref="I137:K146" si="14">F137/F$136</f>
        <v>0.17329275500507774</v>
      </c>
      <c r="J137" s="265">
        <v>101169</v>
      </c>
      <c r="K137" s="273">
        <f t="shared" si="14"/>
        <v>-0.75424490875429784</v>
      </c>
      <c r="L137" s="273">
        <f t="shared" ref="L137:L146" si="15">J137/F137-1</f>
        <v>-4.6816408826245048E-2</v>
      </c>
      <c r="M137" s="272">
        <f t="shared" ref="M137:M146" si="16">J137-F137</f>
        <v>-4969</v>
      </c>
      <c r="N137" s="271">
        <f t="shared" ref="N137:N145" si="17">J137/C137-1</f>
        <v>1.0429514751317623</v>
      </c>
      <c r="O137" s="265">
        <f t="shared" ref="O137:O146" si="18">J137-C137</f>
        <v>51648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26848</v>
      </c>
      <c r="D138" s="265">
        <v>39986</v>
      </c>
      <c r="E138" s="265">
        <v>75857</v>
      </c>
      <c r="F138" s="265">
        <v>67064</v>
      </c>
      <c r="G138" s="271">
        <f t="shared" si="12"/>
        <v>-0.1159154725338466</v>
      </c>
      <c r="H138" s="278">
        <f t="shared" si="13"/>
        <v>-8793</v>
      </c>
      <c r="I138" s="273">
        <f t="shared" si="14"/>
        <v>0.10949617782189727</v>
      </c>
      <c r="J138" s="265">
        <v>64415</v>
      </c>
      <c r="K138" s="273">
        <f t="shared" si="14"/>
        <v>-0.4651150489288548</v>
      </c>
      <c r="L138" s="273">
        <f t="shared" si="15"/>
        <v>-3.9499582488369267E-2</v>
      </c>
      <c r="M138" s="272">
        <f t="shared" si="16"/>
        <v>-2649</v>
      </c>
      <c r="N138" s="271">
        <f t="shared" si="17"/>
        <v>1.3992476162097733</v>
      </c>
      <c r="O138" s="265">
        <f t="shared" si="18"/>
        <v>37567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681</v>
      </c>
      <c r="D139" s="265">
        <v>2535</v>
      </c>
      <c r="E139" s="265">
        <v>3247</v>
      </c>
      <c r="F139" s="265">
        <v>5439</v>
      </c>
      <c r="G139" s="271">
        <f t="shared" si="12"/>
        <v>0.67508469356328926</v>
      </c>
      <c r="H139" s="279">
        <f t="shared" si="13"/>
        <v>2192</v>
      </c>
      <c r="I139" s="277">
        <f t="shared" si="14"/>
        <v>8.8803189665587982E-3</v>
      </c>
      <c r="J139" s="265">
        <v>3803</v>
      </c>
      <c r="K139" s="277">
        <f t="shared" si="14"/>
        <v>0.11594816186194129</v>
      </c>
      <c r="L139" s="273">
        <f t="shared" si="15"/>
        <v>-0.30079058650487223</v>
      </c>
      <c r="M139" s="272">
        <f t="shared" si="16"/>
        <v>-1636</v>
      </c>
      <c r="N139" s="271">
        <f t="shared" si="17"/>
        <v>4.5844346549192361</v>
      </c>
      <c r="O139" s="265">
        <f t="shared" si="18"/>
        <v>3122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74813</v>
      </c>
      <c r="D140" s="265">
        <v>114704</v>
      </c>
      <c r="E140" s="265">
        <v>244952</v>
      </c>
      <c r="F140" s="265">
        <v>249820</v>
      </c>
      <c r="G140" s="271">
        <f t="shared" si="12"/>
        <v>1.987328129592747E-2</v>
      </c>
      <c r="H140" s="278">
        <f t="shared" si="13"/>
        <v>4868</v>
      </c>
      <c r="I140" s="273">
        <f t="shared" si="14"/>
        <v>0.40788403828382408</v>
      </c>
      <c r="J140" s="265">
        <v>275953</v>
      </c>
      <c r="K140" s="273">
        <f t="shared" si="14"/>
        <v>0.25749801639777836</v>
      </c>
      <c r="L140" s="273">
        <f t="shared" si="15"/>
        <v>0.1046073172684332</v>
      </c>
      <c r="M140" s="272">
        <f t="shared" si="16"/>
        <v>26133</v>
      </c>
      <c r="N140" s="271">
        <f t="shared" si="17"/>
        <v>2.6885701682862604</v>
      </c>
      <c r="O140" s="265">
        <f t="shared" si="18"/>
        <v>201140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25621</v>
      </c>
      <c r="D141" s="265">
        <v>20278</v>
      </c>
      <c r="E141" s="265">
        <v>32271</v>
      </c>
      <c r="F141" s="265">
        <v>36164</v>
      </c>
      <c r="G141" s="271">
        <f t="shared" si="12"/>
        <v>0.12063462551516846</v>
      </c>
      <c r="H141" s="279">
        <f t="shared" si="13"/>
        <v>3893</v>
      </c>
      <c r="I141" s="277">
        <f t="shared" si="14"/>
        <v>5.9045386119991251E-2</v>
      </c>
      <c r="J141" s="265">
        <v>33708</v>
      </c>
      <c r="K141" s="277">
        <f t="shared" si="14"/>
        <v>0.20592435863528166</v>
      </c>
      <c r="L141" s="273">
        <f t="shared" si="15"/>
        <v>-6.791284149983412E-2</v>
      </c>
      <c r="M141" s="272">
        <f t="shared" si="16"/>
        <v>-2456</v>
      </c>
      <c r="N141" s="271">
        <f t="shared" si="17"/>
        <v>0.31563951446079397</v>
      </c>
      <c r="O141" s="265">
        <f t="shared" si="18"/>
        <v>8087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33780</v>
      </c>
      <c r="D142" s="265">
        <v>51310</v>
      </c>
      <c r="E142" s="265">
        <v>65021</v>
      </c>
      <c r="F142" s="265">
        <v>80309</v>
      </c>
      <c r="G142" s="271">
        <f t="shared" si="12"/>
        <v>0.23512403684963323</v>
      </c>
      <c r="H142" s="278">
        <f t="shared" si="13"/>
        <v>15288</v>
      </c>
      <c r="I142" s="273">
        <f t="shared" si="14"/>
        <v>0.1311214443620832</v>
      </c>
      <c r="J142" s="265">
        <v>80773</v>
      </c>
      <c r="K142" s="273">
        <f t="shared" si="14"/>
        <v>0.80867495371594811</v>
      </c>
      <c r="L142" s="273">
        <f t="shared" si="15"/>
        <v>5.7776836967213807E-3</v>
      </c>
      <c r="M142" s="272">
        <f t="shared" si="16"/>
        <v>464</v>
      </c>
      <c r="N142" s="271">
        <f t="shared" si="17"/>
        <v>1.3911486086441682</v>
      </c>
      <c r="O142" s="265">
        <f t="shared" si="18"/>
        <v>46993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7339</v>
      </c>
      <c r="D143" s="265">
        <v>10731</v>
      </c>
      <c r="E143" s="265">
        <v>17520</v>
      </c>
      <c r="F143" s="265">
        <v>25698</v>
      </c>
      <c r="G143" s="271">
        <f t="shared" si="12"/>
        <v>0.46678082191780823</v>
      </c>
      <c r="H143" s="279">
        <f t="shared" si="13"/>
        <v>8178</v>
      </c>
      <c r="I143" s="277">
        <f t="shared" si="14"/>
        <v>4.1957425409565728E-2</v>
      </c>
      <c r="J143" s="265">
        <v>23944</v>
      </c>
      <c r="K143" s="277">
        <f t="shared" si="14"/>
        <v>0.43258397249404917</v>
      </c>
      <c r="L143" s="273">
        <f t="shared" si="15"/>
        <v>-6.8254338859055186E-2</v>
      </c>
      <c r="M143" s="272">
        <f t="shared" si="16"/>
        <v>-1754</v>
      </c>
      <c r="N143" s="271">
        <f t="shared" si="17"/>
        <v>2.2625698324022347</v>
      </c>
      <c r="O143" s="265">
        <f t="shared" si="18"/>
        <v>16605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6781</v>
      </c>
      <c r="D144" s="265">
        <v>11021</v>
      </c>
      <c r="E144" s="265">
        <v>9118</v>
      </c>
      <c r="F144" s="265">
        <v>11280</v>
      </c>
      <c r="G144" s="271">
        <f t="shared" si="12"/>
        <v>0.23711340206185572</v>
      </c>
      <c r="H144" s="278">
        <f t="shared" si="13"/>
        <v>2162</v>
      </c>
      <c r="I144" s="273">
        <f t="shared" si="14"/>
        <v>1.8416988038754044E-2</v>
      </c>
      <c r="J144" s="265">
        <v>10812</v>
      </c>
      <c r="K144" s="273">
        <f t="shared" si="14"/>
        <v>0.1143612800846337</v>
      </c>
      <c r="L144" s="273">
        <f t="shared" si="15"/>
        <v>-4.1489361702127692E-2</v>
      </c>
      <c r="M144" s="272">
        <f t="shared" si="16"/>
        <v>-468</v>
      </c>
      <c r="N144" s="271">
        <f t="shared" si="17"/>
        <v>0.59445509511871397</v>
      </c>
      <c r="O144" s="265">
        <f t="shared" si="18"/>
        <v>4031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15343</v>
      </c>
      <c r="D145" s="265">
        <v>4744</v>
      </c>
      <c r="E145" s="265">
        <v>9037</v>
      </c>
      <c r="F145" s="265">
        <v>15069</v>
      </c>
      <c r="G145" s="271">
        <f t="shared" si="12"/>
        <v>0.66747814540223516</v>
      </c>
      <c r="H145" s="279">
        <f t="shared" si="13"/>
        <v>6032</v>
      </c>
      <c r="I145" s="277">
        <f t="shared" si="14"/>
        <v>2.4603332691133396E-2</v>
      </c>
      <c r="J145" s="265">
        <v>23750</v>
      </c>
      <c r="K145" s="277">
        <f t="shared" si="14"/>
        <v>0.31906902935731291</v>
      </c>
      <c r="L145" s="273">
        <f t="shared" si="15"/>
        <v>0.57608334992368437</v>
      </c>
      <c r="M145" s="272">
        <f t="shared" si="16"/>
        <v>8681</v>
      </c>
      <c r="N145" s="271">
        <f t="shared" si="17"/>
        <v>0.54793717004497156</v>
      </c>
      <c r="O145" s="265">
        <f t="shared" si="18"/>
        <v>8407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7567</v>
      </c>
      <c r="D146" s="265">
        <f>D136-SUM(D137:D145)</f>
        <v>8026</v>
      </c>
      <c r="E146" s="265">
        <f>E136-SUM(E137:E145)</f>
        <v>16153</v>
      </c>
      <c r="F146" s="265">
        <f>F136-SUM(F137:F145)</f>
        <v>15497</v>
      </c>
      <c r="G146" s="271">
        <f t="shared" si="12"/>
        <v>-4.0611651086485456E-2</v>
      </c>
      <c r="H146" s="278">
        <f t="shared" si="13"/>
        <v>-656</v>
      </c>
      <c r="I146" s="273">
        <f t="shared" si="14"/>
        <v>2.5302133301114488E-2</v>
      </c>
      <c r="J146" s="265">
        <f>J136-SUM(J137:J145)</f>
        <v>18134</v>
      </c>
      <c r="K146" s="273">
        <f t="shared" si="14"/>
        <v>-3.4699814863792644E-2</v>
      </c>
      <c r="L146" s="273">
        <f t="shared" si="15"/>
        <v>0.17016196683229001</v>
      </c>
      <c r="M146" s="272">
        <f t="shared" si="16"/>
        <v>2637</v>
      </c>
      <c r="N146" s="271">
        <f>J146/C146-1</f>
        <v>1.3964583058015068</v>
      </c>
      <c r="O146" s="265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F20C7-E3B0-4B29-8195-A887C2089780}">
  <sheetPr>
    <tabColor theme="4" tint="0.39997558519241921"/>
  </sheetPr>
  <dimension ref="A1:AE149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209</v>
      </c>
      <c r="G1" s="236"/>
      <c r="H1" s="236"/>
      <c r="I1" s="236"/>
      <c r="K1" s="236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4" t="s">
        <v>265</v>
      </c>
      <c r="D5" s="254" t="s">
        <v>266</v>
      </c>
      <c r="E5" s="254" t="s">
        <v>267</v>
      </c>
      <c r="F5" s="255" t="str">
        <f>CONCATENATE("%/s total Tenerife ",RIGHT(E5,4))</f>
        <v>%/s total Tenerife 2022</v>
      </c>
      <c r="G5" s="254" t="s">
        <v>268</v>
      </c>
      <c r="H5" s="255" t="str">
        <f>CONCATENATE("var. ",RIGHT(G5,2),"/",RIGHT(E5,2))</f>
        <v>var. 23/22</v>
      </c>
      <c r="I5" s="255" t="str">
        <f>CONCATENATE("dif. ",RIGHT(G5,2),"/",RIGHT(E5,2))</f>
        <v>dif. 23/22</v>
      </c>
      <c r="J5" s="255" t="str">
        <f>CONCATENATE("%/s total Tenerife ",RIGHT(G5,4))</f>
        <v>%/s total Tenerife 2023</v>
      </c>
      <c r="K5" s="254" t="s">
        <v>269</v>
      </c>
      <c r="L5" s="255" t="str">
        <f>CONCATENATE("var. ",RIGHT(K5,2),"/",RIGHT(G5,2))</f>
        <v>var. 24/23</v>
      </c>
      <c r="M5" s="255" t="str">
        <f>CONCATENATE("dif. ",RIGHT(K5,2),"/",RIGHT(G5,2))</f>
        <v>dif. 24/23</v>
      </c>
      <c r="N5" s="255" t="str">
        <f>CONCATENATE("%/s total Tenerife ",RIGHT(K5,4))</f>
        <v>%/s total Tenerife 2024</v>
      </c>
      <c r="O5" s="254" t="s">
        <v>270</v>
      </c>
      <c r="P5" s="255" t="str">
        <f>CONCATENATE("var. ",RIGHT(O5,2),"/",RIGHT(K5,2))</f>
        <v>var. 25/24</v>
      </c>
      <c r="Q5" s="255" t="str">
        <f>CONCATENATE("dif. ",RIGHT(O5,2),"/",RIGHT(K5,2))</f>
        <v>dif. 25/24</v>
      </c>
      <c r="R5" s="255" t="str">
        <f>CONCATENATE("var. ",RIGHT(O5,2),"/",RIGHT(C5,2))</f>
        <v>var. 25/20</v>
      </c>
      <c r="S5" s="255" t="str">
        <f>CONCATENATE("dif. ",RIGHT(O5,2),"/",RIGHT(C5,2))</f>
        <v>dif. 25/20</v>
      </c>
      <c r="T5" s="255" t="str">
        <f>CONCATENATE("%/s total Tenerife ",RIGHT(O5,4))</f>
        <v>%/s total Tenerife 2025</v>
      </c>
      <c r="AE5" s="1"/>
    </row>
    <row r="6" spans="1:31" ht="18.75" x14ac:dyDescent="0.3">
      <c r="A6" s="4"/>
      <c r="B6" s="237" t="s">
        <v>206</v>
      </c>
      <c r="C6" s="256">
        <v>77391</v>
      </c>
      <c r="D6" s="256">
        <v>229473</v>
      </c>
      <c r="E6" s="256">
        <v>253134</v>
      </c>
      <c r="F6" s="257">
        <f>E6/$E$6</f>
        <v>1</v>
      </c>
      <c r="G6" s="256">
        <v>254990</v>
      </c>
      <c r="H6" s="257">
        <f>G6/E6-1</f>
        <v>7.3320849826574719E-3</v>
      </c>
      <c r="I6" s="256">
        <f>G6-E6</f>
        <v>1856</v>
      </c>
      <c r="J6" s="257">
        <f>G6/$G$6</f>
        <v>1</v>
      </c>
      <c r="K6" s="256">
        <v>242917</v>
      </c>
      <c r="L6" s="257">
        <f>K6/G6-1</f>
        <v>-4.7346954782540474E-2</v>
      </c>
      <c r="M6" s="256">
        <f>K6-G6</f>
        <v>-12073</v>
      </c>
      <c r="N6" s="257">
        <f>K6/$K$6</f>
        <v>1</v>
      </c>
      <c r="O6" s="256">
        <v>232134</v>
      </c>
      <c r="P6" s="257">
        <f>O6/K6-1</f>
        <v>-4.4389647492764972E-2</v>
      </c>
      <c r="Q6" s="256">
        <f>O6-K6</f>
        <v>-10783</v>
      </c>
      <c r="R6" s="257">
        <f>IFERROR(O6/C6-1,"-")</f>
        <v>1.9994960654339651</v>
      </c>
      <c r="S6" s="256">
        <f>O6-C6</f>
        <v>154743</v>
      </c>
      <c r="T6" s="257">
        <f>O6/$O$6</f>
        <v>1</v>
      </c>
      <c r="V6" s="29"/>
      <c r="W6" s="81"/>
      <c r="AE6" s="1" t="s">
        <v>179</v>
      </c>
    </row>
    <row r="7" spans="1:31" s="4" customFormat="1" x14ac:dyDescent="0.25">
      <c r="B7" s="248" t="s">
        <v>46</v>
      </c>
      <c r="C7" s="265">
        <v>9378</v>
      </c>
      <c r="D7" s="265">
        <v>79916</v>
      </c>
      <c r="E7" s="265">
        <v>52433</v>
      </c>
      <c r="F7" s="271">
        <f t="shared" ref="F7:F16" si="0">E7/$E$6</f>
        <v>0.20713535123689431</v>
      </c>
      <c r="G7" s="265">
        <v>44230</v>
      </c>
      <c r="H7" s="273">
        <f>G7/E7-1</f>
        <v>-0.15644727557072835</v>
      </c>
      <c r="I7" s="272">
        <f>G7-E7</f>
        <v>-8203</v>
      </c>
      <c r="J7" s="271">
        <f>G7/$G$6</f>
        <v>0.17345778265814346</v>
      </c>
      <c r="K7" s="265">
        <v>34305</v>
      </c>
      <c r="L7" s="273">
        <f>K7/G7-1</f>
        <v>-0.22439520687316306</v>
      </c>
      <c r="M7" s="272">
        <f>K7-G7</f>
        <v>-9925</v>
      </c>
      <c r="N7" s="271">
        <f>K7/$K$6</f>
        <v>0.14122107551138866</v>
      </c>
      <c r="O7" s="265">
        <v>35714</v>
      </c>
      <c r="P7" s="273">
        <f>O7/K7-1</f>
        <v>4.1072729922751794E-2</v>
      </c>
      <c r="Q7" s="272">
        <f>O7-K7</f>
        <v>1409</v>
      </c>
      <c r="R7" s="273">
        <f t="shared" ref="R7:R16" si="1">IFERROR(O7/C7-1,"-")</f>
        <v>2.8082746854339944</v>
      </c>
      <c r="S7" s="272">
        <f t="shared" ref="S7:S16" si="2">O7-C7</f>
        <v>26336</v>
      </c>
      <c r="T7" s="271">
        <f>O7/$O$6</f>
        <v>0.15385079307641275</v>
      </c>
      <c r="V7" s="29"/>
      <c r="W7" s="81"/>
      <c r="AE7" s="1" t="s">
        <v>181</v>
      </c>
    </row>
    <row r="8" spans="1:31" s="4" customFormat="1" x14ac:dyDescent="0.25">
      <c r="B8" s="248" t="s">
        <v>47</v>
      </c>
      <c r="C8" s="265">
        <v>5079</v>
      </c>
      <c r="D8" s="265">
        <v>28769</v>
      </c>
      <c r="E8" s="265">
        <v>29124</v>
      </c>
      <c r="F8" s="271">
        <f t="shared" si="0"/>
        <v>0.11505368698001849</v>
      </c>
      <c r="G8" s="265">
        <v>26923</v>
      </c>
      <c r="H8" s="273">
        <f t="shared" ref="H8:H16" si="3">G8/E8-1</f>
        <v>-7.5573410245845296E-2</v>
      </c>
      <c r="I8" s="272">
        <f t="shared" ref="I8:I16" si="4">G8-E8</f>
        <v>-2201</v>
      </c>
      <c r="J8" s="271">
        <f t="shared" ref="J8:J16" si="5">G8/$G$6</f>
        <v>0.10558453272677359</v>
      </c>
      <c r="K8" s="265">
        <v>27022</v>
      </c>
      <c r="L8" s="273">
        <f t="shared" ref="L8:L16" si="6">K8/G8-1</f>
        <v>3.6771533632953268E-3</v>
      </c>
      <c r="M8" s="272">
        <f t="shared" ref="M8:M16" si="7">K8-G8</f>
        <v>99</v>
      </c>
      <c r="N8" s="271">
        <f t="shared" ref="N8:N16" si="8">K8/$K$6</f>
        <v>0.111239641523648</v>
      </c>
      <c r="O8" s="265">
        <v>26569</v>
      </c>
      <c r="P8" s="273">
        <f t="shared" ref="P8:P16" si="9">O8/K8-1</f>
        <v>-1.676411812597145E-2</v>
      </c>
      <c r="Q8" s="272">
        <f t="shared" ref="Q8:Q16" si="10">O8-K8</f>
        <v>-453</v>
      </c>
      <c r="R8" s="273">
        <f t="shared" si="1"/>
        <v>4.2311478637527076</v>
      </c>
      <c r="S8" s="272">
        <f t="shared" si="2"/>
        <v>21490</v>
      </c>
      <c r="T8" s="271">
        <f t="shared" ref="T8:T16" si="11">O8/$O$6</f>
        <v>0.1144554438384726</v>
      </c>
      <c r="V8" s="29"/>
      <c r="W8" s="81"/>
      <c r="AE8" s="1"/>
    </row>
    <row r="9" spans="1:31" s="4" customFormat="1" x14ac:dyDescent="0.25">
      <c r="B9" s="248" t="s">
        <v>48</v>
      </c>
      <c r="C9" s="265">
        <v>538</v>
      </c>
      <c r="D9" s="265">
        <v>1161</v>
      </c>
      <c r="E9" s="265">
        <v>1046</v>
      </c>
      <c r="F9" s="266">
        <f t="shared" si="0"/>
        <v>4.1321987563898962E-3</v>
      </c>
      <c r="G9" s="265">
        <v>10008</v>
      </c>
      <c r="H9" s="277">
        <f t="shared" si="3"/>
        <v>8.5678776290630978</v>
      </c>
      <c r="I9" s="268">
        <f t="shared" si="4"/>
        <v>8962</v>
      </c>
      <c r="J9" s="266">
        <f t="shared" si="5"/>
        <v>3.9248597984234676E-2</v>
      </c>
      <c r="K9" s="265">
        <v>4880</v>
      </c>
      <c r="L9" s="273">
        <f t="shared" si="6"/>
        <v>-0.51239008792965635</v>
      </c>
      <c r="M9" s="272">
        <f t="shared" si="7"/>
        <v>-5128</v>
      </c>
      <c r="N9" s="271">
        <f t="shared" si="8"/>
        <v>2.008916625843395E-2</v>
      </c>
      <c r="O9" s="265">
        <v>2885</v>
      </c>
      <c r="P9" s="273">
        <f t="shared" si="9"/>
        <v>-0.40881147540983609</v>
      </c>
      <c r="Q9" s="272">
        <f t="shared" si="10"/>
        <v>-1995</v>
      </c>
      <c r="R9" s="273">
        <f t="shared" si="1"/>
        <v>4.3624535315985131</v>
      </c>
      <c r="S9" s="272">
        <f t="shared" si="2"/>
        <v>2347</v>
      </c>
      <c r="T9" s="271">
        <f t="shared" si="11"/>
        <v>1.2428166490044544E-2</v>
      </c>
      <c r="V9" s="29"/>
      <c r="W9" s="81"/>
      <c r="AE9" s="1"/>
    </row>
    <row r="10" spans="1:31" s="4" customFormat="1" x14ac:dyDescent="0.25">
      <c r="B10" s="248" t="s">
        <v>50</v>
      </c>
      <c r="C10" s="265">
        <v>8752</v>
      </c>
      <c r="D10" s="265">
        <v>27671</v>
      </c>
      <c r="E10" s="265">
        <v>57851</v>
      </c>
      <c r="F10" s="271">
        <f t="shared" si="0"/>
        <v>0.22853903466148365</v>
      </c>
      <c r="G10" s="265">
        <v>55853</v>
      </c>
      <c r="H10" s="273">
        <f t="shared" si="3"/>
        <v>-3.4537000224715175E-2</v>
      </c>
      <c r="I10" s="272">
        <f t="shared" si="4"/>
        <v>-1998</v>
      </c>
      <c r="J10" s="271">
        <f t="shared" si="5"/>
        <v>0.21903996235146475</v>
      </c>
      <c r="K10" s="265">
        <v>65310</v>
      </c>
      <c r="L10" s="273">
        <f t="shared" si="6"/>
        <v>0.16931946359192884</v>
      </c>
      <c r="M10" s="272">
        <f t="shared" si="7"/>
        <v>9457</v>
      </c>
      <c r="N10" s="271">
        <f t="shared" si="8"/>
        <v>0.26885726400375437</v>
      </c>
      <c r="O10" s="265">
        <v>55165</v>
      </c>
      <c r="P10" s="273">
        <f t="shared" si="9"/>
        <v>-0.15533608941969068</v>
      </c>
      <c r="Q10" s="272">
        <f t="shared" si="10"/>
        <v>-10145</v>
      </c>
      <c r="R10" s="273">
        <f t="shared" si="1"/>
        <v>5.3031307129798906</v>
      </c>
      <c r="S10" s="272">
        <f t="shared" si="2"/>
        <v>46413</v>
      </c>
      <c r="T10" s="271">
        <f>O10/$O$6</f>
        <v>0.23764291314499383</v>
      </c>
      <c r="V10" s="29"/>
      <c r="W10" s="81"/>
      <c r="AE10" s="1"/>
    </row>
    <row r="11" spans="1:31" s="4" customFormat="1" x14ac:dyDescent="0.25">
      <c r="B11" s="248" t="s">
        <v>52</v>
      </c>
      <c r="C11" s="265">
        <v>1451</v>
      </c>
      <c r="D11" s="265">
        <v>16373</v>
      </c>
      <c r="E11" s="265">
        <v>8840</v>
      </c>
      <c r="F11" s="266">
        <f t="shared" si="0"/>
        <v>3.4922215111363938E-2</v>
      </c>
      <c r="G11" s="265">
        <v>12945</v>
      </c>
      <c r="H11" s="277">
        <f t="shared" si="3"/>
        <v>0.46436651583710398</v>
      </c>
      <c r="I11" s="268">
        <f t="shared" si="4"/>
        <v>4105</v>
      </c>
      <c r="J11" s="266">
        <f t="shared" si="5"/>
        <v>5.0766696733205226E-2</v>
      </c>
      <c r="K11" s="265">
        <v>8706</v>
      </c>
      <c r="L11" s="273">
        <f t="shared" si="6"/>
        <v>-0.32746234067207414</v>
      </c>
      <c r="M11" s="272">
        <f t="shared" si="7"/>
        <v>-4239</v>
      </c>
      <c r="N11" s="271">
        <f t="shared" si="8"/>
        <v>3.5839401935640572E-2</v>
      </c>
      <c r="O11" s="265">
        <v>12973</v>
      </c>
      <c r="P11" s="273">
        <f t="shared" si="9"/>
        <v>0.49012175511141742</v>
      </c>
      <c r="Q11" s="272">
        <f t="shared" si="10"/>
        <v>4267</v>
      </c>
      <c r="R11" s="273">
        <f t="shared" si="1"/>
        <v>7.940730530668505</v>
      </c>
      <c r="S11" s="272">
        <f t="shared" si="2"/>
        <v>11522</v>
      </c>
      <c r="T11" s="271">
        <f t="shared" si="11"/>
        <v>5.5885824566845009E-2</v>
      </c>
      <c r="V11" s="29"/>
      <c r="W11" s="81"/>
      <c r="AE11" s="1"/>
    </row>
    <row r="12" spans="1:31" s="4" customFormat="1" x14ac:dyDescent="0.25">
      <c r="B12" s="248" t="s">
        <v>53</v>
      </c>
      <c r="C12" s="265">
        <v>13715</v>
      </c>
      <c r="D12" s="265">
        <v>25464</v>
      </c>
      <c r="E12" s="265">
        <v>38799</v>
      </c>
      <c r="F12" s="271">
        <f t="shared" si="0"/>
        <v>0.15327455023821376</v>
      </c>
      <c r="G12" s="265">
        <v>40048</v>
      </c>
      <c r="H12" s="273">
        <f t="shared" si="3"/>
        <v>3.2191551328642598E-2</v>
      </c>
      <c r="I12" s="272">
        <f t="shared" si="4"/>
        <v>1249</v>
      </c>
      <c r="J12" s="271">
        <f t="shared" si="5"/>
        <v>0.15705713949566649</v>
      </c>
      <c r="K12" s="265">
        <v>43987</v>
      </c>
      <c r="L12" s="273">
        <f t="shared" si="6"/>
        <v>9.8356971634039114E-2</v>
      </c>
      <c r="M12" s="272">
        <f t="shared" si="7"/>
        <v>3939</v>
      </c>
      <c r="N12" s="271">
        <f t="shared" si="8"/>
        <v>0.18107831069871602</v>
      </c>
      <c r="O12" s="265">
        <v>55226</v>
      </c>
      <c r="P12" s="273">
        <f t="shared" si="9"/>
        <v>0.2555073089776525</v>
      </c>
      <c r="Q12" s="272">
        <f t="shared" si="10"/>
        <v>11239</v>
      </c>
      <c r="R12" s="273">
        <f t="shared" si="1"/>
        <v>3.0266861100984324</v>
      </c>
      <c r="S12" s="272">
        <f t="shared" si="2"/>
        <v>41511</v>
      </c>
      <c r="T12" s="271">
        <f t="shared" si="11"/>
        <v>0.2379056924018024</v>
      </c>
      <c r="V12" s="29"/>
      <c r="W12" s="81"/>
      <c r="AE12" s="1"/>
    </row>
    <row r="13" spans="1:31" s="4" customFormat="1" x14ac:dyDescent="0.25">
      <c r="B13" s="248" t="s">
        <v>51</v>
      </c>
      <c r="C13" s="265">
        <v>4239</v>
      </c>
      <c r="D13" s="265">
        <v>4883</v>
      </c>
      <c r="E13" s="265">
        <v>9207</v>
      </c>
      <c r="F13" s="266">
        <f t="shared" si="0"/>
        <v>3.6372040105240699E-2</v>
      </c>
      <c r="G13" s="265">
        <v>7164</v>
      </c>
      <c r="H13" s="277">
        <f t="shared" si="3"/>
        <v>-0.22189638318670579</v>
      </c>
      <c r="I13" s="268">
        <f t="shared" si="4"/>
        <v>-2043</v>
      </c>
      <c r="J13" s="266">
        <f t="shared" si="5"/>
        <v>2.8095219420369428E-2</v>
      </c>
      <c r="K13" s="265">
        <v>6280</v>
      </c>
      <c r="L13" s="273">
        <f t="shared" si="6"/>
        <v>-0.12339475153545509</v>
      </c>
      <c r="M13" s="272">
        <f t="shared" si="7"/>
        <v>-884</v>
      </c>
      <c r="N13" s="271">
        <f t="shared" si="8"/>
        <v>2.5852451660443691E-2</v>
      </c>
      <c r="O13" s="265">
        <v>6212</v>
      </c>
      <c r="P13" s="273">
        <f t="shared" si="9"/>
        <v>-1.0828025477707004E-2</v>
      </c>
      <c r="Q13" s="272">
        <f t="shared" si="10"/>
        <v>-68</v>
      </c>
      <c r="R13" s="273">
        <f t="shared" si="1"/>
        <v>0.46543996225524897</v>
      </c>
      <c r="S13" s="272">
        <f t="shared" si="2"/>
        <v>1973</v>
      </c>
      <c r="T13" s="271">
        <f t="shared" si="11"/>
        <v>2.6760405627783951E-2</v>
      </c>
      <c r="V13" s="29"/>
      <c r="W13" s="81"/>
      <c r="AE13" s="1"/>
    </row>
    <row r="14" spans="1:31" s="4" customFormat="1" x14ac:dyDescent="0.25">
      <c r="B14" s="248" t="s">
        <v>54</v>
      </c>
      <c r="C14" s="265">
        <v>1763</v>
      </c>
      <c r="D14" s="265">
        <v>18780</v>
      </c>
      <c r="E14" s="265">
        <v>10551</v>
      </c>
      <c r="F14" s="271">
        <f t="shared" si="0"/>
        <v>4.1681480954751236E-2</v>
      </c>
      <c r="G14" s="265">
        <v>12385</v>
      </c>
      <c r="H14" s="273">
        <f t="shared" si="3"/>
        <v>0.17382238650364901</v>
      </c>
      <c r="I14" s="272">
        <f t="shared" si="4"/>
        <v>1834</v>
      </c>
      <c r="J14" s="271">
        <f t="shared" si="5"/>
        <v>4.857053217773246E-2</v>
      </c>
      <c r="K14" s="265">
        <v>10024</v>
      </c>
      <c r="L14" s="273">
        <f t="shared" si="6"/>
        <v>-0.19063383124747679</v>
      </c>
      <c r="M14" s="272">
        <f t="shared" si="7"/>
        <v>-2361</v>
      </c>
      <c r="N14" s="271">
        <f t="shared" si="8"/>
        <v>4.1265123478389738E-2</v>
      </c>
      <c r="O14" s="265">
        <v>8568</v>
      </c>
      <c r="P14" s="273">
        <f t="shared" si="9"/>
        <v>-0.14525139664804465</v>
      </c>
      <c r="Q14" s="272">
        <f t="shared" si="10"/>
        <v>-1456</v>
      </c>
      <c r="R14" s="273">
        <f t="shared" si="1"/>
        <v>3.8598979013045946</v>
      </c>
      <c r="S14" s="272">
        <f t="shared" si="2"/>
        <v>6805</v>
      </c>
      <c r="T14" s="271">
        <f t="shared" si="11"/>
        <v>3.6909715939931247E-2</v>
      </c>
      <c r="V14" s="29"/>
      <c r="W14" s="81"/>
      <c r="AE14" s="1"/>
    </row>
    <row r="15" spans="1:31" s="4" customFormat="1" x14ac:dyDescent="0.25">
      <c r="B15" s="248" t="s">
        <v>49</v>
      </c>
      <c r="C15" s="265">
        <v>2263</v>
      </c>
      <c r="D15" s="265">
        <v>10574</v>
      </c>
      <c r="E15" s="265">
        <v>21983</v>
      </c>
      <c r="F15" s="266">
        <f t="shared" si="0"/>
        <v>8.6843331990171219E-2</v>
      </c>
      <c r="G15" s="265">
        <v>20856</v>
      </c>
      <c r="H15" s="277">
        <f t="shared" si="3"/>
        <v>-5.1266888049856685E-2</v>
      </c>
      <c r="I15" s="268">
        <f t="shared" si="4"/>
        <v>-1127</v>
      </c>
      <c r="J15" s="266">
        <f t="shared" si="5"/>
        <v>8.1791442801678493E-2</v>
      </c>
      <c r="K15" s="265">
        <v>19799</v>
      </c>
      <c r="L15" s="273">
        <f t="shared" si="6"/>
        <v>-5.0680859225163077E-2</v>
      </c>
      <c r="M15" s="272">
        <f t="shared" si="7"/>
        <v>-1057</v>
      </c>
      <c r="N15" s="271">
        <f t="shared" si="8"/>
        <v>8.150520548170774E-2</v>
      </c>
      <c r="O15" s="265">
        <v>10049</v>
      </c>
      <c r="P15" s="273">
        <f t="shared" si="9"/>
        <v>-0.49244911359159549</v>
      </c>
      <c r="Q15" s="272">
        <f t="shared" si="10"/>
        <v>-9750</v>
      </c>
      <c r="R15" s="273">
        <f t="shared" si="1"/>
        <v>3.440565620857269</v>
      </c>
      <c r="S15" s="272">
        <f t="shared" si="2"/>
        <v>7786</v>
      </c>
      <c r="T15" s="271">
        <f t="shared" si="11"/>
        <v>4.3289651666709748E-2</v>
      </c>
      <c r="V15" s="29"/>
      <c r="W15" s="81"/>
      <c r="AE15" s="1"/>
    </row>
    <row r="16" spans="1:31" s="4" customFormat="1" x14ac:dyDescent="0.25">
      <c r="B16" s="248" t="s">
        <v>207</v>
      </c>
      <c r="C16" s="265">
        <f>C6-SUM(C7:C15)</f>
        <v>30213</v>
      </c>
      <c r="D16" s="265">
        <f>D6-SUM(D7:D15)</f>
        <v>15882</v>
      </c>
      <c r="E16" s="265">
        <f>E6-SUM(E7:E15)</f>
        <v>23300</v>
      </c>
      <c r="F16" s="271">
        <f t="shared" si="0"/>
        <v>9.2046109965472828E-2</v>
      </c>
      <c r="G16" s="265">
        <f>G6-SUM(G7:G15)</f>
        <v>24578</v>
      </c>
      <c r="H16" s="273">
        <f t="shared" si="3"/>
        <v>5.4849785407725227E-2</v>
      </c>
      <c r="I16" s="272">
        <f t="shared" si="4"/>
        <v>1278</v>
      </c>
      <c r="J16" s="271">
        <f t="shared" si="5"/>
        <v>9.6388093650731407E-2</v>
      </c>
      <c r="K16" s="265">
        <f>K6-SUM(K7:K15)</f>
        <v>22604</v>
      </c>
      <c r="L16" s="273">
        <f t="shared" si="6"/>
        <v>-8.0315729514199741E-2</v>
      </c>
      <c r="M16" s="272">
        <f t="shared" si="7"/>
        <v>-1974</v>
      </c>
      <c r="N16" s="271">
        <f t="shared" si="8"/>
        <v>9.3052359447877264E-2</v>
      </c>
      <c r="O16" s="265">
        <f>O6-SUM(O7:O15)</f>
        <v>18773</v>
      </c>
      <c r="P16" s="273">
        <f t="shared" si="9"/>
        <v>-0.16948327729605384</v>
      </c>
      <c r="Q16" s="272">
        <f t="shared" si="10"/>
        <v>-3831</v>
      </c>
      <c r="R16" s="273">
        <f t="shared" si="1"/>
        <v>-0.37864495415880584</v>
      </c>
      <c r="S16" s="272">
        <f t="shared" si="2"/>
        <v>-11440</v>
      </c>
      <c r="T16" s="271">
        <f t="shared" si="11"/>
        <v>8.0871393247003889E-2</v>
      </c>
      <c r="V16" s="29"/>
      <c r="W16" s="81"/>
      <c r="AE16" s="1"/>
    </row>
    <row r="17" spans="2:31" s="4" customFormat="1" ht="7.5" customHeight="1" x14ac:dyDescent="0.25"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AE17" s="1" t="s">
        <v>186</v>
      </c>
    </row>
    <row r="18" spans="2:31" s="4" customFormat="1" x14ac:dyDescent="0.25">
      <c r="B18" s="173" t="s">
        <v>187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3" t="s">
        <v>189</v>
      </c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190</v>
      </c>
      <c r="O44" s="14">
        <v>2021</v>
      </c>
      <c r="P44" s="14" t="s">
        <v>190</v>
      </c>
      <c r="Q44" s="14" t="s">
        <v>191</v>
      </c>
      <c r="R44" s="14" t="s">
        <v>192</v>
      </c>
      <c r="S44" s="14" t="s">
        <v>193</v>
      </c>
      <c r="T44" s="89"/>
      <c r="AE44" s="1"/>
    </row>
    <row r="45" spans="2:31" s="4" customFormat="1" ht="18.75" hidden="1" x14ac:dyDescent="0.3">
      <c r="B45" s="237" t="s">
        <v>177</v>
      </c>
      <c r="C45" s="238"/>
      <c r="D45" s="238"/>
      <c r="E45" s="238"/>
      <c r="F45" s="238"/>
      <c r="G45" s="238"/>
      <c r="H45" s="238"/>
      <c r="I45" s="238"/>
      <c r="J45" s="238"/>
      <c r="K45" s="238">
        <v>1824653</v>
      </c>
      <c r="L45" s="238"/>
      <c r="M45" s="238"/>
      <c r="N45" s="239"/>
      <c r="O45" s="238">
        <v>2354005</v>
      </c>
      <c r="P45" s="239"/>
      <c r="Q45" s="239">
        <v>1</v>
      </c>
      <c r="R45" s="239">
        <v>0.2901110512519367</v>
      </c>
      <c r="S45" s="238">
        <v>529352</v>
      </c>
      <c r="T45" s="250"/>
      <c r="AE45" s="1"/>
    </row>
    <row r="46" spans="2:31" ht="18.75" hidden="1" x14ac:dyDescent="0.3">
      <c r="B46" s="237" t="s">
        <v>178</v>
      </c>
      <c r="C46" s="238"/>
      <c r="D46" s="238"/>
      <c r="E46" s="238"/>
      <c r="F46" s="238"/>
      <c r="G46" s="238"/>
      <c r="H46" s="238"/>
      <c r="I46" s="238"/>
      <c r="J46" s="238"/>
      <c r="K46" s="238">
        <v>603938</v>
      </c>
      <c r="L46" s="238"/>
      <c r="M46" s="238"/>
      <c r="N46" s="239">
        <v>1</v>
      </c>
      <c r="O46" s="238">
        <v>936181</v>
      </c>
      <c r="P46" s="239">
        <v>1</v>
      </c>
      <c r="Q46" s="239">
        <v>0.39769711619134201</v>
      </c>
      <c r="R46" s="239">
        <v>0.55012766211101138</v>
      </c>
      <c r="S46" s="238">
        <v>332243</v>
      </c>
      <c r="T46" s="250"/>
      <c r="AE46" s="1" t="s">
        <v>179</v>
      </c>
    </row>
    <row r="47" spans="2:31" ht="15.75" hidden="1" x14ac:dyDescent="0.25">
      <c r="B47" s="240" t="s">
        <v>102</v>
      </c>
      <c r="C47" s="241"/>
      <c r="D47" s="241"/>
      <c r="E47" s="241"/>
      <c r="F47" s="241"/>
      <c r="G47" s="241"/>
      <c r="H47" s="241"/>
      <c r="I47" s="241"/>
      <c r="J47" s="241"/>
      <c r="K47" s="241">
        <v>276550.36166633503</v>
      </c>
      <c r="L47" s="241"/>
      <c r="M47" s="241"/>
      <c r="N47" s="242">
        <v>0.45791184139155844</v>
      </c>
      <c r="O47" s="241">
        <v>430252.45635520399</v>
      </c>
      <c r="P47" s="242">
        <v>0.4595825554622493</v>
      </c>
      <c r="Q47" s="242">
        <v>0.18277465695918402</v>
      </c>
      <c r="R47" s="242">
        <v>0.55578337978930015</v>
      </c>
      <c r="S47" s="241">
        <v>153702.09468886897</v>
      </c>
      <c r="T47" s="251"/>
      <c r="AE47" s="1" t="s">
        <v>180</v>
      </c>
    </row>
    <row r="48" spans="2:31" s="4" customFormat="1" hidden="1" x14ac:dyDescent="0.25">
      <c r="B48" s="243" t="s">
        <v>105</v>
      </c>
      <c r="C48" s="244"/>
      <c r="D48" s="244"/>
      <c r="E48" s="244"/>
      <c r="F48" s="244"/>
      <c r="G48" s="244"/>
      <c r="H48" s="244"/>
      <c r="I48" s="244"/>
      <c r="J48" s="244"/>
      <c r="K48" s="244">
        <v>327387.63833385095</v>
      </c>
      <c r="L48" s="244"/>
      <c r="M48" s="244"/>
      <c r="N48" s="247">
        <v>0.54208815860874948</v>
      </c>
      <c r="O48" s="244">
        <v>505927.5436448183</v>
      </c>
      <c r="P48" s="247">
        <v>0.54041637636826456</v>
      </c>
      <c r="Q48" s="247">
        <v>0.21492203442423372</v>
      </c>
      <c r="R48" s="245">
        <v>0.54534711884540576</v>
      </c>
      <c r="S48" s="246">
        <v>178539.90531096736</v>
      </c>
      <c r="T48" s="253"/>
      <c r="AE48" s="1" t="s">
        <v>181</v>
      </c>
    </row>
    <row r="49" spans="2:31" s="4" customFormat="1" hidden="1" x14ac:dyDescent="0.25">
      <c r="B49" s="248" t="s">
        <v>182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183</v>
      </c>
    </row>
    <row r="50" spans="2:31" s="4" customFormat="1" hidden="1" x14ac:dyDescent="0.25">
      <c r="B50" s="248" t="s">
        <v>184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185</v>
      </c>
    </row>
    <row r="51" spans="2:31" s="4" customFormat="1" ht="7.5" hidden="1" customHeight="1" x14ac:dyDescent="0.25"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  <c r="R51" s="249"/>
      <c r="S51" s="249"/>
      <c r="AE51" s="1" t="s">
        <v>186</v>
      </c>
    </row>
    <row r="52" spans="2:31" s="4" customFormat="1" hidden="1" x14ac:dyDescent="0.25">
      <c r="B52" s="282" t="s">
        <v>187</v>
      </c>
      <c r="C52" s="282"/>
      <c r="D52" s="282"/>
      <c r="E52" s="282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49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7" t="s">
        <v>206</v>
      </c>
      <c r="C136" s="241">
        <v>208389</v>
      </c>
      <c r="D136" s="241">
        <v>416048</v>
      </c>
      <c r="E136" s="241">
        <v>423208</v>
      </c>
      <c r="F136" s="241">
        <v>428791</v>
      </c>
      <c r="G136" s="242">
        <f>F136/E136-1</f>
        <v>1.3192094667397569E-2</v>
      </c>
      <c r="H136" s="241">
        <f>F136-E136</f>
        <v>5583</v>
      </c>
      <c r="I136" s="242">
        <f>F136/F$136</f>
        <v>1</v>
      </c>
      <c r="J136" s="241">
        <v>421973</v>
      </c>
      <c r="K136" s="242">
        <f>H136/H$136</f>
        <v>1</v>
      </c>
      <c r="L136" s="242">
        <f>J136/F136-1</f>
        <v>-1.5900520300099585E-2</v>
      </c>
      <c r="M136" s="241">
        <f>J136-F136</f>
        <v>-6818</v>
      </c>
      <c r="N136" s="242">
        <f>J136/C136-1</f>
        <v>1.0249293388806513</v>
      </c>
      <c r="O136" s="241">
        <f>J136-C136</f>
        <v>213584</v>
      </c>
      <c r="Q136" s="29"/>
      <c r="R136" s="81"/>
      <c r="Z136" s="1" t="s">
        <v>179</v>
      </c>
      <c r="AE136"/>
    </row>
    <row r="137" spans="1:31" s="4" customFormat="1" x14ac:dyDescent="0.25">
      <c r="B137" s="248" t="s">
        <v>46</v>
      </c>
      <c r="C137" s="265">
        <v>68476</v>
      </c>
      <c r="D137" s="265">
        <v>126666</v>
      </c>
      <c r="E137" s="265">
        <v>86811</v>
      </c>
      <c r="F137" s="265">
        <v>75374</v>
      </c>
      <c r="G137" s="271">
        <f t="shared" ref="G137:G146" si="12">F137/E137-1</f>
        <v>-0.13174597689232936</v>
      </c>
      <c r="H137" s="278">
        <f t="shared" ref="H137:H146" si="13">F137-E137</f>
        <v>-11437</v>
      </c>
      <c r="I137" s="273">
        <f t="shared" ref="I137:K146" si="14">F137/F$136</f>
        <v>0.17578260737748694</v>
      </c>
      <c r="J137" s="265">
        <v>60650</v>
      </c>
      <c r="K137" s="273">
        <f t="shared" si="14"/>
        <v>-2.0485402113559017</v>
      </c>
      <c r="L137" s="273">
        <f t="shared" ref="L137:L146" si="15">J137/F137-1</f>
        <v>-0.19534587523549229</v>
      </c>
      <c r="M137" s="272">
        <f t="shared" ref="M137:M146" si="16">J137-F137</f>
        <v>-14724</v>
      </c>
      <c r="N137" s="271">
        <f t="shared" ref="N137:N146" si="17">J137/C137-1</f>
        <v>-0.11428821776972953</v>
      </c>
      <c r="O137" s="265">
        <f t="shared" ref="O137:O146" si="18">J137-C137</f>
        <v>-7826</v>
      </c>
      <c r="Q137" s="29"/>
      <c r="R137" s="81"/>
      <c r="Z137" s="1" t="s">
        <v>181</v>
      </c>
    </row>
    <row r="138" spans="1:31" s="4" customFormat="1" x14ac:dyDescent="0.25">
      <c r="B138" s="248" t="s">
        <v>47</v>
      </c>
      <c r="C138" s="265">
        <v>24912</v>
      </c>
      <c r="D138" s="265">
        <v>43482</v>
      </c>
      <c r="E138" s="265">
        <v>48094</v>
      </c>
      <c r="F138" s="265">
        <v>51902</v>
      </c>
      <c r="G138" s="271">
        <f t="shared" si="12"/>
        <v>7.9178275876408799E-2</v>
      </c>
      <c r="H138" s="278">
        <f t="shared" si="13"/>
        <v>3808</v>
      </c>
      <c r="I138" s="273">
        <f t="shared" si="14"/>
        <v>0.12104265248104555</v>
      </c>
      <c r="J138" s="265">
        <v>50245</v>
      </c>
      <c r="K138" s="273">
        <f t="shared" si="14"/>
        <v>0.68207057137739568</v>
      </c>
      <c r="L138" s="273">
        <f t="shared" si="15"/>
        <v>-3.1925552001849655E-2</v>
      </c>
      <c r="M138" s="272">
        <f t="shared" si="16"/>
        <v>-1657</v>
      </c>
      <c r="N138" s="271">
        <f t="shared" si="17"/>
        <v>1.0168994861913938</v>
      </c>
      <c r="O138" s="265">
        <f t="shared" si="18"/>
        <v>25333</v>
      </c>
      <c r="Q138" s="29"/>
      <c r="R138" s="81"/>
      <c r="Z138" s="1"/>
    </row>
    <row r="139" spans="1:31" s="4" customFormat="1" x14ac:dyDescent="0.25">
      <c r="B139" s="248" t="s">
        <v>48</v>
      </c>
      <c r="C139" s="265">
        <v>1658</v>
      </c>
      <c r="D139" s="265">
        <v>2415</v>
      </c>
      <c r="E139" s="265">
        <v>3515</v>
      </c>
      <c r="F139" s="265">
        <v>14811</v>
      </c>
      <c r="G139" s="271">
        <f t="shared" si="12"/>
        <v>3.2136557610241825</v>
      </c>
      <c r="H139" s="279">
        <f t="shared" si="13"/>
        <v>11296</v>
      </c>
      <c r="I139" s="277">
        <f t="shared" si="14"/>
        <v>3.4541303338922691E-2</v>
      </c>
      <c r="J139" s="265">
        <v>7251</v>
      </c>
      <c r="K139" s="277">
        <f t="shared" si="14"/>
        <v>2.0232849722371484</v>
      </c>
      <c r="L139" s="273">
        <f t="shared" si="15"/>
        <v>-0.51043143609479436</v>
      </c>
      <c r="M139" s="272">
        <f t="shared" si="16"/>
        <v>-7560</v>
      </c>
      <c r="N139" s="271">
        <f t="shared" si="17"/>
        <v>3.3733413751507841</v>
      </c>
      <c r="O139" s="265">
        <f t="shared" si="18"/>
        <v>5593</v>
      </c>
      <c r="Q139" s="29"/>
      <c r="R139" s="81"/>
      <c r="Z139" s="1"/>
    </row>
    <row r="140" spans="1:31" s="4" customFormat="1" x14ac:dyDescent="0.25">
      <c r="B140" s="248" t="s">
        <v>50</v>
      </c>
      <c r="C140" s="265">
        <v>28320</v>
      </c>
      <c r="D140" s="265">
        <v>66989</v>
      </c>
      <c r="E140" s="265">
        <v>97391</v>
      </c>
      <c r="F140" s="265">
        <v>92103</v>
      </c>
      <c r="G140" s="271">
        <f t="shared" si="12"/>
        <v>-5.4296598248298134E-2</v>
      </c>
      <c r="H140" s="278">
        <f t="shared" si="13"/>
        <v>-5288</v>
      </c>
      <c r="I140" s="273">
        <f t="shared" si="14"/>
        <v>0.21479695236140683</v>
      </c>
      <c r="J140" s="265">
        <v>106284</v>
      </c>
      <c r="K140" s="273">
        <f t="shared" si="14"/>
        <v>-0.94716102453877848</v>
      </c>
      <c r="L140" s="273">
        <f t="shared" si="15"/>
        <v>0.15396892609361257</v>
      </c>
      <c r="M140" s="272">
        <f t="shared" si="16"/>
        <v>14181</v>
      </c>
      <c r="N140" s="271">
        <f t="shared" si="17"/>
        <v>2.7529661016949154</v>
      </c>
      <c r="O140" s="265">
        <f t="shared" si="18"/>
        <v>77964</v>
      </c>
      <c r="Q140" s="29"/>
      <c r="R140" s="81"/>
      <c r="Z140" s="1"/>
    </row>
    <row r="141" spans="1:31" s="4" customFormat="1" x14ac:dyDescent="0.25">
      <c r="B141" s="248" t="s">
        <v>52</v>
      </c>
      <c r="C141" s="265">
        <v>4963</v>
      </c>
      <c r="D141" s="265">
        <v>24120</v>
      </c>
      <c r="E141" s="265">
        <v>16359</v>
      </c>
      <c r="F141" s="265">
        <v>19520</v>
      </c>
      <c r="G141" s="271">
        <f t="shared" si="12"/>
        <v>0.19322696986368371</v>
      </c>
      <c r="H141" s="279">
        <f t="shared" si="13"/>
        <v>3161</v>
      </c>
      <c r="I141" s="277">
        <f t="shared" si="14"/>
        <v>4.5523343540326174E-2</v>
      </c>
      <c r="J141" s="265">
        <v>16099</v>
      </c>
      <c r="K141" s="277">
        <f t="shared" si="14"/>
        <v>0.56618305570481819</v>
      </c>
      <c r="L141" s="273">
        <f t="shared" si="15"/>
        <v>-0.17525614754098362</v>
      </c>
      <c r="M141" s="272">
        <f t="shared" si="16"/>
        <v>-3421</v>
      </c>
      <c r="N141" s="271">
        <f t="shared" si="17"/>
        <v>2.243804150715293</v>
      </c>
      <c r="O141" s="265">
        <f t="shared" si="18"/>
        <v>11136</v>
      </c>
      <c r="Q141" s="29"/>
      <c r="R141" s="81"/>
      <c r="Z141" s="1"/>
    </row>
    <row r="142" spans="1:31" s="4" customFormat="1" x14ac:dyDescent="0.25">
      <c r="B142" s="248" t="s">
        <v>53</v>
      </c>
      <c r="C142" s="265">
        <v>27791</v>
      </c>
      <c r="D142" s="265">
        <v>53247</v>
      </c>
      <c r="E142" s="265">
        <v>69865</v>
      </c>
      <c r="F142" s="265">
        <v>66121</v>
      </c>
      <c r="G142" s="271">
        <f t="shared" si="12"/>
        <v>-5.3589064624633198E-2</v>
      </c>
      <c r="H142" s="278">
        <f t="shared" si="13"/>
        <v>-3744</v>
      </c>
      <c r="I142" s="273">
        <f t="shared" si="14"/>
        <v>0.1542033298273518</v>
      </c>
      <c r="J142" s="265">
        <v>75793</v>
      </c>
      <c r="K142" s="273">
        <f t="shared" si="14"/>
        <v>-0.67060720042987643</v>
      </c>
      <c r="L142" s="273">
        <f t="shared" si="15"/>
        <v>0.14627727953297742</v>
      </c>
      <c r="M142" s="272">
        <f t="shared" si="16"/>
        <v>9672</v>
      </c>
      <c r="N142" s="271">
        <f t="shared" si="17"/>
        <v>1.7272498290813574</v>
      </c>
      <c r="O142" s="265">
        <f t="shared" si="18"/>
        <v>48002</v>
      </c>
      <c r="Q142" s="29"/>
      <c r="R142" s="81"/>
      <c r="Z142" s="1"/>
    </row>
    <row r="143" spans="1:31" s="4" customFormat="1" x14ac:dyDescent="0.25">
      <c r="B143" s="248" t="s">
        <v>51</v>
      </c>
      <c r="C143" s="265">
        <v>8684</v>
      </c>
      <c r="D143" s="265">
        <v>11001</v>
      </c>
      <c r="E143" s="265">
        <v>16289</v>
      </c>
      <c r="F143" s="265">
        <v>12024</v>
      </c>
      <c r="G143" s="271">
        <f t="shared" si="12"/>
        <v>-0.261833138928111</v>
      </c>
      <c r="H143" s="279">
        <f t="shared" si="13"/>
        <v>-4265</v>
      </c>
      <c r="I143" s="277">
        <f t="shared" si="14"/>
        <v>2.8041633336520589E-2</v>
      </c>
      <c r="J143" s="265">
        <v>11877</v>
      </c>
      <c r="K143" s="277">
        <f t="shared" si="14"/>
        <v>-0.76392620454952531</v>
      </c>
      <c r="L143" s="273">
        <f t="shared" si="15"/>
        <v>-1.2225548902195627E-2</v>
      </c>
      <c r="M143" s="272">
        <f t="shared" si="16"/>
        <v>-147</v>
      </c>
      <c r="N143" s="271">
        <f t="shared" si="17"/>
        <v>0.36768770152003682</v>
      </c>
      <c r="O143" s="265">
        <f t="shared" si="18"/>
        <v>3193</v>
      </c>
      <c r="Q143" s="29"/>
      <c r="R143" s="81"/>
      <c r="Z143" s="1"/>
    </row>
    <row r="144" spans="1:31" s="4" customFormat="1" x14ac:dyDescent="0.25">
      <c r="B144" s="248" t="s">
        <v>54</v>
      </c>
      <c r="C144" s="265">
        <v>20058</v>
      </c>
      <c r="D144" s="265">
        <v>34195</v>
      </c>
      <c r="E144" s="265">
        <v>19943</v>
      </c>
      <c r="F144" s="265">
        <v>20738</v>
      </c>
      <c r="G144" s="271">
        <f t="shared" si="12"/>
        <v>3.9863611292182632E-2</v>
      </c>
      <c r="H144" s="278">
        <f t="shared" si="13"/>
        <v>795</v>
      </c>
      <c r="I144" s="273">
        <f t="shared" si="14"/>
        <v>4.8363888234594477E-2</v>
      </c>
      <c r="J144" s="265">
        <v>18376</v>
      </c>
      <c r="K144" s="273">
        <f t="shared" si="14"/>
        <v>0.14239656098871575</v>
      </c>
      <c r="L144" s="273">
        <f t="shared" si="15"/>
        <v>-0.1138971935577201</v>
      </c>
      <c r="M144" s="272">
        <f t="shared" si="16"/>
        <v>-2362</v>
      </c>
      <c r="N144" s="271">
        <f t="shared" si="17"/>
        <v>-8.3856815235816118E-2</v>
      </c>
      <c r="O144" s="265">
        <f t="shared" si="18"/>
        <v>-1682</v>
      </c>
      <c r="Q144" s="29"/>
      <c r="R144" s="81"/>
      <c r="Z144" s="1"/>
    </row>
    <row r="145" spans="2:31" s="4" customFormat="1" x14ac:dyDescent="0.25">
      <c r="B145" s="248" t="s">
        <v>49</v>
      </c>
      <c r="C145" s="265">
        <v>8930</v>
      </c>
      <c r="D145" s="265">
        <v>21567</v>
      </c>
      <c r="E145" s="265">
        <v>23338</v>
      </c>
      <c r="F145" s="265">
        <v>31999</v>
      </c>
      <c r="G145" s="271">
        <f t="shared" si="12"/>
        <v>0.37111149198731685</v>
      </c>
      <c r="H145" s="279">
        <f t="shared" si="13"/>
        <v>8661</v>
      </c>
      <c r="I145" s="277">
        <f t="shared" si="14"/>
        <v>7.4626099894820552E-2</v>
      </c>
      <c r="J145" s="265">
        <v>37562</v>
      </c>
      <c r="K145" s="277">
        <f t="shared" si="14"/>
        <v>1.5513164965072541</v>
      </c>
      <c r="L145" s="273">
        <f t="shared" si="15"/>
        <v>0.17384918278696215</v>
      </c>
      <c r="M145" s="272">
        <f t="shared" si="16"/>
        <v>5563</v>
      </c>
      <c r="N145" s="271">
        <f t="shared" si="17"/>
        <v>3.2062709966405372</v>
      </c>
      <c r="O145" s="265">
        <f t="shared" si="18"/>
        <v>28632</v>
      </c>
      <c r="Q145" s="29"/>
      <c r="R145" s="81"/>
      <c r="Z145" s="1"/>
    </row>
    <row r="146" spans="2:31" s="4" customFormat="1" x14ac:dyDescent="0.25">
      <c r="B146" s="248" t="s">
        <v>207</v>
      </c>
      <c r="C146" s="265">
        <f>C136-SUM(C137:C145)</f>
        <v>14597</v>
      </c>
      <c r="D146" s="265">
        <f>D136-SUM(D137:D145)</f>
        <v>32366</v>
      </c>
      <c r="E146" s="265">
        <f>E136-SUM(E137:E145)</f>
        <v>41603</v>
      </c>
      <c r="F146" s="265">
        <f>F136-SUM(F137:F145)</f>
        <v>44199</v>
      </c>
      <c r="G146" s="271">
        <f t="shared" si="12"/>
        <v>6.2399346200995076E-2</v>
      </c>
      <c r="H146" s="278">
        <f t="shared" si="13"/>
        <v>2596</v>
      </c>
      <c r="I146" s="273">
        <f t="shared" si="14"/>
        <v>0.10307818960752441</v>
      </c>
      <c r="J146" s="265">
        <f>J136-SUM(J137:J145)</f>
        <v>37836</v>
      </c>
      <c r="K146" s="273">
        <f t="shared" si="14"/>
        <v>0.46498298405874977</v>
      </c>
      <c r="L146" s="273">
        <f t="shared" si="15"/>
        <v>-0.14396253308898388</v>
      </c>
      <c r="M146" s="272">
        <f t="shared" si="16"/>
        <v>-6363</v>
      </c>
      <c r="N146" s="271">
        <f t="shared" si="17"/>
        <v>1.592039460163047</v>
      </c>
      <c r="O146" s="265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9"/>
      <c r="C147" s="249"/>
      <c r="D147" s="249"/>
      <c r="E147" s="249"/>
      <c r="F147" s="249"/>
      <c r="G147" s="249"/>
      <c r="H147" s="249"/>
      <c r="I147" s="249"/>
      <c r="J147" s="249"/>
      <c r="K147" s="249"/>
      <c r="L147" s="249"/>
      <c r="M147" s="249"/>
      <c r="N147" s="249"/>
      <c r="O147" s="249"/>
      <c r="Z147" s="1" t="s">
        <v>186</v>
      </c>
    </row>
    <row r="148" spans="2:31" s="4" customFormat="1" x14ac:dyDescent="0.25">
      <c r="B148" s="173" t="s">
        <v>187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D9DF3-3A52-4E4E-869A-ECC780696D4D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318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210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114660</v>
      </c>
      <c r="D8" s="121">
        <f t="shared" ref="D8:D21" si="0">C8/C9-1</f>
        <v>-3.6195215439705497E-2</v>
      </c>
    </row>
    <row r="9" spans="1:5" x14ac:dyDescent="0.25">
      <c r="A9" s="1"/>
      <c r="B9" s="119">
        <v>2023</v>
      </c>
      <c r="C9" s="120">
        <v>118966</v>
      </c>
      <c r="D9" s="121">
        <f t="shared" si="0"/>
        <v>-4.0217505304515511E-2</v>
      </c>
    </row>
    <row r="10" spans="1:5" x14ac:dyDescent="0.25">
      <c r="A10" s="1"/>
      <c r="B10" s="119">
        <v>2022</v>
      </c>
      <c r="C10" s="120">
        <v>123951</v>
      </c>
      <c r="D10" s="121">
        <f t="shared" si="0"/>
        <v>0.48501222025207258</v>
      </c>
    </row>
    <row r="11" spans="1:5" x14ac:dyDescent="0.25">
      <c r="A11" s="1"/>
      <c r="B11" s="119">
        <v>2021</v>
      </c>
      <c r="C11" s="120">
        <v>83468</v>
      </c>
      <c r="D11" s="121">
        <f t="shared" si="0"/>
        <v>0.61259659969088109</v>
      </c>
    </row>
    <row r="12" spans="1:5" x14ac:dyDescent="0.25">
      <c r="A12" s="1" t="s">
        <v>74</v>
      </c>
      <c r="B12" s="119">
        <v>2020</v>
      </c>
      <c r="C12" s="120">
        <v>51760</v>
      </c>
      <c r="D12" s="121">
        <f t="shared" si="0"/>
        <v>-0.59505237875433226</v>
      </c>
    </row>
    <row r="13" spans="1:5" x14ac:dyDescent="0.25">
      <c r="A13" s="1" t="s">
        <v>76</v>
      </c>
      <c r="B13" s="119">
        <v>2019</v>
      </c>
      <c r="C13" s="120">
        <v>127819</v>
      </c>
      <c r="D13" s="121">
        <f t="shared" si="0"/>
        <v>-3.4030622269917377E-2</v>
      </c>
    </row>
    <row r="14" spans="1:5" x14ac:dyDescent="0.25">
      <c r="A14" s="1" t="s">
        <v>78</v>
      </c>
      <c r="B14" s="119">
        <v>2018</v>
      </c>
      <c r="C14" s="120">
        <v>132322</v>
      </c>
      <c r="D14" s="121">
        <f t="shared" si="0"/>
        <v>4.2012174474552522E-2</v>
      </c>
    </row>
    <row r="15" spans="1:5" x14ac:dyDescent="0.25">
      <c r="A15" s="1" t="s">
        <v>80</v>
      </c>
      <c r="B15" s="119">
        <v>2017</v>
      </c>
      <c r="C15" s="120">
        <v>126987</v>
      </c>
      <c r="D15" s="121">
        <f t="shared" si="0"/>
        <v>1.5408603870142423E-2</v>
      </c>
    </row>
    <row r="16" spans="1:5" x14ac:dyDescent="0.25">
      <c r="A16" s="1" t="s">
        <v>82</v>
      </c>
      <c r="B16" s="119">
        <v>2016</v>
      </c>
      <c r="C16" s="120">
        <v>125060</v>
      </c>
      <c r="D16" s="121">
        <f>C16/C17-1</f>
        <v>2.7194343576542046E-4</v>
      </c>
    </row>
    <row r="17" spans="1:4" x14ac:dyDescent="0.25">
      <c r="A17" s="1" t="s">
        <v>84</v>
      </c>
      <c r="B17" s="119">
        <v>2015</v>
      </c>
      <c r="C17" s="120">
        <v>125026</v>
      </c>
      <c r="D17" s="121">
        <f t="shared" si="0"/>
        <v>0.17537674742175979</v>
      </c>
    </row>
    <row r="18" spans="1:4" x14ac:dyDescent="0.25">
      <c r="A18" s="1" t="s">
        <v>86</v>
      </c>
      <c r="B18" s="119">
        <v>2014</v>
      </c>
      <c r="C18" s="120">
        <v>106371</v>
      </c>
      <c r="D18" s="121">
        <f t="shared" si="0"/>
        <v>-6.1073351575602453E-2</v>
      </c>
    </row>
    <row r="19" spans="1:4" x14ac:dyDescent="0.25">
      <c r="A19" s="1" t="s">
        <v>88</v>
      </c>
      <c r="B19" s="119">
        <v>2013</v>
      </c>
      <c r="C19" s="120">
        <v>113290</v>
      </c>
      <c r="D19" s="121">
        <f t="shared" si="0"/>
        <v>4.5901881497073527E-2</v>
      </c>
    </row>
    <row r="20" spans="1:4" x14ac:dyDescent="0.25">
      <c r="A20" s="1" t="s">
        <v>90</v>
      </c>
      <c r="B20" s="119">
        <v>2012</v>
      </c>
      <c r="C20" s="120">
        <v>108318</v>
      </c>
      <c r="D20" s="121">
        <f>C20/C21-1</f>
        <v>-0.10269643374891269</v>
      </c>
    </row>
    <row r="21" spans="1:4" x14ac:dyDescent="0.25">
      <c r="A21" s="1" t="s">
        <v>92</v>
      </c>
      <c r="B21" s="119">
        <v>2011</v>
      </c>
      <c r="C21" s="120">
        <v>120715</v>
      </c>
      <c r="D21" s="121">
        <f t="shared" si="0"/>
        <v>-0.16099639280228528</v>
      </c>
    </row>
    <row r="22" spans="1:4" x14ac:dyDescent="0.25">
      <c r="A22" s="1" t="s">
        <v>94</v>
      </c>
      <c r="B22" s="119">
        <v>2010</v>
      </c>
      <c r="C22" s="120">
        <v>143879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25558-90E0-4F95-9DB5-96F847FA15F9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319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211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64415</v>
      </c>
      <c r="D8" s="121">
        <f t="shared" ref="D8:D21" si="0">C8/C9-1</f>
        <v>-3.9499582488369267E-2</v>
      </c>
    </row>
    <row r="9" spans="1:5" x14ac:dyDescent="0.25">
      <c r="A9" s="1"/>
      <c r="B9" s="119">
        <v>2023</v>
      </c>
      <c r="C9" s="120">
        <v>67064</v>
      </c>
      <c r="D9" s="121">
        <f t="shared" si="0"/>
        <v>-0.1159154725338466</v>
      </c>
    </row>
    <row r="10" spans="1:5" x14ac:dyDescent="0.25">
      <c r="A10" s="1"/>
      <c r="B10" s="119">
        <v>2022</v>
      </c>
      <c r="C10" s="120">
        <v>75857</v>
      </c>
      <c r="D10" s="121">
        <f t="shared" si="0"/>
        <v>0.89708898114340019</v>
      </c>
    </row>
    <row r="11" spans="1:5" x14ac:dyDescent="0.25">
      <c r="A11" s="1"/>
      <c r="B11" s="119">
        <v>2021</v>
      </c>
      <c r="C11" s="120">
        <v>39986</v>
      </c>
      <c r="D11" s="121">
        <f t="shared" si="0"/>
        <v>0.48934743742550646</v>
      </c>
    </row>
    <row r="12" spans="1:5" x14ac:dyDescent="0.25">
      <c r="A12" s="1" t="s">
        <v>74</v>
      </c>
      <c r="B12" s="119">
        <v>2020</v>
      </c>
      <c r="C12" s="120">
        <v>26848</v>
      </c>
      <c r="D12" s="121">
        <f t="shared" si="0"/>
        <v>-0.64900445804081519</v>
      </c>
    </row>
    <row r="13" spans="1:5" x14ac:dyDescent="0.25">
      <c r="A13" s="1" t="s">
        <v>76</v>
      </c>
      <c r="B13" s="119">
        <v>2019</v>
      </c>
      <c r="C13" s="120">
        <v>76491</v>
      </c>
      <c r="D13" s="121">
        <f t="shared" si="0"/>
        <v>-0.15281100478468901</v>
      </c>
    </row>
    <row r="14" spans="1:5" x14ac:dyDescent="0.25">
      <c r="A14" s="1" t="s">
        <v>78</v>
      </c>
      <c r="B14" s="119">
        <v>2018</v>
      </c>
      <c r="C14" s="120">
        <v>90288</v>
      </c>
      <c r="D14" s="121">
        <f t="shared" si="0"/>
        <v>8.3317335381071222E-2</v>
      </c>
    </row>
    <row r="15" spans="1:5" x14ac:dyDescent="0.25">
      <c r="A15" s="1" t="s">
        <v>80</v>
      </c>
      <c r="B15" s="119">
        <v>2017</v>
      </c>
      <c r="C15" s="120">
        <v>83344</v>
      </c>
      <c r="D15" s="121">
        <f>C15/C16-1</f>
        <v>3.2277242438504716E-2</v>
      </c>
    </row>
    <row r="16" spans="1:5" x14ac:dyDescent="0.25">
      <c r="A16" s="1" t="s">
        <v>82</v>
      </c>
      <c r="B16" s="119">
        <v>2016</v>
      </c>
      <c r="C16" s="120">
        <v>80738</v>
      </c>
      <c r="D16" s="121">
        <f>C16/C17-1</f>
        <v>4.9363140109176085E-2</v>
      </c>
    </row>
    <row r="17" spans="1:4" x14ac:dyDescent="0.25">
      <c r="A17" s="1" t="s">
        <v>84</v>
      </c>
      <c r="B17" s="119">
        <v>2015</v>
      </c>
      <c r="C17" s="120">
        <v>76940</v>
      </c>
      <c r="D17" s="121">
        <f t="shared" si="0"/>
        <v>0.29039832285115308</v>
      </c>
    </row>
    <row r="18" spans="1:4" x14ac:dyDescent="0.25">
      <c r="A18" s="1" t="s">
        <v>86</v>
      </c>
      <c r="B18" s="119">
        <v>2014</v>
      </c>
      <c r="C18" s="120">
        <v>59625</v>
      </c>
      <c r="D18" s="121">
        <f t="shared" si="0"/>
        <v>-0.14425340145817789</v>
      </c>
    </row>
    <row r="19" spans="1:4" x14ac:dyDescent="0.25">
      <c r="A19" s="1" t="s">
        <v>88</v>
      </c>
      <c r="B19" s="119">
        <v>2013</v>
      </c>
      <c r="C19" s="120">
        <v>69676</v>
      </c>
      <c r="D19" s="121">
        <f t="shared" si="0"/>
        <v>-2.5674012753104325E-2</v>
      </c>
    </row>
    <row r="20" spans="1:4" x14ac:dyDescent="0.25">
      <c r="A20" s="1" t="s">
        <v>90</v>
      </c>
      <c r="B20" s="119">
        <v>2012</v>
      </c>
      <c r="C20" s="120">
        <v>71512</v>
      </c>
      <c r="D20" s="121">
        <f>C20/C21-1</f>
        <v>0.12730941421274977</v>
      </c>
    </row>
    <row r="21" spans="1:4" x14ac:dyDescent="0.25">
      <c r="A21" s="1" t="s">
        <v>92</v>
      </c>
      <c r="B21" s="119">
        <v>2011</v>
      </c>
      <c r="C21" s="120">
        <v>63436</v>
      </c>
      <c r="D21" s="121">
        <f t="shared" si="0"/>
        <v>-4.9733357301216419E-2</v>
      </c>
    </row>
    <row r="22" spans="1:4" x14ac:dyDescent="0.25">
      <c r="A22" s="1" t="s">
        <v>94</v>
      </c>
      <c r="B22" s="119">
        <v>2010</v>
      </c>
      <c r="C22" s="120">
        <v>66756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327EC-AD64-4E66-A2E2-60D037D9A1D1}">
  <sheetPr>
    <tabColor theme="4" tint="0.39997558519241921"/>
  </sheetPr>
  <dimension ref="A4:E24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3" t="s">
        <v>320</v>
      </c>
      <c r="C4" s="283"/>
      <c r="D4" s="283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5" t="s">
        <v>212</v>
      </c>
      <c r="D6" s="306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50245</v>
      </c>
      <c r="D8" s="121">
        <f t="shared" ref="D8:D21" si="0">C8/C9-1</f>
        <v>-3.1925552001849655E-2</v>
      </c>
    </row>
    <row r="9" spans="1:5" x14ac:dyDescent="0.25">
      <c r="A9" s="1"/>
      <c r="B9" s="119">
        <v>2023</v>
      </c>
      <c r="C9" s="120">
        <v>51902</v>
      </c>
      <c r="D9" s="121">
        <f t="shared" si="0"/>
        <v>7.9178275876408799E-2</v>
      </c>
    </row>
    <row r="10" spans="1:5" x14ac:dyDescent="0.25">
      <c r="A10" s="1"/>
      <c r="B10" s="119">
        <v>2022</v>
      </c>
      <c r="C10" s="120">
        <v>48094</v>
      </c>
      <c r="D10" s="121">
        <f t="shared" si="0"/>
        <v>0.10606687824847061</v>
      </c>
    </row>
    <row r="11" spans="1:5" x14ac:dyDescent="0.25">
      <c r="A11" s="1"/>
      <c r="B11" s="119">
        <v>2021</v>
      </c>
      <c r="C11" s="120">
        <v>43482</v>
      </c>
      <c r="D11" s="121">
        <f t="shared" si="0"/>
        <v>0.74542389210019278</v>
      </c>
    </row>
    <row r="12" spans="1:5" x14ac:dyDescent="0.25">
      <c r="A12" s="1" t="s">
        <v>74</v>
      </c>
      <c r="B12" s="119">
        <v>2020</v>
      </c>
      <c r="C12" s="120">
        <v>24912</v>
      </c>
      <c r="D12" s="121">
        <f t="shared" si="0"/>
        <v>-0.51465087281795507</v>
      </c>
    </row>
    <row r="13" spans="1:5" x14ac:dyDescent="0.25">
      <c r="A13" s="1" t="s">
        <v>76</v>
      </c>
      <c r="B13" s="119">
        <v>2019</v>
      </c>
      <c r="C13" s="120">
        <v>51328</v>
      </c>
      <c r="D13" s="121">
        <f t="shared" si="0"/>
        <v>0.22110672312889568</v>
      </c>
    </row>
    <row r="14" spans="1:5" x14ac:dyDescent="0.25">
      <c r="A14" s="1" t="s">
        <v>78</v>
      </c>
      <c r="B14" s="119">
        <v>2018</v>
      </c>
      <c r="C14" s="120">
        <v>42034</v>
      </c>
      <c r="D14" s="121">
        <f t="shared" si="0"/>
        <v>-3.6867309763306877E-2</v>
      </c>
    </row>
    <row r="15" spans="1:5" x14ac:dyDescent="0.25">
      <c r="A15" s="1" t="s">
        <v>80</v>
      </c>
      <c r="B15" s="119">
        <v>2017</v>
      </c>
      <c r="C15" s="120">
        <v>43643</v>
      </c>
      <c r="D15" s="121">
        <f>C15/C16-1</f>
        <v>-1.5319705789449967E-2</v>
      </c>
    </row>
    <row r="16" spans="1:5" x14ac:dyDescent="0.25">
      <c r="A16" s="1" t="s">
        <v>82</v>
      </c>
      <c r="B16" s="119">
        <v>2016</v>
      </c>
      <c r="C16" s="120">
        <v>44322</v>
      </c>
      <c r="D16" s="121">
        <f>C16/C17-1</f>
        <v>-7.8276421411637487E-2</v>
      </c>
    </row>
    <row r="17" spans="1:4" x14ac:dyDescent="0.25">
      <c r="A17" s="1" t="s">
        <v>84</v>
      </c>
      <c r="B17" s="119">
        <v>2015</v>
      </c>
      <c r="C17" s="120">
        <v>48086</v>
      </c>
      <c r="D17" s="121">
        <f t="shared" si="0"/>
        <v>2.866555427202333E-2</v>
      </c>
    </row>
    <row r="18" spans="1:4" x14ac:dyDescent="0.25">
      <c r="A18" s="1" t="s">
        <v>86</v>
      </c>
      <c r="B18" s="119">
        <v>2014</v>
      </c>
      <c r="C18" s="120">
        <v>46746</v>
      </c>
      <c r="D18" s="121">
        <f t="shared" si="0"/>
        <v>7.1811803549318931E-2</v>
      </c>
    </row>
    <row r="19" spans="1:4" x14ac:dyDescent="0.25">
      <c r="A19" s="1" t="s">
        <v>88</v>
      </c>
      <c r="B19" s="119">
        <v>2013</v>
      </c>
      <c r="C19" s="120">
        <v>43614</v>
      </c>
      <c r="D19" s="121">
        <f t="shared" si="0"/>
        <v>0.18496984187360765</v>
      </c>
    </row>
    <row r="20" spans="1:4" x14ac:dyDescent="0.25">
      <c r="A20" s="1" t="s">
        <v>90</v>
      </c>
      <c r="B20" s="119">
        <v>2012</v>
      </c>
      <c r="C20" s="120">
        <v>36806</v>
      </c>
      <c r="D20" s="121">
        <f>C20/C21-1</f>
        <v>-0.35742593271530576</v>
      </c>
    </row>
    <row r="21" spans="1:4" x14ac:dyDescent="0.25">
      <c r="A21" s="1" t="s">
        <v>92</v>
      </c>
      <c r="B21" s="119">
        <v>2011</v>
      </c>
      <c r="C21" s="120">
        <v>57279</v>
      </c>
      <c r="D21" s="121">
        <f t="shared" si="0"/>
        <v>-0.25730326880437737</v>
      </c>
    </row>
    <row r="22" spans="1:4" x14ac:dyDescent="0.25">
      <c r="A22" s="1" t="s">
        <v>94</v>
      </c>
      <c r="B22" s="119">
        <v>2010</v>
      </c>
      <c r="C22" s="120">
        <v>77123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8934F-0FE1-4676-951B-51D886DDCF14}">
  <sheetPr>
    <tabColor rgb="FF92D050"/>
  </sheetPr>
  <dimension ref="B1:W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3" t="s">
        <v>60</v>
      </c>
      <c r="D5" s="303"/>
      <c r="E5" s="303"/>
      <c r="F5" s="303"/>
      <c r="G5" s="303"/>
      <c r="H5" s="303"/>
      <c r="I5" s="88"/>
      <c r="J5" s="88"/>
      <c r="K5" s="88"/>
      <c r="L5" s="88"/>
      <c r="M5" s="89"/>
      <c r="N5" s="304" t="s">
        <v>61</v>
      </c>
      <c r="O5" s="304"/>
      <c r="P5" s="304"/>
      <c r="Q5" s="304"/>
      <c r="R5" s="304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228</v>
      </c>
      <c r="O6" s="92" t="s">
        <v>229</v>
      </c>
      <c r="P6" s="92" t="s">
        <v>230</v>
      </c>
      <c r="Q6" s="92" t="s">
        <v>231</v>
      </c>
      <c r="R6" s="92" t="s">
        <v>232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94967</v>
      </c>
      <c r="O7" s="94">
        <v>124574</v>
      </c>
      <c r="P7" s="94">
        <v>123897</v>
      </c>
      <c r="Q7" s="94">
        <v>127527</v>
      </c>
      <c r="R7" s="94">
        <v>124520</v>
      </c>
      <c r="S7" s="95">
        <f t="shared" ref="S7:S52" si="4">IFERROR(R7/Q7-1,"-")</f>
        <v>-2.3579320457628561E-2</v>
      </c>
      <c r="T7" s="95">
        <f t="shared" ref="T7:T52" si="5">IFERROR(R7/N7-1,"-")</f>
        <v>0.31119230890730454</v>
      </c>
      <c r="U7" s="94">
        <f t="shared" ref="U7:U52" si="6">IFERROR(R7-Q7,"-")</f>
        <v>-3007</v>
      </c>
      <c r="V7" s="94">
        <f t="shared" ref="V7:V52" si="7">IFERROR(R7-N7,"-")</f>
        <v>29553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67574</v>
      </c>
      <c r="O8" s="97">
        <v>89647</v>
      </c>
      <c r="P8" s="97">
        <v>87893</v>
      </c>
      <c r="Q8" s="97">
        <v>91960</v>
      </c>
      <c r="R8" s="97">
        <v>88502</v>
      </c>
      <c r="S8" s="98">
        <f t="shared" si="4"/>
        <v>-3.7603305785123942E-2</v>
      </c>
      <c r="T8" s="98">
        <f t="shared" si="5"/>
        <v>0.30970491609198803</v>
      </c>
      <c r="U8" s="97">
        <f t="shared" si="6"/>
        <v>-3458</v>
      </c>
      <c r="V8" s="97">
        <f t="shared" si="7"/>
        <v>20928</v>
      </c>
      <c r="W8" s="98">
        <f>R8/R7</f>
        <v>0.71074526180533248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54907</v>
      </c>
      <c r="O9" s="53">
        <v>71632</v>
      </c>
      <c r="P9" s="53">
        <v>72266</v>
      </c>
      <c r="Q9" s="53">
        <v>75407</v>
      </c>
      <c r="R9" s="53">
        <v>72822</v>
      </c>
      <c r="S9" s="100">
        <f t="shared" si="4"/>
        <v>-3.4280637076133491E-2</v>
      </c>
      <c r="T9" s="100">
        <f t="shared" si="5"/>
        <v>0.32627898082211737</v>
      </c>
      <c r="U9" s="53">
        <f t="shared" si="6"/>
        <v>-2585</v>
      </c>
      <c r="V9" s="53">
        <f t="shared" si="7"/>
        <v>17915</v>
      </c>
      <c r="W9" s="100">
        <f>R9/R7</f>
        <v>0.58482171538708638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12667</v>
      </c>
      <c r="O10" s="53">
        <v>18015</v>
      </c>
      <c r="P10" s="53">
        <v>15627</v>
      </c>
      <c r="Q10" s="53">
        <v>16553</v>
      </c>
      <c r="R10" s="53">
        <v>15680</v>
      </c>
      <c r="S10" s="100">
        <f t="shared" si="4"/>
        <v>-5.2739684649308227E-2</v>
      </c>
      <c r="T10" s="100">
        <f t="shared" si="5"/>
        <v>0.2378621615220653</v>
      </c>
      <c r="U10" s="53">
        <f t="shared" si="6"/>
        <v>-873</v>
      </c>
      <c r="V10" s="53">
        <f t="shared" si="7"/>
        <v>3013</v>
      </c>
      <c r="W10" s="100">
        <f>R10/R7</f>
        <v>0.12592354641824607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27393</v>
      </c>
      <c r="O11" s="97">
        <v>34927</v>
      </c>
      <c r="P11" s="97">
        <v>36004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0.31486146095717893</v>
      </c>
      <c r="U11" s="97">
        <f t="shared" si="6"/>
        <v>451</v>
      </c>
      <c r="V11" s="97">
        <f t="shared" si="7"/>
        <v>8625</v>
      </c>
      <c r="W11" s="98">
        <f>R11/R7</f>
        <v>0.28925473819466752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36110</v>
      </c>
      <c r="O12" s="101">
        <v>44069</v>
      </c>
      <c r="P12" s="101">
        <v>44891</v>
      </c>
      <c r="Q12" s="101">
        <v>46362</v>
      </c>
      <c r="R12" s="101">
        <v>44311</v>
      </c>
      <c r="S12" s="102">
        <f t="shared" si="4"/>
        <v>-4.4238816271946813E-2</v>
      </c>
      <c r="T12" s="102">
        <f t="shared" si="5"/>
        <v>0.22711160343395176</v>
      </c>
      <c r="U12" s="101">
        <f t="shared" si="6"/>
        <v>-2051</v>
      </c>
      <c r="V12" s="101">
        <f t="shared" si="7"/>
        <v>8201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28843</v>
      </c>
      <c r="O13" s="97">
        <v>34314</v>
      </c>
      <c r="P13" s="97">
        <v>34058</v>
      </c>
      <c r="Q13" s="97">
        <v>34975</v>
      </c>
      <c r="R13" s="97">
        <v>32692</v>
      </c>
      <c r="S13" s="98">
        <f t="shared" si="4"/>
        <v>-6.5275196568977845E-2</v>
      </c>
      <c r="T13" s="98">
        <f t="shared" si="5"/>
        <v>0.13344659016052418</v>
      </c>
      <c r="U13" s="97">
        <f t="shared" si="6"/>
        <v>-2283</v>
      </c>
      <c r="V13" s="97">
        <f t="shared" si="7"/>
        <v>3849</v>
      </c>
      <c r="W13" s="98">
        <f>R13/R12</f>
        <v>0.73778520006318971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24921</v>
      </c>
      <c r="O14" s="53">
        <v>29302</v>
      </c>
      <c r="P14" s="53">
        <v>29733</v>
      </c>
      <c r="Q14" s="53">
        <v>30970</v>
      </c>
      <c r="R14" s="53">
        <v>28587</v>
      </c>
      <c r="S14" s="100">
        <f t="shared" si="4"/>
        <v>-7.6945431062318326E-2</v>
      </c>
      <c r="T14" s="100">
        <f t="shared" si="5"/>
        <v>0.14710485133020335</v>
      </c>
      <c r="U14" s="53">
        <f t="shared" si="6"/>
        <v>-2383</v>
      </c>
      <c r="V14" s="53">
        <f t="shared" si="7"/>
        <v>3666</v>
      </c>
      <c r="W14" s="100">
        <f>R14/R12</f>
        <v>0.64514454650086883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3922</v>
      </c>
      <c r="O15" s="53">
        <v>5012</v>
      </c>
      <c r="P15" s="53">
        <v>4325</v>
      </c>
      <c r="Q15" s="53">
        <v>4005</v>
      </c>
      <c r="R15" s="53">
        <v>4105</v>
      </c>
      <c r="S15" s="100">
        <f t="shared" si="4"/>
        <v>2.4968789013732895E-2</v>
      </c>
      <c r="T15" s="100">
        <f t="shared" si="5"/>
        <v>4.6659867414584388E-2</v>
      </c>
      <c r="U15" s="53">
        <f t="shared" si="6"/>
        <v>100</v>
      </c>
      <c r="V15" s="53">
        <f t="shared" si="7"/>
        <v>183</v>
      </c>
      <c r="W15" s="100">
        <f>R15/R12</f>
        <v>9.2640653562320874E-2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10833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0.26221479993681029</v>
      </c>
    </row>
    <row r="17" spans="2:23" x14ac:dyDescent="0.25">
      <c r="B17" s="93" t="s">
        <v>47</v>
      </c>
      <c r="C17" s="101">
        <v>41159</v>
      </c>
      <c r="D17" s="101">
        <v>20336</v>
      </c>
      <c r="E17" s="101">
        <v>24064</v>
      </c>
      <c r="F17" s="101">
        <v>38225</v>
      </c>
      <c r="G17" s="101">
        <v>37475</v>
      </c>
      <c r="H17" s="101">
        <v>37833</v>
      </c>
      <c r="I17" s="102">
        <f t="shared" si="0"/>
        <v>9.55303535690466E-3</v>
      </c>
      <c r="J17" s="102">
        <f t="shared" si="1"/>
        <v>0.86039535798583788</v>
      </c>
      <c r="K17" s="101">
        <f t="shared" si="2"/>
        <v>358</v>
      </c>
      <c r="L17" s="101">
        <f t="shared" si="3"/>
        <v>17497</v>
      </c>
      <c r="M17" s="95">
        <f>H17/H17</f>
        <v>1</v>
      </c>
      <c r="N17" s="101">
        <v>26368</v>
      </c>
      <c r="O17" s="101">
        <v>39041</v>
      </c>
      <c r="P17" s="101">
        <v>37104</v>
      </c>
      <c r="Q17" s="101">
        <v>38072</v>
      </c>
      <c r="R17" s="101">
        <v>37015</v>
      </c>
      <c r="S17" s="102">
        <f t="shared" si="4"/>
        <v>-2.7763185543181357E-2</v>
      </c>
      <c r="T17" s="102">
        <f t="shared" si="5"/>
        <v>0.40378489077669899</v>
      </c>
      <c r="U17" s="101">
        <f t="shared" si="6"/>
        <v>-1057</v>
      </c>
      <c r="V17" s="101">
        <f t="shared" si="7"/>
        <v>10647</v>
      </c>
      <c r="W17" s="95">
        <f>R17/R17</f>
        <v>1</v>
      </c>
    </row>
    <row r="18" spans="2:23" x14ac:dyDescent="0.25">
      <c r="B18" s="96" t="s">
        <v>62</v>
      </c>
      <c r="C18" s="97">
        <v>20753</v>
      </c>
      <c r="D18" s="97">
        <v>9541</v>
      </c>
      <c r="E18" s="97">
        <v>10403</v>
      </c>
      <c r="F18" s="97">
        <v>21063</v>
      </c>
      <c r="G18" s="97">
        <v>20218</v>
      </c>
      <c r="H18" s="97">
        <v>21376</v>
      </c>
      <c r="I18" s="98">
        <f t="shared" si="0"/>
        <v>5.7275694925314147E-2</v>
      </c>
      <c r="J18" s="98">
        <f t="shared" si="1"/>
        <v>1.240436012996541</v>
      </c>
      <c r="K18" s="97">
        <f t="shared" si="2"/>
        <v>1158</v>
      </c>
      <c r="L18" s="97">
        <f t="shared" si="3"/>
        <v>11835</v>
      </c>
      <c r="M18" s="98">
        <f>H18/H17</f>
        <v>0.56500938334258455</v>
      </c>
      <c r="N18" s="97">
        <v>12278</v>
      </c>
      <c r="O18" s="97">
        <v>21626</v>
      </c>
      <c r="P18" s="97">
        <v>19944</v>
      </c>
      <c r="Q18" s="97">
        <v>21899</v>
      </c>
      <c r="R18" s="97">
        <v>20799</v>
      </c>
      <c r="S18" s="98">
        <f t="shared" si="4"/>
        <v>-5.0230604137175172E-2</v>
      </c>
      <c r="T18" s="98">
        <f t="shared" si="5"/>
        <v>0.69400553836129664</v>
      </c>
      <c r="U18" s="97">
        <f t="shared" si="6"/>
        <v>-1100</v>
      </c>
      <c r="V18" s="97">
        <f t="shared" si="7"/>
        <v>8521</v>
      </c>
      <c r="W18" s="98">
        <f>R18/R17</f>
        <v>0.56190733486424427</v>
      </c>
    </row>
    <row r="19" spans="2:23" x14ac:dyDescent="0.25">
      <c r="B19" s="99" t="s">
        <v>63</v>
      </c>
      <c r="C19" s="53">
        <v>14966</v>
      </c>
      <c r="D19" s="53">
        <v>6536</v>
      </c>
      <c r="E19" s="53">
        <v>7396</v>
      </c>
      <c r="F19" s="53">
        <v>15144</v>
      </c>
      <c r="G19" s="53">
        <v>15039</v>
      </c>
      <c r="H19" s="53">
        <v>15654</v>
      </c>
      <c r="I19" s="100">
        <f t="shared" si="0"/>
        <v>4.0893676441252635E-2</v>
      </c>
      <c r="J19" s="100">
        <f t="shared" si="1"/>
        <v>1.3950428396572829</v>
      </c>
      <c r="K19" s="53">
        <f t="shared" si="2"/>
        <v>615</v>
      </c>
      <c r="L19" s="53">
        <f t="shared" si="3"/>
        <v>9118</v>
      </c>
      <c r="M19" s="100">
        <f>H19/H17</f>
        <v>0.41376576005074933</v>
      </c>
      <c r="N19" s="53">
        <v>8937</v>
      </c>
      <c r="O19" s="53">
        <v>15490</v>
      </c>
      <c r="P19" s="53">
        <v>15118</v>
      </c>
      <c r="Q19" s="53">
        <v>16190</v>
      </c>
      <c r="R19" s="53">
        <v>16190</v>
      </c>
      <c r="S19" s="100">
        <f t="shared" si="4"/>
        <v>0</v>
      </c>
      <c r="T19" s="100">
        <f t="shared" si="5"/>
        <v>0.81156987803513481</v>
      </c>
      <c r="U19" s="53">
        <f t="shared" si="6"/>
        <v>0</v>
      </c>
      <c r="V19" s="53">
        <f t="shared" si="7"/>
        <v>7253</v>
      </c>
      <c r="W19" s="100">
        <f>R19/R17</f>
        <v>0.43739024719708225</v>
      </c>
    </row>
    <row r="20" spans="2:23" x14ac:dyDescent="0.25">
      <c r="B20" s="99" t="s">
        <v>64</v>
      </c>
      <c r="C20" s="53">
        <v>5788</v>
      </c>
      <c r="D20" s="53">
        <v>3005</v>
      </c>
      <c r="E20" s="53">
        <v>3007</v>
      </c>
      <c r="F20" s="53">
        <v>5919</v>
      </c>
      <c r="G20" s="53">
        <v>5179</v>
      </c>
      <c r="H20" s="53">
        <v>5722</v>
      </c>
      <c r="I20" s="100">
        <f t="shared" si="0"/>
        <v>0.1048464954624444</v>
      </c>
      <c r="J20" s="100">
        <f t="shared" si="1"/>
        <v>0.90415973377703818</v>
      </c>
      <c r="K20" s="53">
        <f t="shared" si="2"/>
        <v>543</v>
      </c>
      <c r="L20" s="53">
        <f t="shared" si="3"/>
        <v>2717</v>
      </c>
      <c r="M20" s="100">
        <f>H20/H17</f>
        <v>0.15124362329183516</v>
      </c>
      <c r="N20" s="53">
        <v>3341</v>
      </c>
      <c r="O20" s="53">
        <v>6136</v>
      </c>
      <c r="P20" s="53">
        <v>4826</v>
      </c>
      <c r="Q20" s="53">
        <v>5709</v>
      </c>
      <c r="R20" s="53">
        <v>4609</v>
      </c>
      <c r="S20" s="100">
        <f t="shared" si="4"/>
        <v>-0.19267822736030826</v>
      </c>
      <c r="T20" s="100">
        <f t="shared" si="5"/>
        <v>0.37952708769829391</v>
      </c>
      <c r="U20" s="53">
        <f t="shared" si="6"/>
        <v>-1100</v>
      </c>
      <c r="V20" s="53">
        <f t="shared" si="7"/>
        <v>1268</v>
      </c>
      <c r="W20" s="100">
        <f>R20/R17</f>
        <v>0.12451708766716196</v>
      </c>
    </row>
    <row r="21" spans="2:23" x14ac:dyDescent="0.25">
      <c r="B21" s="96" t="s">
        <v>65</v>
      </c>
      <c r="C21" s="97">
        <v>20406</v>
      </c>
      <c r="D21" s="97">
        <v>10795</v>
      </c>
      <c r="E21" s="97">
        <v>13661</v>
      </c>
      <c r="F21" s="97">
        <v>17162</v>
      </c>
      <c r="G21" s="97">
        <v>17257</v>
      </c>
      <c r="H21" s="97">
        <v>16457</v>
      </c>
      <c r="I21" s="98">
        <f t="shared" si="0"/>
        <v>-4.6357999652315018E-2</v>
      </c>
      <c r="J21" s="98">
        <f t="shared" si="1"/>
        <v>0.52450208429828615</v>
      </c>
      <c r="K21" s="97">
        <f t="shared" si="2"/>
        <v>-800</v>
      </c>
      <c r="L21" s="97">
        <f t="shared" si="3"/>
        <v>5662</v>
      </c>
      <c r="M21" s="98">
        <f>H21/H17</f>
        <v>0.43499061665741551</v>
      </c>
      <c r="N21" s="97">
        <v>14090</v>
      </c>
      <c r="O21" s="97">
        <v>17415</v>
      </c>
      <c r="P21" s="97">
        <v>17160</v>
      </c>
      <c r="Q21" s="97">
        <v>16173</v>
      </c>
      <c r="R21" s="97">
        <v>16216</v>
      </c>
      <c r="S21" s="98">
        <f t="shared" si="4"/>
        <v>2.6587522413898945E-3</v>
      </c>
      <c r="T21" s="98">
        <f t="shared" si="5"/>
        <v>0.15088715400993613</v>
      </c>
      <c r="U21" s="97">
        <f t="shared" si="6"/>
        <v>43</v>
      </c>
      <c r="V21" s="97">
        <f t="shared" si="7"/>
        <v>2126</v>
      </c>
      <c r="W21" s="98">
        <f>R21/R17</f>
        <v>0.43809266513575579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763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0.14214463840398994</v>
      </c>
      <c r="U22" s="101">
        <f t="shared" si="6"/>
        <v>4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749</v>
      </c>
      <c r="Q23" s="97">
        <v>898</v>
      </c>
      <c r="R23" s="97">
        <v>898</v>
      </c>
      <c r="S23" s="98">
        <f t="shared" si="4"/>
        <v>0</v>
      </c>
      <c r="T23" s="98">
        <f t="shared" si="5"/>
        <v>0.1197007481296759</v>
      </c>
      <c r="U23" s="97">
        <f t="shared" si="6"/>
        <v>0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4276</v>
      </c>
      <c r="O25" s="101">
        <v>4562</v>
      </c>
      <c r="P25" s="101">
        <v>4276</v>
      </c>
      <c r="Q25" s="101">
        <v>4306</v>
      </c>
      <c r="R25" s="101">
        <v>4616</v>
      </c>
      <c r="S25" s="102">
        <f t="shared" si="4"/>
        <v>7.199256850905722E-2</v>
      </c>
      <c r="T25" s="102">
        <f t="shared" si="5"/>
        <v>7.9513564078578014E-2</v>
      </c>
      <c r="U25" s="101">
        <f t="shared" si="6"/>
        <v>310</v>
      </c>
      <c r="V25" s="101">
        <f t="shared" si="7"/>
        <v>340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3576</v>
      </c>
      <c r="O26" s="97">
        <v>3862</v>
      </c>
      <c r="P26" s="97">
        <v>3576</v>
      </c>
      <c r="Q26" s="97">
        <v>3606</v>
      </c>
      <c r="R26" s="97">
        <v>3916</v>
      </c>
      <c r="S26" s="98">
        <f t="shared" si="4"/>
        <v>8.5967831392124161E-2</v>
      </c>
      <c r="T26" s="98">
        <f t="shared" si="5"/>
        <v>9.5078299776286457E-2</v>
      </c>
      <c r="U26" s="97">
        <f t="shared" si="6"/>
        <v>310</v>
      </c>
      <c r="V26" s="97">
        <f t="shared" si="7"/>
        <v>340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3576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-3576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13664</v>
      </c>
      <c r="O29" s="101">
        <v>18637</v>
      </c>
      <c r="P29" s="101">
        <v>19295</v>
      </c>
      <c r="Q29" s="101">
        <v>20140</v>
      </c>
      <c r="R29" s="101">
        <v>20107</v>
      </c>
      <c r="S29" s="102">
        <f t="shared" si="4"/>
        <v>-1.6385302879841079E-3</v>
      </c>
      <c r="T29" s="102">
        <f t="shared" si="5"/>
        <v>0.47153103044496492</v>
      </c>
      <c r="U29" s="101">
        <f t="shared" si="6"/>
        <v>-33</v>
      </c>
      <c r="V29" s="101">
        <f t="shared" si="7"/>
        <v>6443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10280</v>
      </c>
      <c r="O30" s="97">
        <v>14288</v>
      </c>
      <c r="P30" s="97">
        <v>14948</v>
      </c>
      <c r="Q30" s="97">
        <v>15777</v>
      </c>
      <c r="R30" s="97">
        <v>15654</v>
      </c>
      <c r="S30" s="98">
        <f t="shared" si="4"/>
        <v>-7.7961589655828334E-3</v>
      </c>
      <c r="T30" s="98">
        <f t="shared" si="5"/>
        <v>0.52276264591439681</v>
      </c>
      <c r="U30" s="97">
        <f t="shared" si="6"/>
        <v>-123</v>
      </c>
      <c r="V30" s="97">
        <f t="shared" si="7"/>
        <v>5374</v>
      </c>
      <c r="W30" s="98">
        <f>R30/R29</f>
        <v>0.77853483861341821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9016</v>
      </c>
      <c r="O31" s="53">
        <v>12383</v>
      </c>
      <c r="P31" s="53">
        <v>12849</v>
      </c>
      <c r="Q31" s="53">
        <v>13674</v>
      </c>
      <c r="R31" s="53">
        <v>13498</v>
      </c>
      <c r="S31" s="100">
        <f t="shared" si="4"/>
        <v>-1.2871142313880313E-2</v>
      </c>
      <c r="T31" s="100">
        <f t="shared" si="5"/>
        <v>0.49711623779946756</v>
      </c>
      <c r="U31" s="53">
        <f t="shared" si="6"/>
        <v>-176</v>
      </c>
      <c r="V31" s="53">
        <f t="shared" si="7"/>
        <v>4482</v>
      </c>
      <c r="W31" s="100">
        <f>R31/R29</f>
        <v>0.67130849952752769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2156</v>
      </c>
      <c r="S32" s="100">
        <f t="shared" si="4"/>
        <v>2.5202092249167807E-2</v>
      </c>
      <c r="T32" s="100">
        <f t="shared" si="5"/>
        <v>0.70569620253164556</v>
      </c>
      <c r="U32" s="53">
        <f t="shared" si="6"/>
        <v>53</v>
      </c>
      <c r="V32" s="53">
        <f t="shared" si="7"/>
        <v>892</v>
      </c>
      <c r="W32" s="100">
        <f>R32/R29</f>
        <v>0.10722633908589048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3384</v>
      </c>
      <c r="O33" s="97">
        <v>4349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0.31589834515366433</v>
      </c>
      <c r="U33" s="97">
        <f t="shared" si="6"/>
        <v>90</v>
      </c>
      <c r="V33" s="97">
        <f t="shared" si="7"/>
        <v>1069</v>
      </c>
      <c r="W33" s="98">
        <f>R33/R29</f>
        <v>0.22146516138658179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3192</v>
      </c>
      <c r="O36" s="101">
        <v>4653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0.44266917293233088</v>
      </c>
      <c r="U36" s="101">
        <f t="shared" si="6"/>
        <v>-192</v>
      </c>
      <c r="V36" s="101">
        <f t="shared" si="7"/>
        <v>1413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2930</v>
      </c>
      <c r="O37" s="97">
        <v>3809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0.27064846416382249</v>
      </c>
      <c r="U37" s="97">
        <f t="shared" si="6"/>
        <v>-192</v>
      </c>
      <c r="V37" s="97">
        <f t="shared" si="7"/>
        <v>793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2640</v>
      </c>
      <c r="P39" s="101">
        <v>2646</v>
      </c>
      <c r="Q39" s="101">
        <v>2773</v>
      </c>
      <c r="R39" s="101">
        <v>2675</v>
      </c>
      <c r="S39" s="102">
        <f t="shared" si="4"/>
        <v>-3.5340786152181725E-2</v>
      </c>
      <c r="T39" s="102">
        <f t="shared" si="5"/>
        <v>0.12489486963835161</v>
      </c>
      <c r="U39" s="101">
        <f t="shared" si="6"/>
        <v>-98</v>
      </c>
      <c r="V39" s="101">
        <f t="shared" si="7"/>
        <v>297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2640</v>
      </c>
      <c r="P40" s="97">
        <v>2646</v>
      </c>
      <c r="Q40" s="97">
        <v>2773</v>
      </c>
      <c r="R40" s="97">
        <v>2675</v>
      </c>
      <c r="S40" s="98">
        <f t="shared" si="4"/>
        <v>-3.5340786152181725E-2</v>
      </c>
      <c r="T40" s="98">
        <f t="shared" si="5"/>
        <v>0.12489486963835161</v>
      </c>
      <c r="U40" s="97">
        <f t="shared" si="6"/>
        <v>-98</v>
      </c>
      <c r="V40" s="97">
        <f t="shared" si="7"/>
        <v>297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0.69046728971962612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966</v>
      </c>
      <c r="P42" s="53">
        <v>972</v>
      </c>
      <c r="Q42" s="53">
        <v>1092</v>
      </c>
      <c r="R42" s="53">
        <v>828</v>
      </c>
      <c r="S42" s="100">
        <f t="shared" si="4"/>
        <v>-0.24175824175824179</v>
      </c>
      <c r="T42" s="100">
        <f t="shared" si="5"/>
        <v>0.14999999999999991</v>
      </c>
      <c r="U42" s="53">
        <f t="shared" si="6"/>
        <v>-264</v>
      </c>
      <c r="V42" s="53">
        <f t="shared" si="7"/>
        <v>108</v>
      </c>
      <c r="W42" s="100">
        <f>R42/R39</f>
        <v>0.30953271028037382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4931</v>
      </c>
      <c r="O43" s="101">
        <v>6412</v>
      </c>
      <c r="P43" s="101">
        <v>6415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0.31758264043804507</v>
      </c>
      <c r="U43" s="101">
        <f t="shared" si="6"/>
        <v>82</v>
      </c>
      <c r="V43" s="101">
        <f t="shared" si="7"/>
        <v>1566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3271</v>
      </c>
      <c r="O44" s="97">
        <v>4752</v>
      </c>
      <c r="P44" s="97">
        <v>4755</v>
      </c>
      <c r="Q44" s="97">
        <v>4755</v>
      </c>
      <c r="R44" s="97">
        <v>4755</v>
      </c>
      <c r="S44" s="98">
        <f t="shared" si="4"/>
        <v>0</v>
      </c>
      <c r="T44" s="98">
        <f t="shared" si="5"/>
        <v>0.45368388871904619</v>
      </c>
      <c r="U44" s="97">
        <f t="shared" si="6"/>
        <v>0</v>
      </c>
      <c r="V44" s="97">
        <f t="shared" si="7"/>
        <v>1484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2210</v>
      </c>
      <c r="O45" s="53">
        <v>3691</v>
      </c>
      <c r="P45" s="53">
        <v>3694</v>
      </c>
      <c r="Q45" s="53">
        <v>3694</v>
      </c>
      <c r="R45" s="53">
        <v>3694</v>
      </c>
      <c r="S45" s="100">
        <f t="shared" si="4"/>
        <v>0</v>
      </c>
      <c r="T45" s="100">
        <f t="shared" si="5"/>
        <v>0.67149321266968331</v>
      </c>
      <c r="U45" s="53">
        <f t="shared" si="6"/>
        <v>0</v>
      </c>
      <c r="V45" s="53">
        <f t="shared" si="7"/>
        <v>1484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1061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>
        <f t="shared" si="5"/>
        <v>0</v>
      </c>
      <c r="U46" s="53">
        <f t="shared" si="6"/>
        <v>0</v>
      </c>
      <c r="V46" s="53">
        <f t="shared" si="7"/>
        <v>0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1660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4.9397590361445864E-2</v>
      </c>
      <c r="U47" s="97">
        <f t="shared" si="6"/>
        <v>82</v>
      </c>
      <c r="V47" s="97">
        <f t="shared" si="7"/>
        <v>82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3053</v>
      </c>
      <c r="P48" s="101">
        <v>3053</v>
      </c>
      <c r="Q48" s="101">
        <v>3077</v>
      </c>
      <c r="R48" s="101">
        <v>3105</v>
      </c>
      <c r="S48" s="102">
        <f t="shared" si="4"/>
        <v>9.0997725056873868E-3</v>
      </c>
      <c r="T48" s="102">
        <f t="shared" si="5"/>
        <v>0.11650485436893199</v>
      </c>
      <c r="U48" s="101">
        <f t="shared" si="6"/>
        <v>28</v>
      </c>
      <c r="V48" s="101">
        <f t="shared" si="7"/>
        <v>324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2849</v>
      </c>
      <c r="P49" s="97">
        <v>2639</v>
      </c>
      <c r="Q49" s="97">
        <v>2689</v>
      </c>
      <c r="R49" s="97">
        <v>2717</v>
      </c>
      <c r="S49" s="98">
        <f t="shared" si="4"/>
        <v>1.0412792859799236E-2</v>
      </c>
      <c r="T49" s="98">
        <f t="shared" si="5"/>
        <v>-1.2359142130134448E-2</v>
      </c>
      <c r="U49" s="97">
        <f t="shared" si="6"/>
        <v>28</v>
      </c>
      <c r="V49" s="97">
        <f t="shared" si="7"/>
        <v>-34</v>
      </c>
      <c r="W49" s="98">
        <f>R49/R48</f>
        <v>0.87504025764895332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2053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0.66119162640901774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796</v>
      </c>
      <c r="P51" s="53">
        <v>586</v>
      </c>
      <c r="Q51" s="53">
        <v>636</v>
      </c>
      <c r="R51" s="53">
        <v>664</v>
      </c>
      <c r="S51" s="100">
        <f t="shared" si="4"/>
        <v>4.4025157232704393E-2</v>
      </c>
      <c r="T51" s="100">
        <f t="shared" si="5"/>
        <v>0.13310580204778155</v>
      </c>
      <c r="U51" s="53">
        <f t="shared" si="6"/>
        <v>28</v>
      </c>
      <c r="V51" s="53">
        <f t="shared" si="7"/>
        <v>78</v>
      </c>
      <c r="W51" s="100">
        <f>R51/R48</f>
        <v>0.21384863123993558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0.35040257648953299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D0C086-EBE7-4E99-98AA-7F1F7E256DBC}">
  <sheetPr>
    <tabColor rgb="FF92D050"/>
  </sheetPr>
  <dimension ref="B1:S5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3" t="s">
        <v>66</v>
      </c>
      <c r="D5" s="303"/>
      <c r="E5" s="303"/>
      <c r="F5" s="303"/>
      <c r="G5" s="303"/>
      <c r="H5" s="303"/>
      <c r="I5" s="88"/>
      <c r="J5" s="88"/>
      <c r="K5" s="89"/>
      <c r="L5" s="304" t="s">
        <v>67</v>
      </c>
      <c r="M5" s="304"/>
      <c r="N5" s="304"/>
      <c r="O5" s="304"/>
      <c r="P5" s="304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228</v>
      </c>
      <c r="M6" s="92" t="s">
        <v>229</v>
      </c>
      <c r="N6" s="92" t="s">
        <v>230</v>
      </c>
      <c r="O6" s="92" t="s">
        <v>231</v>
      </c>
      <c r="P6" s="92" t="s">
        <v>232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209</v>
      </c>
      <c r="M7" s="94">
        <v>293</v>
      </c>
      <c r="N7" s="94">
        <v>301</v>
      </c>
      <c r="O7" s="94">
        <v>320</v>
      </c>
      <c r="P7" s="94">
        <v>322</v>
      </c>
      <c r="Q7" s="95">
        <f t="shared" ref="Q7:Q52" si="0">IFERROR(P7/O7-1,"-")</f>
        <v>6.2500000000000888E-3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137</v>
      </c>
      <c r="M8" s="97">
        <v>193</v>
      </c>
      <c r="N8" s="97">
        <v>193</v>
      </c>
      <c r="O8" s="97">
        <v>209</v>
      </c>
      <c r="P8" s="97">
        <v>209</v>
      </c>
      <c r="Q8" s="98">
        <f t="shared" si="0"/>
        <v>0</v>
      </c>
      <c r="R8" s="97">
        <f t="shared" si="1"/>
        <v>0</v>
      </c>
      <c r="S8" s="98">
        <f>P8/P7</f>
        <v>0.64906832298136641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96</v>
      </c>
      <c r="M9" s="53">
        <v>129</v>
      </c>
      <c r="N9" s="53">
        <v>131</v>
      </c>
      <c r="O9" s="53">
        <v>136</v>
      </c>
      <c r="P9" s="53">
        <v>135</v>
      </c>
      <c r="Q9" s="100">
        <f t="shared" si="0"/>
        <v>-7.3529411764705621E-3</v>
      </c>
      <c r="R9" s="53">
        <f t="shared" si="1"/>
        <v>-1</v>
      </c>
      <c r="S9" s="100">
        <f>P9/P7</f>
        <v>0.41925465838509318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41</v>
      </c>
      <c r="M10" s="53">
        <v>64</v>
      </c>
      <c r="N10" s="53">
        <v>62</v>
      </c>
      <c r="O10" s="53">
        <v>73</v>
      </c>
      <c r="P10" s="53">
        <v>74</v>
      </c>
      <c r="Q10" s="100">
        <f t="shared" si="0"/>
        <v>1.3698630136986356E-2</v>
      </c>
      <c r="R10" s="53">
        <f t="shared" si="1"/>
        <v>1</v>
      </c>
      <c r="S10" s="100">
        <f>P10/P7</f>
        <v>0.22981366459627328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72</v>
      </c>
      <c r="M11" s="97">
        <v>100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0.35093167701863354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65</v>
      </c>
      <c r="M12" s="101">
        <v>84</v>
      </c>
      <c r="N12" s="101">
        <v>88</v>
      </c>
      <c r="O12" s="101">
        <v>94</v>
      </c>
      <c r="P12" s="101">
        <v>91</v>
      </c>
      <c r="Q12" s="102">
        <f t="shared" si="0"/>
        <v>-3.1914893617021267E-2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47</v>
      </c>
      <c r="M13" s="97">
        <v>60</v>
      </c>
      <c r="N13" s="97">
        <v>60</v>
      </c>
      <c r="O13" s="97">
        <v>62</v>
      </c>
      <c r="P13" s="97">
        <v>59</v>
      </c>
      <c r="Q13" s="98">
        <f t="shared" si="0"/>
        <v>-4.8387096774193505E-2</v>
      </c>
      <c r="R13" s="97">
        <f t="shared" si="1"/>
        <v>-3</v>
      </c>
      <c r="S13" s="98">
        <f>P13/P12</f>
        <v>0.64835164835164838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39</v>
      </c>
      <c r="M14" s="53">
        <v>48</v>
      </c>
      <c r="N14" s="53">
        <v>49</v>
      </c>
      <c r="O14" s="53">
        <v>51</v>
      </c>
      <c r="P14" s="53">
        <v>48</v>
      </c>
      <c r="Q14" s="100">
        <f t="shared" si="0"/>
        <v>-5.8823529411764719E-2</v>
      </c>
      <c r="R14" s="53">
        <f t="shared" si="1"/>
        <v>-3</v>
      </c>
      <c r="S14" s="100">
        <f>P14/P12</f>
        <v>0.52747252747252749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8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0.12087912087912088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28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0.35164835164835168</v>
      </c>
    </row>
    <row r="17" spans="2:19" x14ac:dyDescent="0.25">
      <c r="B17" s="93" t="s">
        <v>47</v>
      </c>
      <c r="C17" s="101">
        <v>103</v>
      </c>
      <c r="D17" s="101">
        <v>45</v>
      </c>
      <c r="E17" s="101">
        <v>48</v>
      </c>
      <c r="F17" s="101">
        <v>77</v>
      </c>
      <c r="G17" s="101">
        <v>79</v>
      </c>
      <c r="H17" s="101">
        <v>81</v>
      </c>
      <c r="I17" s="102">
        <f t="shared" si="2"/>
        <v>2.5316455696202445E-2</v>
      </c>
      <c r="J17" s="101">
        <f t="shared" si="3"/>
        <v>2</v>
      </c>
      <c r="K17" s="95">
        <f>H17/H17</f>
        <v>1</v>
      </c>
      <c r="L17" s="101">
        <v>48</v>
      </c>
      <c r="M17" s="101">
        <v>78</v>
      </c>
      <c r="N17" s="101">
        <v>78</v>
      </c>
      <c r="O17" s="101">
        <v>81</v>
      </c>
      <c r="P17" s="101">
        <v>80</v>
      </c>
      <c r="Q17" s="102">
        <f t="shared" si="0"/>
        <v>-1.2345679012345734E-2</v>
      </c>
      <c r="R17" s="101">
        <f t="shared" si="1"/>
        <v>-1</v>
      </c>
      <c r="S17" s="95">
        <f>P17/P17</f>
        <v>1</v>
      </c>
    </row>
    <row r="18" spans="2:19" x14ac:dyDescent="0.25">
      <c r="B18" s="96" t="s">
        <v>62</v>
      </c>
      <c r="C18" s="97">
        <v>40</v>
      </c>
      <c r="D18" s="97">
        <v>17</v>
      </c>
      <c r="E18" s="97">
        <v>18</v>
      </c>
      <c r="F18" s="97">
        <v>34</v>
      </c>
      <c r="G18" s="97">
        <v>35</v>
      </c>
      <c r="H18" s="97">
        <v>38</v>
      </c>
      <c r="I18" s="98">
        <f t="shared" si="2"/>
        <v>8.5714285714285632E-2</v>
      </c>
      <c r="J18" s="97">
        <f t="shared" si="3"/>
        <v>3</v>
      </c>
      <c r="K18" s="98">
        <f>H18/H17</f>
        <v>0.46913580246913578</v>
      </c>
      <c r="L18" s="97">
        <v>18</v>
      </c>
      <c r="M18" s="97">
        <v>35</v>
      </c>
      <c r="N18" s="97">
        <v>34</v>
      </c>
      <c r="O18" s="97">
        <v>38</v>
      </c>
      <c r="P18" s="97">
        <v>37</v>
      </c>
      <c r="Q18" s="98">
        <f t="shared" si="0"/>
        <v>-2.6315789473684181E-2</v>
      </c>
      <c r="R18" s="97">
        <f t="shared" si="1"/>
        <v>-1</v>
      </c>
      <c r="S18" s="98">
        <f>P18/P17</f>
        <v>0.46250000000000002</v>
      </c>
    </row>
    <row r="19" spans="2:19" x14ac:dyDescent="0.25">
      <c r="B19" s="99" t="s">
        <v>63</v>
      </c>
      <c r="C19" s="53">
        <v>21</v>
      </c>
      <c r="D19" s="53">
        <v>10</v>
      </c>
      <c r="E19" s="53">
        <v>11</v>
      </c>
      <c r="F19" s="53">
        <v>22</v>
      </c>
      <c r="G19" s="53">
        <v>23</v>
      </c>
      <c r="H19" s="53">
        <v>24</v>
      </c>
      <c r="I19" s="100">
        <f t="shared" si="2"/>
        <v>4.3478260869565188E-2</v>
      </c>
      <c r="J19" s="53">
        <f t="shared" si="3"/>
        <v>1</v>
      </c>
      <c r="K19" s="100">
        <f>H19/H17</f>
        <v>0.29629629629629628</v>
      </c>
      <c r="L19" s="53">
        <v>11</v>
      </c>
      <c r="M19" s="53">
        <v>23</v>
      </c>
      <c r="N19" s="53">
        <v>23</v>
      </c>
      <c r="O19" s="53">
        <v>24</v>
      </c>
      <c r="P19" s="53">
        <v>24</v>
      </c>
      <c r="Q19" s="100">
        <f t="shared" si="0"/>
        <v>0</v>
      </c>
      <c r="R19" s="53">
        <f t="shared" si="1"/>
        <v>0</v>
      </c>
      <c r="S19" s="100">
        <f>P19/P17</f>
        <v>0.3</v>
      </c>
    </row>
    <row r="20" spans="2:19" x14ac:dyDescent="0.25">
      <c r="B20" s="99" t="s">
        <v>64</v>
      </c>
      <c r="C20" s="53">
        <v>19</v>
      </c>
      <c r="D20" s="53">
        <v>7</v>
      </c>
      <c r="E20" s="53">
        <v>7</v>
      </c>
      <c r="F20" s="53">
        <v>12</v>
      </c>
      <c r="G20" s="53">
        <v>12</v>
      </c>
      <c r="H20" s="53">
        <v>14</v>
      </c>
      <c r="I20" s="100">
        <f t="shared" si="2"/>
        <v>0.16666666666666674</v>
      </c>
      <c r="J20" s="53">
        <f t="shared" si="3"/>
        <v>2</v>
      </c>
      <c r="K20" s="100">
        <f>H20/H17</f>
        <v>0.1728395061728395</v>
      </c>
      <c r="L20" s="53">
        <v>7</v>
      </c>
      <c r="M20" s="53">
        <v>12</v>
      </c>
      <c r="N20" s="53">
        <v>11</v>
      </c>
      <c r="O20" s="53">
        <v>14</v>
      </c>
      <c r="P20" s="53">
        <v>13</v>
      </c>
      <c r="Q20" s="100">
        <f t="shared" si="0"/>
        <v>-7.1428571428571397E-2</v>
      </c>
      <c r="R20" s="53">
        <f t="shared" si="1"/>
        <v>-1</v>
      </c>
      <c r="S20" s="100">
        <f>P20/P17</f>
        <v>0.16250000000000001</v>
      </c>
    </row>
    <row r="21" spans="2:19" x14ac:dyDescent="0.25">
      <c r="B21" s="96" t="s">
        <v>65</v>
      </c>
      <c r="C21" s="97">
        <v>63</v>
      </c>
      <c r="D21" s="97">
        <v>28</v>
      </c>
      <c r="E21" s="97">
        <v>31</v>
      </c>
      <c r="F21" s="97">
        <v>43</v>
      </c>
      <c r="G21" s="97">
        <v>45</v>
      </c>
      <c r="H21" s="97">
        <v>43</v>
      </c>
      <c r="I21" s="98">
        <f t="shared" si="2"/>
        <v>-4.4444444444444398E-2</v>
      </c>
      <c r="J21" s="97">
        <f t="shared" si="3"/>
        <v>-2</v>
      </c>
      <c r="K21" s="98">
        <f>H21/H17</f>
        <v>0.53086419753086422</v>
      </c>
      <c r="L21" s="97">
        <v>30</v>
      </c>
      <c r="M21" s="97">
        <v>43</v>
      </c>
      <c r="N21" s="97">
        <v>44</v>
      </c>
      <c r="O21" s="97">
        <v>43</v>
      </c>
      <c r="P21" s="97">
        <v>43</v>
      </c>
      <c r="Q21" s="98">
        <f t="shared" si="0"/>
        <v>0</v>
      </c>
      <c r="R21" s="97">
        <f t="shared" si="1"/>
        <v>0</v>
      </c>
      <c r="S21" s="98">
        <f>P21/P17</f>
        <v>0.53749999999999998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6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5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4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3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3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41</v>
      </c>
      <c r="M29" s="101">
        <v>60</v>
      </c>
      <c r="N29" s="101">
        <v>62</v>
      </c>
      <c r="O29" s="101">
        <v>64</v>
      </c>
      <c r="P29" s="101">
        <v>66</v>
      </c>
      <c r="Q29" s="102">
        <f t="shared" si="0"/>
        <v>3.125E-2</v>
      </c>
      <c r="R29" s="101">
        <f t="shared" si="1"/>
        <v>2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28</v>
      </c>
      <c r="M30" s="97">
        <v>41</v>
      </c>
      <c r="N30" s="97">
        <v>43</v>
      </c>
      <c r="O30" s="97">
        <v>45</v>
      </c>
      <c r="P30" s="97">
        <v>47</v>
      </c>
      <c r="Q30" s="98">
        <f t="shared" si="0"/>
        <v>4.4444444444444509E-2</v>
      </c>
      <c r="R30" s="97">
        <f t="shared" si="1"/>
        <v>2</v>
      </c>
      <c r="S30" s="98">
        <f>P30/P29</f>
        <v>0.71212121212121215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18</v>
      </c>
      <c r="M31" s="53">
        <v>25</v>
      </c>
      <c r="N31" s="53">
        <v>26</v>
      </c>
      <c r="O31" s="53">
        <v>28</v>
      </c>
      <c r="P31" s="53">
        <v>29</v>
      </c>
      <c r="Q31" s="100">
        <f t="shared" si="0"/>
        <v>3.5714285714285809E-2</v>
      </c>
      <c r="R31" s="53">
        <f t="shared" si="1"/>
        <v>1</v>
      </c>
      <c r="S31" s="100">
        <f>P31/P29</f>
        <v>0.43939393939393939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18</v>
      </c>
      <c r="Q32" s="100">
        <f t="shared" si="0"/>
        <v>5.8823529411764719E-2</v>
      </c>
      <c r="R32" s="53">
        <f t="shared" si="1"/>
        <v>1</v>
      </c>
      <c r="S32" s="100">
        <f>P32/P29</f>
        <v>0.27272727272727271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13</v>
      </c>
      <c r="M33" s="97">
        <v>19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0.2878787878787879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7</v>
      </c>
      <c r="M36" s="101">
        <v>11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4</v>
      </c>
      <c r="M37" s="97">
        <v>6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16</v>
      </c>
      <c r="N39" s="101">
        <v>17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16</v>
      </c>
      <c r="N40" s="97">
        <v>17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9</v>
      </c>
      <c r="N42" s="53">
        <v>10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12</v>
      </c>
      <c r="M43" s="101">
        <v>14</v>
      </c>
      <c r="N43" s="101">
        <v>14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6</v>
      </c>
      <c r="M44" s="97">
        <v>8</v>
      </c>
      <c r="N44" s="97">
        <v>8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4</v>
      </c>
      <c r="M45" s="53">
        <v>6</v>
      </c>
      <c r="N45" s="53">
        <v>6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2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6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15</v>
      </c>
      <c r="N48" s="101">
        <v>15</v>
      </c>
      <c r="O48" s="101">
        <v>17</v>
      </c>
      <c r="P48" s="101">
        <v>18</v>
      </c>
      <c r="Q48" s="102">
        <f t="shared" si="0"/>
        <v>5.8823529411764719E-2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13</v>
      </c>
      <c r="N49" s="97">
        <v>12</v>
      </c>
      <c r="O49" s="97">
        <v>14</v>
      </c>
      <c r="P49" s="97">
        <v>15</v>
      </c>
      <c r="Q49" s="98">
        <f t="shared" si="0"/>
        <v>7.1428571428571397E-2</v>
      </c>
      <c r="R49" s="97">
        <f t="shared" si="1"/>
        <v>1</v>
      </c>
      <c r="S49" s="98">
        <f>P49/P48</f>
        <v>0.83333333333333337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0.44444444444444442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5</v>
      </c>
      <c r="N51" s="53">
        <v>4</v>
      </c>
      <c r="O51" s="53">
        <v>6</v>
      </c>
      <c r="P51" s="53">
        <v>7</v>
      </c>
      <c r="Q51" s="100">
        <f t="shared" si="0"/>
        <v>0.16666666666666674</v>
      </c>
      <c r="R51" s="53">
        <f t="shared" si="1"/>
        <v>1</v>
      </c>
      <c r="S51" s="100">
        <f>P51/P48</f>
        <v>0.3888888888888889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0.22222222222222221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3CDA5-41ED-45A3-A4FC-CA3844A560E4}">
  <sheetPr>
    <tabColor theme="7"/>
  </sheetPr>
  <dimension ref="A4:A24"/>
  <sheetViews>
    <sheetView showGridLines="0" workbookViewId="0">
      <selection activeCell="G18" sqref="G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AF03C-34EE-4816-AEC5-41C20432608D}">
  <sheetPr>
    <tabColor theme="7" tint="0.79998168889431442"/>
  </sheetPr>
  <dimension ref="A4:O290"/>
  <sheetViews>
    <sheetView showGridLines="0" topLeftCell="F1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3" t="s">
        <v>238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5" t="s">
        <v>70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</row>
    <row r="7" spans="1:15" ht="22.5" thickTop="1" thickBot="1" x14ac:dyDescent="0.3">
      <c r="B7" s="111"/>
      <c r="C7" s="307">
        <f>E7-1</f>
        <v>2020</v>
      </c>
      <c r="D7" s="308"/>
      <c r="E7" s="309">
        <f>G7-1</f>
        <v>2021</v>
      </c>
      <c r="F7" s="308"/>
      <c r="G7" s="309">
        <f>I7-1</f>
        <v>2022</v>
      </c>
      <c r="H7" s="308"/>
      <c r="I7" s="309">
        <f>K7-1</f>
        <v>2023</v>
      </c>
      <c r="J7" s="308"/>
      <c r="K7" s="309">
        <f>M7-1</f>
        <v>2024</v>
      </c>
      <c r="L7" s="308"/>
      <c r="M7" s="309">
        <v>2025</v>
      </c>
      <c r="N7" s="310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102767</v>
      </c>
      <c r="D9" s="121">
        <v>8.4192760207635331E-3</v>
      </c>
      <c r="E9" s="120">
        <v>8010</v>
      </c>
      <c r="F9" s="121">
        <f t="shared" ref="F9:L21" si="0">IFERROR(E9/C9-1,"-")</f>
        <v>-0.92205669135033619</v>
      </c>
      <c r="G9" s="120">
        <v>72992</v>
      </c>
      <c r="H9" s="121">
        <f>IFERROR(G9/E9-1,"-")</f>
        <v>8.1126092384519346</v>
      </c>
      <c r="I9" s="120">
        <v>102127</v>
      </c>
      <c r="J9" s="121">
        <f t="shared" si="0"/>
        <v>0.39915333187198598</v>
      </c>
      <c r="K9" s="120">
        <v>102161</v>
      </c>
      <c r="L9" s="121">
        <f t="shared" si="0"/>
        <v>3.3291881676733581E-4</v>
      </c>
      <c r="M9" s="120">
        <v>108758</v>
      </c>
      <c r="N9" s="121">
        <f t="shared" ref="N9:N15" si="1">IFERROR(M9/K9-1,"-")</f>
        <v>6.4574544101956732E-2</v>
      </c>
    </row>
    <row r="10" spans="1:15" x14ac:dyDescent="0.25">
      <c r="A10" s="1" t="s">
        <v>74</v>
      </c>
      <c r="B10" s="119" t="s">
        <v>75</v>
      </c>
      <c r="C10" s="120">
        <v>105310</v>
      </c>
      <c r="D10" s="121">
        <v>5.3089469105308984E-2</v>
      </c>
      <c r="E10" s="120">
        <v>10131</v>
      </c>
      <c r="F10" s="121">
        <f t="shared" si="0"/>
        <v>-0.90379830975216024</v>
      </c>
      <c r="G10" s="120">
        <v>88104</v>
      </c>
      <c r="H10" s="121">
        <f t="shared" si="0"/>
        <v>7.6964761622742071</v>
      </c>
      <c r="I10" s="120">
        <v>102173</v>
      </c>
      <c r="J10" s="121">
        <f t="shared" si="0"/>
        <v>0.15968627985108519</v>
      </c>
      <c r="K10" s="120">
        <v>112246</v>
      </c>
      <c r="L10" s="121">
        <f t="shared" si="0"/>
        <v>9.8587689507012577E-2</v>
      </c>
      <c r="M10" s="120">
        <v>115019</v>
      </c>
      <c r="N10" s="121">
        <f t="shared" si="1"/>
        <v>2.4704666536001341E-2</v>
      </c>
    </row>
    <row r="11" spans="1:15" x14ac:dyDescent="0.25">
      <c r="A11" s="1" t="s">
        <v>76</v>
      </c>
      <c r="B11" s="119" t="s">
        <v>77</v>
      </c>
      <c r="C11" s="120">
        <v>41200</v>
      </c>
      <c r="D11" s="121">
        <v>-0.65453341047635816</v>
      </c>
      <c r="E11" s="120">
        <v>12907</v>
      </c>
      <c r="F11" s="121">
        <f t="shared" si="0"/>
        <v>-0.68672330097087375</v>
      </c>
      <c r="G11" s="120">
        <v>104660</v>
      </c>
      <c r="H11" s="121">
        <f t="shared" si="0"/>
        <v>7.1087781823816538</v>
      </c>
      <c r="I11" s="120">
        <v>114283</v>
      </c>
      <c r="J11" s="121">
        <f t="shared" si="0"/>
        <v>9.1945346837378095E-2</v>
      </c>
      <c r="K11" s="120">
        <v>122937</v>
      </c>
      <c r="L11" s="121">
        <f t="shared" si="0"/>
        <v>7.5724298452088279E-2</v>
      </c>
      <c r="M11" s="120">
        <v>123198</v>
      </c>
      <c r="N11" s="121">
        <f t="shared" si="1"/>
        <v>2.1230386295418846E-3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13736</v>
      </c>
      <c r="F12" s="121" t="str">
        <f t="shared" si="0"/>
        <v>-</v>
      </c>
      <c r="G12" s="120">
        <v>110839</v>
      </c>
      <c r="H12" s="121">
        <f t="shared" si="0"/>
        <v>7.0692341292952818</v>
      </c>
      <c r="I12" s="120">
        <v>112901</v>
      </c>
      <c r="J12" s="121">
        <f t="shared" si="0"/>
        <v>1.8603560118730877E-2</v>
      </c>
      <c r="K12" s="120">
        <v>113542</v>
      </c>
      <c r="L12" s="121">
        <f t="shared" si="0"/>
        <v>5.6775405000841772E-3</v>
      </c>
      <c r="M12" s="120">
        <v>115519</v>
      </c>
      <c r="N12" s="121">
        <f t="shared" si="1"/>
        <v>1.7412058973771849E-2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15428</v>
      </c>
      <c r="F13" s="121" t="str">
        <f t="shared" si="0"/>
        <v>-</v>
      </c>
      <c r="G13" s="120">
        <v>97379</v>
      </c>
      <c r="H13" s="121">
        <f t="shared" si="0"/>
        <v>5.3118356235416124</v>
      </c>
      <c r="I13" s="120">
        <v>96632</v>
      </c>
      <c r="J13" s="121">
        <f t="shared" si="0"/>
        <v>-7.671058441758527E-3</v>
      </c>
      <c r="K13" s="120">
        <v>110622</v>
      </c>
      <c r="L13" s="121">
        <f t="shared" si="0"/>
        <v>0.14477605762066403</v>
      </c>
      <c r="M13" s="120">
        <v>116586</v>
      </c>
      <c r="N13" s="121">
        <f t="shared" si="1"/>
        <v>5.3913326463090439E-2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21147</v>
      </c>
      <c r="F14" s="121" t="str">
        <f t="shared" si="0"/>
        <v>-</v>
      </c>
      <c r="G14" s="120">
        <v>99145</v>
      </c>
      <c r="H14" s="121">
        <f t="shared" si="0"/>
        <v>3.6883718730789239</v>
      </c>
      <c r="I14" s="120">
        <v>109784</v>
      </c>
      <c r="J14" s="121">
        <f t="shared" si="0"/>
        <v>0.1073074789449795</v>
      </c>
      <c r="K14" s="120">
        <v>113390</v>
      </c>
      <c r="L14" s="121">
        <f t="shared" si="0"/>
        <v>3.2846316403118747E-2</v>
      </c>
      <c r="M14" s="120">
        <v>117164</v>
      </c>
      <c r="N14" s="121">
        <f t="shared" si="1"/>
        <v>3.3283358320839618E-2</v>
      </c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42074</v>
      </c>
      <c r="F15" s="121" t="str">
        <f t="shared" si="0"/>
        <v>-</v>
      </c>
      <c r="G15" s="120">
        <v>119732</v>
      </c>
      <c r="H15" s="121">
        <f t="shared" si="0"/>
        <v>1.8457479678661408</v>
      </c>
      <c r="I15" s="120">
        <v>112830</v>
      </c>
      <c r="J15" s="121">
        <f t="shared" si="0"/>
        <v>-5.7645408078040972E-2</v>
      </c>
      <c r="K15" s="120">
        <v>121148</v>
      </c>
      <c r="L15" s="121">
        <f t="shared" si="0"/>
        <v>7.3721527962421263E-2</v>
      </c>
      <c r="M15" s="120">
        <v>127552</v>
      </c>
      <c r="N15" s="121">
        <f t="shared" si="1"/>
        <v>5.2860963449664844E-2</v>
      </c>
    </row>
    <row r="16" spans="1:15" x14ac:dyDescent="0.25">
      <c r="A16" s="1" t="s">
        <v>86</v>
      </c>
      <c r="B16" s="119" t="s">
        <v>87</v>
      </c>
      <c r="C16" s="120">
        <v>30803</v>
      </c>
      <c r="D16" s="121">
        <v>-0.74237228597236626</v>
      </c>
      <c r="E16" s="120">
        <v>53067</v>
      </c>
      <c r="F16" s="121">
        <f t="shared" si="0"/>
        <v>0.72278674155114753</v>
      </c>
      <c r="G16" s="120">
        <v>117894</v>
      </c>
      <c r="H16" s="121">
        <f t="shared" si="0"/>
        <v>1.2216066481994461</v>
      </c>
      <c r="I16" s="120">
        <v>116797</v>
      </c>
      <c r="J16" s="121">
        <f t="shared" si="0"/>
        <v>-9.3049688703411571E-3</v>
      </c>
      <c r="K16" s="120">
        <v>126181</v>
      </c>
      <c r="L16" s="121">
        <f t="shared" si="0"/>
        <v>8.0344529397159192E-2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18180</v>
      </c>
      <c r="D17" s="121">
        <v>-0.81693502099507598</v>
      </c>
      <c r="E17" s="120">
        <v>59020</v>
      </c>
      <c r="F17" s="121">
        <f t="shared" si="0"/>
        <v>2.2464246424642464</v>
      </c>
      <c r="G17" s="120">
        <v>103298</v>
      </c>
      <c r="H17" s="121">
        <f t="shared" si="0"/>
        <v>0.7502202643171807</v>
      </c>
      <c r="I17" s="120">
        <v>107312</v>
      </c>
      <c r="J17" s="121">
        <f t="shared" si="0"/>
        <v>3.8858448372669274E-2</v>
      </c>
      <c r="K17" s="120">
        <v>111150</v>
      </c>
      <c r="L17" s="121">
        <f t="shared" si="0"/>
        <v>3.5764872521246494E-2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21674</v>
      </c>
      <c r="D18" s="121">
        <v>-0.80267302754966408</v>
      </c>
      <c r="E18" s="120">
        <v>89457</v>
      </c>
      <c r="F18" s="121">
        <f t="shared" si="0"/>
        <v>3.127387653409615</v>
      </c>
      <c r="G18" s="120">
        <v>113209</v>
      </c>
      <c r="H18" s="121">
        <f t="shared" si="0"/>
        <v>0.26551303978447738</v>
      </c>
      <c r="I18" s="120">
        <v>119521</v>
      </c>
      <c r="J18" s="121">
        <f t="shared" si="0"/>
        <v>5.5755284473849143E-2</v>
      </c>
      <c r="K18" s="120">
        <v>125080</v>
      </c>
      <c r="L18" s="121">
        <f t="shared" si="0"/>
        <v>4.6510655031333448E-2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16498</v>
      </c>
      <c r="D19" s="121">
        <v>-0.8463372607460532</v>
      </c>
      <c r="E19" s="120">
        <v>88426</v>
      </c>
      <c r="F19" s="121">
        <f t="shared" si="0"/>
        <v>4.3598011880227903</v>
      </c>
      <c r="G19" s="120">
        <v>107366</v>
      </c>
      <c r="H19" s="121">
        <f t="shared" si="0"/>
        <v>0.21419039648972027</v>
      </c>
      <c r="I19" s="120">
        <v>113999</v>
      </c>
      <c r="J19" s="121">
        <f t="shared" si="0"/>
        <v>6.1779334239889794E-2</v>
      </c>
      <c r="K19" s="120">
        <v>113916</v>
      </c>
      <c r="L19" s="121">
        <f t="shared" si="0"/>
        <v>-7.280765620750751E-4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17398</v>
      </c>
      <c r="D20" s="121">
        <v>-0.84088747439274214</v>
      </c>
      <c r="E20" s="120">
        <v>78855</v>
      </c>
      <c r="F20" s="121">
        <f t="shared" si="0"/>
        <v>3.5324175192550866</v>
      </c>
      <c r="G20" s="120">
        <v>108917</v>
      </c>
      <c r="H20" s="121">
        <f t="shared" si="0"/>
        <v>0.38123137404096119</v>
      </c>
      <c r="I20" s="120">
        <v>111619</v>
      </c>
      <c r="J20" s="121">
        <f t="shared" si="0"/>
        <v>2.4807881230661799E-2</v>
      </c>
      <c r="K20" s="120">
        <v>115450</v>
      </c>
      <c r="L20" s="121">
        <f t="shared" si="0"/>
        <v>3.4322113618649119E-2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375345</v>
      </c>
      <c r="D21" s="124">
        <v>-0.71114220212080703</v>
      </c>
      <c r="E21" s="123">
        <v>492258</v>
      </c>
      <c r="F21" s="124">
        <f t="shared" si="0"/>
        <v>0.31148143707788845</v>
      </c>
      <c r="G21" s="123">
        <v>1243535</v>
      </c>
      <c r="H21" s="124">
        <f t="shared" si="0"/>
        <v>1.5261854555944239</v>
      </c>
      <c r="I21" s="123">
        <v>1319978</v>
      </c>
      <c r="J21" s="124">
        <f t="shared" si="0"/>
        <v>6.1472334916186533E-2</v>
      </c>
      <c r="K21" s="123">
        <v>1387823</v>
      </c>
      <c r="L21" s="124">
        <f t="shared" si="0"/>
        <v>5.139858391579244E-2</v>
      </c>
      <c r="M21" s="123">
        <v>823796</v>
      </c>
      <c r="N21" s="124">
        <v>3.4859794534486621E-2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3" t="s">
        <v>239</v>
      </c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5" t="s">
        <v>99</v>
      </c>
      <c r="D28" s="306"/>
      <c r="E28" s="306"/>
      <c r="F28" s="306"/>
      <c r="G28" s="306"/>
      <c r="H28" s="306"/>
      <c r="I28" s="306"/>
      <c r="J28" s="306"/>
      <c r="K28" s="306"/>
      <c r="L28" s="306"/>
      <c r="M28" s="306"/>
      <c r="N28" s="306"/>
    </row>
    <row r="29" spans="1:15" ht="22.5" thickTop="1" thickBot="1" x14ac:dyDescent="0.3">
      <c r="B29" s="111"/>
      <c r="C29" s="307">
        <f>C$7</f>
        <v>2020</v>
      </c>
      <c r="D29" s="308"/>
      <c r="E29" s="307">
        <f>E$7</f>
        <v>2021</v>
      </c>
      <c r="F29" s="308"/>
      <c r="G29" s="307">
        <f>G$7</f>
        <v>2022</v>
      </c>
      <c r="H29" s="308"/>
      <c r="I29" s="307">
        <f>I$7</f>
        <v>2023</v>
      </c>
      <c r="J29" s="308"/>
      <c r="K29" s="307">
        <f>K$7</f>
        <v>2024</v>
      </c>
      <c r="L29" s="308"/>
      <c r="M29" s="307">
        <f>M$7</f>
        <v>2025</v>
      </c>
      <c r="N29" s="308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5572</v>
      </c>
      <c r="D31" s="121">
        <v>0.13644707322047722</v>
      </c>
      <c r="E31" s="120">
        <v>1875</v>
      </c>
      <c r="F31" s="121">
        <f t="shared" ref="F31:L43" si="2">IFERROR(E31/C31-1,"-")</f>
        <v>-0.66349605168700654</v>
      </c>
      <c r="G31" s="120">
        <v>4149</v>
      </c>
      <c r="H31" s="121">
        <f t="shared" si="2"/>
        <v>1.2128000000000001</v>
      </c>
      <c r="I31" s="120">
        <v>5690</v>
      </c>
      <c r="J31" s="121">
        <f t="shared" si="2"/>
        <v>0.37141479874668604</v>
      </c>
      <c r="K31" s="120">
        <v>4403</v>
      </c>
      <c r="L31" s="121">
        <f t="shared" si="2"/>
        <v>-0.22618629173989457</v>
      </c>
      <c r="M31" s="120">
        <v>5520</v>
      </c>
      <c r="N31" s="121">
        <f t="shared" ref="N31" si="3">IFERROR(M31/K31-1,"-")</f>
        <v>0.25369066545537144</v>
      </c>
    </row>
    <row r="32" spans="1:15" x14ac:dyDescent="0.25">
      <c r="B32" s="119" t="s">
        <v>75</v>
      </c>
      <c r="C32" s="120">
        <v>6245</v>
      </c>
      <c r="D32" s="121">
        <v>-2.7147876077930899E-3</v>
      </c>
      <c r="E32" s="120">
        <v>3001</v>
      </c>
      <c r="F32" s="121">
        <f t="shared" si="2"/>
        <v>-0.51945556445156127</v>
      </c>
      <c r="G32" s="120">
        <v>5940</v>
      </c>
      <c r="H32" s="121">
        <f t="shared" si="2"/>
        <v>0.97934021992669118</v>
      </c>
      <c r="I32" s="120">
        <v>4224</v>
      </c>
      <c r="J32" s="121">
        <f t="shared" si="2"/>
        <v>-0.28888888888888886</v>
      </c>
      <c r="K32" s="120">
        <v>4931</v>
      </c>
      <c r="L32" s="121">
        <f t="shared" si="2"/>
        <v>0.16737689393939403</v>
      </c>
      <c r="M32" s="120">
        <v>5645</v>
      </c>
      <c r="N32" s="121">
        <f>IFERROR(M32/K32-1,"-")</f>
        <v>0.14479821537213544</v>
      </c>
    </row>
    <row r="33" spans="2:15" x14ac:dyDescent="0.25">
      <c r="B33" s="119" t="s">
        <v>77</v>
      </c>
      <c r="C33" s="120">
        <v>2136</v>
      </c>
      <c r="D33" s="121">
        <v>-0.70763755817136598</v>
      </c>
      <c r="E33" s="120">
        <v>4249</v>
      </c>
      <c r="F33" s="121">
        <f t="shared" si="2"/>
        <v>0.98923220973782766</v>
      </c>
      <c r="G33" s="120">
        <v>5677</v>
      </c>
      <c r="H33" s="121">
        <f t="shared" si="2"/>
        <v>0.33607907742998355</v>
      </c>
      <c r="I33" s="120">
        <v>6239</v>
      </c>
      <c r="J33" s="121">
        <f t="shared" si="2"/>
        <v>9.8995948564382541E-2</v>
      </c>
      <c r="K33" s="120">
        <v>8729</v>
      </c>
      <c r="L33" s="121">
        <f t="shared" si="2"/>
        <v>0.39910242025965692</v>
      </c>
      <c r="M33" s="120">
        <v>5678</v>
      </c>
      <c r="N33" s="121">
        <f>IFERROR(M33/K33-1,"-")</f>
        <v>-0.34952457326154196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5396</v>
      </c>
      <c r="F34" s="121" t="str">
        <f t="shared" si="2"/>
        <v>-</v>
      </c>
      <c r="G34" s="120">
        <v>13370</v>
      </c>
      <c r="H34" s="121">
        <f t="shared" si="2"/>
        <v>1.4777613046701261</v>
      </c>
      <c r="I34" s="120">
        <v>12713</v>
      </c>
      <c r="J34" s="121">
        <f t="shared" si="2"/>
        <v>-4.913986537023185E-2</v>
      </c>
      <c r="K34" s="120">
        <v>8246</v>
      </c>
      <c r="L34" s="121">
        <f t="shared" si="2"/>
        <v>-0.35137261071344295</v>
      </c>
      <c r="M34" s="120">
        <v>12728</v>
      </c>
      <c r="N34" s="121">
        <f>IFERROR(M34/K34-1,"-")</f>
        <v>0.54353626000485078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5693</v>
      </c>
      <c r="F35" s="121" t="str">
        <f t="shared" si="2"/>
        <v>-</v>
      </c>
      <c r="G35" s="120">
        <v>10229</v>
      </c>
      <c r="H35" s="121">
        <f t="shared" si="2"/>
        <v>0.79676796065343414</v>
      </c>
      <c r="I35" s="120">
        <v>8043</v>
      </c>
      <c r="J35" s="121">
        <f t="shared" si="2"/>
        <v>-0.21370612963143998</v>
      </c>
      <c r="K35" s="120">
        <v>9596</v>
      </c>
      <c r="L35" s="121">
        <f t="shared" si="2"/>
        <v>0.19308715653363162</v>
      </c>
      <c r="M35" s="120">
        <v>9435</v>
      </c>
      <c r="N35" s="121">
        <f>IFERROR(M35/K35-1,"-")</f>
        <v>-1.6777824093372251E-2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6523</v>
      </c>
      <c r="F36" s="121" t="str">
        <f t="shared" si="2"/>
        <v>-</v>
      </c>
      <c r="G36" s="120">
        <v>11920</v>
      </c>
      <c r="H36" s="121">
        <f t="shared" si="2"/>
        <v>0.82738003985896058</v>
      </c>
      <c r="I36" s="120">
        <v>12303</v>
      </c>
      <c r="J36" s="121">
        <f t="shared" si="2"/>
        <v>3.213087248322144E-2</v>
      </c>
      <c r="K36" s="120">
        <v>10664</v>
      </c>
      <c r="L36" s="121">
        <f t="shared" si="2"/>
        <v>-0.13321953994960578</v>
      </c>
      <c r="M36" s="120">
        <v>10671</v>
      </c>
      <c r="N36" s="121">
        <f t="shared" ref="N36:N37" si="4">IFERROR(M36/K36-1,"-")</f>
        <v>6.5641410352590412E-4</v>
      </c>
    </row>
    <row r="37" spans="2:15" x14ac:dyDescent="0.25">
      <c r="B37" s="119" t="s">
        <v>85</v>
      </c>
      <c r="C37" s="120">
        <v>0</v>
      </c>
      <c r="D37" s="121">
        <v>-1</v>
      </c>
      <c r="E37" s="120">
        <v>14397</v>
      </c>
      <c r="F37" s="121" t="str">
        <f t="shared" si="2"/>
        <v>-</v>
      </c>
      <c r="G37" s="120">
        <v>18621</v>
      </c>
      <c r="H37" s="121">
        <f t="shared" si="2"/>
        <v>0.29339445717857893</v>
      </c>
      <c r="I37" s="120">
        <v>14490</v>
      </c>
      <c r="J37" s="121">
        <f t="shared" si="2"/>
        <v>-0.22184630256162396</v>
      </c>
      <c r="K37" s="120">
        <v>14582</v>
      </c>
      <c r="L37" s="121">
        <f t="shared" si="2"/>
        <v>6.3492063492063266E-3</v>
      </c>
      <c r="M37" s="120">
        <v>14169</v>
      </c>
      <c r="N37" s="121">
        <f t="shared" si="4"/>
        <v>-2.8322589493896544E-2</v>
      </c>
    </row>
    <row r="38" spans="2:15" x14ac:dyDescent="0.25">
      <c r="B38" s="119" t="s">
        <v>87</v>
      </c>
      <c r="C38" s="120">
        <v>13164</v>
      </c>
      <c r="D38" s="121">
        <v>-0.38037185220051772</v>
      </c>
      <c r="E38" s="120">
        <v>12562</v>
      </c>
      <c r="F38" s="121">
        <f t="shared" si="2"/>
        <v>-4.5730780917654257E-2</v>
      </c>
      <c r="G38" s="120">
        <v>19560</v>
      </c>
      <c r="H38" s="121">
        <f t="shared" si="2"/>
        <v>0.55707689858302811</v>
      </c>
      <c r="I38" s="120">
        <v>19950</v>
      </c>
      <c r="J38" s="121">
        <f t="shared" si="2"/>
        <v>1.9938650306748462E-2</v>
      </c>
      <c r="K38" s="120">
        <v>19201</v>
      </c>
      <c r="L38" s="121">
        <f t="shared" si="2"/>
        <v>-3.7543859649122768E-2</v>
      </c>
      <c r="M38" s="120"/>
      <c r="N38" s="121"/>
    </row>
    <row r="39" spans="2:15" x14ac:dyDescent="0.25">
      <c r="B39" s="119" t="s">
        <v>89</v>
      </c>
      <c r="C39" s="120">
        <v>7078</v>
      </c>
      <c r="D39" s="121">
        <v>-0.24120926243567753</v>
      </c>
      <c r="E39" s="120">
        <v>8593</v>
      </c>
      <c r="F39" s="121">
        <f t="shared" si="2"/>
        <v>0.21404351511726483</v>
      </c>
      <c r="G39" s="120">
        <v>11009</v>
      </c>
      <c r="H39" s="121">
        <f t="shared" si="2"/>
        <v>0.28115908297451409</v>
      </c>
      <c r="I39" s="120">
        <v>10743</v>
      </c>
      <c r="J39" s="121">
        <f t="shared" si="2"/>
        <v>-2.4162049232446137E-2</v>
      </c>
      <c r="K39" s="120">
        <v>10757</v>
      </c>
      <c r="L39" s="121">
        <f t="shared" si="2"/>
        <v>1.3031741599180968E-3</v>
      </c>
      <c r="M39" s="120"/>
      <c r="N39" s="121"/>
    </row>
    <row r="40" spans="2:15" x14ac:dyDescent="0.25">
      <c r="B40" s="119" t="s">
        <v>91</v>
      </c>
      <c r="C40" s="120">
        <v>7771</v>
      </c>
      <c r="D40" s="121">
        <v>-0.27176459563302413</v>
      </c>
      <c r="E40" s="120">
        <v>7600</v>
      </c>
      <c r="F40" s="121">
        <f t="shared" si="2"/>
        <v>-2.2004889975550168E-2</v>
      </c>
      <c r="G40" s="120">
        <v>9548</v>
      </c>
      <c r="H40" s="121">
        <f t="shared" si="2"/>
        <v>0.25631578947368427</v>
      </c>
      <c r="I40" s="120">
        <v>10093</v>
      </c>
      <c r="J40" s="121">
        <f t="shared" si="2"/>
        <v>5.7080016757436125E-2</v>
      </c>
      <c r="K40" s="120">
        <v>9833</v>
      </c>
      <c r="L40" s="121">
        <f t="shared" si="2"/>
        <v>-2.5760428019419357E-2</v>
      </c>
      <c r="M40" s="120"/>
      <c r="N40" s="121"/>
    </row>
    <row r="41" spans="2:15" x14ac:dyDescent="0.25">
      <c r="B41" s="119" t="s">
        <v>93</v>
      </c>
      <c r="C41" s="120">
        <v>2621</v>
      </c>
      <c r="D41" s="121">
        <v>-0.6562172088142707</v>
      </c>
      <c r="E41" s="120">
        <v>6036</v>
      </c>
      <c r="F41" s="121">
        <f t="shared" si="2"/>
        <v>1.3029378099961848</v>
      </c>
      <c r="G41" s="120">
        <v>5905</v>
      </c>
      <c r="H41" s="121">
        <f t="shared" si="2"/>
        <v>-2.1703114645460597E-2</v>
      </c>
      <c r="I41" s="120">
        <v>7021</v>
      </c>
      <c r="J41" s="121">
        <f t="shared" si="2"/>
        <v>0.18899237933954272</v>
      </c>
      <c r="K41" s="120">
        <v>6177</v>
      </c>
      <c r="L41" s="121">
        <f t="shared" si="2"/>
        <v>-0.12021079618287989</v>
      </c>
      <c r="M41" s="120"/>
      <c r="N41" s="121"/>
    </row>
    <row r="42" spans="2:15" x14ac:dyDescent="0.25">
      <c r="B42" s="119" t="s">
        <v>95</v>
      </c>
      <c r="C42" s="120">
        <v>2321</v>
      </c>
      <c r="D42" s="121">
        <v>-0.7248696064485538</v>
      </c>
      <c r="E42" s="120">
        <v>7543</v>
      </c>
      <c r="F42" s="121">
        <f t="shared" si="2"/>
        <v>2.2498922878069796</v>
      </c>
      <c r="G42" s="120">
        <v>8023</v>
      </c>
      <c r="H42" s="121">
        <f t="shared" si="2"/>
        <v>6.363515842502987E-2</v>
      </c>
      <c r="I42" s="120">
        <v>7457</v>
      </c>
      <c r="J42" s="121">
        <f t="shared" si="2"/>
        <v>-7.0547176866508798E-2</v>
      </c>
      <c r="K42" s="120">
        <v>7541</v>
      </c>
      <c r="L42" s="121">
        <f t="shared" si="2"/>
        <v>1.1264583612712986E-2</v>
      </c>
      <c r="M42" s="120"/>
      <c r="N42" s="121"/>
    </row>
    <row r="43" spans="2:15" ht="15.75" x14ac:dyDescent="0.25">
      <c r="B43" s="122" t="s">
        <v>32</v>
      </c>
      <c r="C43" s="123">
        <v>51760</v>
      </c>
      <c r="D43" s="124">
        <v>-0.59505237875433226</v>
      </c>
      <c r="E43" s="123">
        <v>83468</v>
      </c>
      <c r="F43" s="124">
        <f t="shared" si="2"/>
        <v>0.61259659969088109</v>
      </c>
      <c r="G43" s="123">
        <v>123951</v>
      </c>
      <c r="H43" s="124">
        <f t="shared" si="2"/>
        <v>0.48501222025207258</v>
      </c>
      <c r="I43" s="123">
        <v>118966</v>
      </c>
      <c r="J43" s="124">
        <f t="shared" si="2"/>
        <v>-4.0217505304515511E-2</v>
      </c>
      <c r="K43" s="123">
        <v>114660</v>
      </c>
      <c r="L43" s="124">
        <f t="shared" si="2"/>
        <v>-3.6195215439705497E-2</v>
      </c>
      <c r="M43" s="123">
        <v>63846</v>
      </c>
      <c r="N43" s="124">
        <v>4.4071233503949259E-2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3" t="s">
        <v>240</v>
      </c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5" t="s">
        <v>102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</row>
    <row r="51" spans="1:15" ht="22.5" thickTop="1" thickBot="1" x14ac:dyDescent="0.3">
      <c r="B51" s="111"/>
      <c r="C51" s="307">
        <f>C$7</f>
        <v>2020</v>
      </c>
      <c r="D51" s="308"/>
      <c r="E51" s="307">
        <f>E$7</f>
        <v>2021</v>
      </c>
      <c r="F51" s="308"/>
      <c r="G51" s="307">
        <f>G$7</f>
        <v>2022</v>
      </c>
      <c r="H51" s="308"/>
      <c r="I51" s="307">
        <f>I$7</f>
        <v>2023</v>
      </c>
      <c r="J51" s="308"/>
      <c r="K51" s="307">
        <f>K$7</f>
        <v>2024</v>
      </c>
      <c r="L51" s="308"/>
      <c r="M51" s="307">
        <f>M$7</f>
        <v>2025</v>
      </c>
      <c r="N51" s="308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3650</v>
      </c>
      <c r="D53" s="121">
        <v>-6.0489060489060442E-2</v>
      </c>
      <c r="E53" s="120">
        <v>295</v>
      </c>
      <c r="F53" s="121">
        <f>IFERROR(E53/C53-1,"-")</f>
        <v>-0.91917808219178077</v>
      </c>
      <c r="G53" s="120">
        <v>2603</v>
      </c>
      <c r="H53" s="121">
        <f>IFERROR(G53/E53-1,"-")</f>
        <v>7.8237288135593221</v>
      </c>
      <c r="I53" s="120">
        <v>4265</v>
      </c>
      <c r="J53" s="121">
        <f>IFERROR(I53/G53-1,"-")</f>
        <v>0.63849404533230891</v>
      </c>
      <c r="K53" s="120">
        <v>3219</v>
      </c>
      <c r="L53" s="121">
        <f>IFERROR(K53/I53-1,"-")</f>
        <v>-0.24525205158264951</v>
      </c>
      <c r="M53" s="120">
        <v>3737</v>
      </c>
      <c r="N53" s="121">
        <f t="shared" ref="N53:N59" si="5">IFERROR(M53/K53-1,"-")</f>
        <v>0.16091954022988508</v>
      </c>
    </row>
    <row r="54" spans="1:15" x14ac:dyDescent="0.25">
      <c r="A54" s="1">
        <v>2</v>
      </c>
      <c r="B54" s="119" t="s">
        <v>75</v>
      </c>
      <c r="C54" s="120">
        <v>3952</v>
      </c>
      <c r="D54" s="121">
        <v>-0.109107303877367</v>
      </c>
      <c r="E54" s="120">
        <v>722</v>
      </c>
      <c r="F54" s="121">
        <f t="shared" ref="F54:L65" si="6">IFERROR(E54/C54-1,"-")</f>
        <v>-0.81730769230769229</v>
      </c>
      <c r="G54" s="120">
        <v>3449</v>
      </c>
      <c r="H54" s="121">
        <f t="shared" si="6"/>
        <v>3.7770083102493075</v>
      </c>
      <c r="I54" s="120">
        <v>2830</v>
      </c>
      <c r="J54" s="121">
        <f t="shared" si="6"/>
        <v>-0.17947231081472892</v>
      </c>
      <c r="K54" s="120">
        <v>3176</v>
      </c>
      <c r="L54" s="121">
        <f t="shared" si="6"/>
        <v>0.12226148409894</v>
      </c>
      <c r="M54" s="120">
        <v>3570</v>
      </c>
      <c r="N54" s="121">
        <f t="shared" si="5"/>
        <v>0.12405541561712852</v>
      </c>
    </row>
    <row r="55" spans="1:15" x14ac:dyDescent="0.25">
      <c r="A55" s="1">
        <v>3</v>
      </c>
      <c r="B55" s="119" t="s">
        <v>77</v>
      </c>
      <c r="C55" s="120">
        <v>1272</v>
      </c>
      <c r="D55" s="121">
        <v>-0.74093686354378818</v>
      </c>
      <c r="E55" s="120">
        <v>838</v>
      </c>
      <c r="F55" s="121">
        <f t="shared" si="6"/>
        <v>-0.3411949685534591</v>
      </c>
      <c r="G55" s="120">
        <v>3256</v>
      </c>
      <c r="H55" s="121">
        <f t="shared" si="6"/>
        <v>2.8854415274463006</v>
      </c>
      <c r="I55" s="120">
        <v>4198</v>
      </c>
      <c r="J55" s="121">
        <f t="shared" si="6"/>
        <v>0.28931203931203942</v>
      </c>
      <c r="K55" s="120">
        <v>4814</v>
      </c>
      <c r="L55" s="121">
        <f t="shared" si="6"/>
        <v>0.14673654121010005</v>
      </c>
      <c r="M55" s="120">
        <v>3719</v>
      </c>
      <c r="N55" s="121">
        <f t="shared" si="5"/>
        <v>-0.22746157041960946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788</v>
      </c>
      <c r="F56" s="121" t="str">
        <f t="shared" si="6"/>
        <v>-</v>
      </c>
      <c r="G56" s="120">
        <v>8246</v>
      </c>
      <c r="H56" s="121">
        <f t="shared" si="6"/>
        <v>9.4644670050761412</v>
      </c>
      <c r="I56" s="120">
        <v>7014</v>
      </c>
      <c r="J56" s="121">
        <f t="shared" si="6"/>
        <v>-0.14940577249575548</v>
      </c>
      <c r="K56" s="120">
        <v>4307</v>
      </c>
      <c r="L56" s="121">
        <f t="shared" si="6"/>
        <v>-0.38594240091246079</v>
      </c>
      <c r="M56" s="120">
        <v>6553</v>
      </c>
      <c r="N56" s="121">
        <f t="shared" si="5"/>
        <v>0.52147666589273278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1163</v>
      </c>
      <c r="F57" s="121" t="str">
        <f t="shared" si="6"/>
        <v>-</v>
      </c>
      <c r="G57" s="120">
        <v>5450</v>
      </c>
      <c r="H57" s="121">
        <f t="shared" si="6"/>
        <v>3.6861564918314702</v>
      </c>
      <c r="I57" s="120">
        <v>4156</v>
      </c>
      <c r="J57" s="121">
        <f t="shared" si="6"/>
        <v>-0.23743119266055046</v>
      </c>
      <c r="K57" s="120">
        <v>5457</v>
      </c>
      <c r="L57" s="121">
        <f t="shared" si="6"/>
        <v>0.313041385948027</v>
      </c>
      <c r="M57" s="120">
        <v>5729</v>
      </c>
      <c r="N57" s="121">
        <f t="shared" si="5"/>
        <v>4.9844236760124616E-2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2126</v>
      </c>
      <c r="F58" s="121" t="str">
        <f t="shared" si="6"/>
        <v>-</v>
      </c>
      <c r="G58" s="120">
        <v>7306</v>
      </c>
      <c r="H58" s="121">
        <f t="shared" si="6"/>
        <v>2.436500470366886</v>
      </c>
      <c r="I58" s="120">
        <v>6696</v>
      </c>
      <c r="J58" s="121">
        <f t="shared" si="6"/>
        <v>-8.3493019436079896E-2</v>
      </c>
      <c r="K58" s="120">
        <v>5557</v>
      </c>
      <c r="L58" s="121">
        <f t="shared" si="6"/>
        <v>-0.17010155316606934</v>
      </c>
      <c r="M58" s="120">
        <v>6008</v>
      </c>
      <c r="N58" s="121">
        <f t="shared" si="5"/>
        <v>8.115889868634163E-2</v>
      </c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6433</v>
      </c>
      <c r="F59" s="121" t="str">
        <f t="shared" si="6"/>
        <v>-</v>
      </c>
      <c r="G59" s="120">
        <v>10472</v>
      </c>
      <c r="H59" s="121">
        <f t="shared" si="6"/>
        <v>0.62785636561479863</v>
      </c>
      <c r="I59" s="120">
        <v>7620</v>
      </c>
      <c r="J59" s="121">
        <f t="shared" si="6"/>
        <v>-0.2723453017570665</v>
      </c>
      <c r="K59" s="120">
        <v>7599</v>
      </c>
      <c r="L59" s="121">
        <f t="shared" si="6"/>
        <v>-2.7559055118110409E-3</v>
      </c>
      <c r="M59" s="120">
        <v>7961</v>
      </c>
      <c r="N59" s="121">
        <f t="shared" si="5"/>
        <v>4.7637847085142848E-2</v>
      </c>
    </row>
    <row r="60" spans="1:15" x14ac:dyDescent="0.25">
      <c r="A60" s="1">
        <v>8</v>
      </c>
      <c r="B60" s="119" t="s">
        <v>87</v>
      </c>
      <c r="C60" s="120">
        <v>6200</v>
      </c>
      <c r="D60" s="121">
        <v>-0.46662078458362011</v>
      </c>
      <c r="E60" s="120">
        <v>8300</v>
      </c>
      <c r="F60" s="121">
        <f t="shared" si="6"/>
        <v>0.33870967741935476</v>
      </c>
      <c r="G60" s="120">
        <v>11207</v>
      </c>
      <c r="H60" s="121">
        <f t="shared" si="6"/>
        <v>0.35024096385542158</v>
      </c>
      <c r="I60" s="120">
        <v>9492</v>
      </c>
      <c r="J60" s="121">
        <f t="shared" si="6"/>
        <v>-0.1530293566520925</v>
      </c>
      <c r="K60" s="120">
        <v>9450</v>
      </c>
      <c r="L60" s="121">
        <f t="shared" si="6"/>
        <v>-4.4247787610619538E-3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2978</v>
      </c>
      <c r="D61" s="121">
        <v>-0.52730158730158738</v>
      </c>
      <c r="E61" s="120">
        <v>5769</v>
      </c>
      <c r="F61" s="121">
        <f t="shared" si="6"/>
        <v>0.93720617864338474</v>
      </c>
      <c r="G61" s="120">
        <v>7045</v>
      </c>
      <c r="H61" s="121">
        <f t="shared" si="6"/>
        <v>0.22118218062055806</v>
      </c>
      <c r="I61" s="120">
        <v>6112</v>
      </c>
      <c r="J61" s="121">
        <f t="shared" si="6"/>
        <v>-0.13243435060326469</v>
      </c>
      <c r="K61" s="120">
        <v>6082</v>
      </c>
      <c r="L61" s="121">
        <f t="shared" si="6"/>
        <v>-4.9083769633507801E-3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3362</v>
      </c>
      <c r="D62" s="121">
        <v>-0.4422694094226941</v>
      </c>
      <c r="E62" s="120">
        <v>4743</v>
      </c>
      <c r="F62" s="121">
        <f t="shared" si="6"/>
        <v>0.41076740035693038</v>
      </c>
      <c r="G62" s="120">
        <v>6519</v>
      </c>
      <c r="H62" s="121">
        <f t="shared" si="6"/>
        <v>0.37444655281467432</v>
      </c>
      <c r="I62" s="120">
        <v>5748</v>
      </c>
      <c r="J62" s="121">
        <f t="shared" si="6"/>
        <v>-0.11826967326277038</v>
      </c>
      <c r="K62" s="120">
        <v>5830</v>
      </c>
      <c r="L62" s="121">
        <f t="shared" si="6"/>
        <v>1.4265831593597733E-2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1184</v>
      </c>
      <c r="D63" s="121">
        <v>-0.75323051271363073</v>
      </c>
      <c r="E63" s="120">
        <v>3917</v>
      </c>
      <c r="F63" s="121">
        <f t="shared" si="6"/>
        <v>2.3082770270270272</v>
      </c>
      <c r="G63" s="120">
        <v>4255</v>
      </c>
      <c r="H63" s="121">
        <f t="shared" si="6"/>
        <v>8.6290528465662542E-2</v>
      </c>
      <c r="I63" s="120">
        <v>4279</v>
      </c>
      <c r="J63" s="121">
        <f t="shared" si="6"/>
        <v>5.640423031727293E-3</v>
      </c>
      <c r="K63" s="120">
        <v>4123</v>
      </c>
      <c r="L63" s="121">
        <f t="shared" si="6"/>
        <v>-3.6457116148632895E-2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1021</v>
      </c>
      <c r="D64" s="121">
        <v>-0.81307213474917617</v>
      </c>
      <c r="E64" s="120">
        <v>4892</v>
      </c>
      <c r="F64" s="121">
        <f t="shared" si="6"/>
        <v>3.7913809990205678</v>
      </c>
      <c r="G64" s="120">
        <v>6049</v>
      </c>
      <c r="H64" s="121">
        <f t="shared" si="6"/>
        <v>0.23650858544562547</v>
      </c>
      <c r="I64" s="120">
        <v>4654</v>
      </c>
      <c r="J64" s="121">
        <f t="shared" si="6"/>
        <v>-0.23061663084807404</v>
      </c>
      <c r="K64" s="120">
        <v>4801</v>
      </c>
      <c r="L64" s="121">
        <f t="shared" si="6"/>
        <v>3.1585732703051095E-2</v>
      </c>
      <c r="M64" s="120"/>
      <c r="N64" s="121"/>
    </row>
    <row r="65" spans="1:15" ht="15.75" x14ac:dyDescent="0.25">
      <c r="B65" s="122" t="s">
        <v>32</v>
      </c>
      <c r="C65" s="123">
        <v>26848</v>
      </c>
      <c r="D65" s="124">
        <v>-0.64900445804081519</v>
      </c>
      <c r="E65" s="123">
        <v>39986</v>
      </c>
      <c r="F65" s="124">
        <f t="shared" si="6"/>
        <v>0.48934743742550646</v>
      </c>
      <c r="G65" s="123">
        <v>75857</v>
      </c>
      <c r="H65" s="124">
        <f t="shared" si="6"/>
        <v>0.89708898114340019</v>
      </c>
      <c r="I65" s="123">
        <v>67064</v>
      </c>
      <c r="J65" s="124">
        <f t="shared" si="6"/>
        <v>-0.1159154725338466</v>
      </c>
      <c r="K65" s="123">
        <v>64415</v>
      </c>
      <c r="L65" s="124">
        <f t="shared" si="6"/>
        <v>-3.9499582488369267E-2</v>
      </c>
      <c r="M65" s="123">
        <v>37277</v>
      </c>
      <c r="N65" s="124">
        <v>9.2238272436930391E-2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3" t="s">
        <v>241</v>
      </c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5" t="s">
        <v>105</v>
      </c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</row>
    <row r="73" spans="1:15" ht="22.5" thickTop="1" thickBot="1" x14ac:dyDescent="0.3">
      <c r="B73" s="111"/>
      <c r="C73" s="307">
        <f>C$7</f>
        <v>2020</v>
      </c>
      <c r="D73" s="308"/>
      <c r="E73" s="307">
        <f>E$7</f>
        <v>2021</v>
      </c>
      <c r="F73" s="308"/>
      <c r="G73" s="307">
        <f>G$7</f>
        <v>2022</v>
      </c>
      <c r="H73" s="308"/>
      <c r="I73" s="307">
        <f>I$7</f>
        <v>2023</v>
      </c>
      <c r="J73" s="308"/>
      <c r="K73" s="307">
        <f>K$7</f>
        <v>2024</v>
      </c>
      <c r="L73" s="308"/>
      <c r="M73" s="307">
        <f>M$7</f>
        <v>2025</v>
      </c>
      <c r="N73" s="308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1922</v>
      </c>
      <c r="D75" s="121">
        <v>0.88801571709233795</v>
      </c>
      <c r="E75" s="120">
        <v>1580</v>
      </c>
      <c r="F75" s="121">
        <f>IFERROR(E75/C75-1,"-")</f>
        <v>-0.17793964620187308</v>
      </c>
      <c r="G75" s="120">
        <v>1546</v>
      </c>
      <c r="H75" s="121">
        <f>IFERROR(G75/E75-1,"-")</f>
        <v>-2.1518987341772156E-2</v>
      </c>
      <c r="I75" s="120">
        <v>1425</v>
      </c>
      <c r="J75" s="121">
        <f>IFERROR(I75/G75-1,"-")</f>
        <v>-7.826649417852527E-2</v>
      </c>
      <c r="K75" s="120">
        <v>1184</v>
      </c>
      <c r="L75" s="121">
        <f>IFERROR(K75/I75-1,"-")</f>
        <v>-0.1691228070175439</v>
      </c>
      <c r="M75" s="120">
        <v>1783</v>
      </c>
      <c r="N75" s="121">
        <f t="shared" ref="N75:N81" si="7">IFERROR(M75/K75-1,"-")</f>
        <v>0.50591216216216206</v>
      </c>
    </row>
    <row r="76" spans="1:15" x14ac:dyDescent="0.25">
      <c r="A76" s="1">
        <v>2</v>
      </c>
      <c r="B76" s="119" t="s">
        <v>75</v>
      </c>
      <c r="C76" s="120">
        <v>2293</v>
      </c>
      <c r="D76" s="121">
        <v>0.25575027382256299</v>
      </c>
      <c r="E76" s="120">
        <v>2279</v>
      </c>
      <c r="F76" s="121">
        <f t="shared" ref="F76:L87" si="8">IFERROR(E76/C76-1,"-")</f>
        <v>-6.1055385957261565E-3</v>
      </c>
      <c r="G76" s="120">
        <v>2491</v>
      </c>
      <c r="H76" s="121">
        <f t="shared" si="8"/>
        <v>9.3023255813953432E-2</v>
      </c>
      <c r="I76" s="120">
        <v>1394</v>
      </c>
      <c r="J76" s="121">
        <f t="shared" si="8"/>
        <v>-0.44038538739462063</v>
      </c>
      <c r="K76" s="120">
        <v>1755</v>
      </c>
      <c r="L76" s="121">
        <f t="shared" si="8"/>
        <v>0.25896700143472029</v>
      </c>
      <c r="M76" s="120">
        <v>2075</v>
      </c>
      <c r="N76" s="121">
        <f t="shared" si="7"/>
        <v>0.18233618233618243</v>
      </c>
    </row>
    <row r="77" spans="1:15" x14ac:dyDescent="0.25">
      <c r="A77" s="1">
        <v>3</v>
      </c>
      <c r="B77" s="119" t="s">
        <v>77</v>
      </c>
      <c r="C77" s="120">
        <v>864</v>
      </c>
      <c r="D77" s="121">
        <v>-0.63939899833055092</v>
      </c>
      <c r="E77" s="120">
        <v>3411</v>
      </c>
      <c r="F77" s="121">
        <f t="shared" si="8"/>
        <v>2.9479166666666665</v>
      </c>
      <c r="G77" s="120">
        <v>2421</v>
      </c>
      <c r="H77" s="121">
        <f t="shared" si="8"/>
        <v>-0.29023746701846964</v>
      </c>
      <c r="I77" s="120">
        <v>2041</v>
      </c>
      <c r="J77" s="121">
        <f t="shared" si="8"/>
        <v>-0.15695993391160679</v>
      </c>
      <c r="K77" s="120">
        <v>3915</v>
      </c>
      <c r="L77" s="121">
        <f t="shared" si="8"/>
        <v>0.9181773640372366</v>
      </c>
      <c r="M77" s="120">
        <v>1959</v>
      </c>
      <c r="N77" s="121">
        <f t="shared" si="7"/>
        <v>-0.49961685823754787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4608</v>
      </c>
      <c r="F78" s="121" t="str">
        <f t="shared" si="8"/>
        <v>-</v>
      </c>
      <c r="G78" s="120">
        <v>5124</v>
      </c>
      <c r="H78" s="121">
        <f t="shared" si="8"/>
        <v>0.11197916666666674</v>
      </c>
      <c r="I78" s="120">
        <v>5699</v>
      </c>
      <c r="J78" s="121">
        <f t="shared" si="8"/>
        <v>0.11221701795472283</v>
      </c>
      <c r="K78" s="120">
        <v>3939</v>
      </c>
      <c r="L78" s="121">
        <f t="shared" si="8"/>
        <v>-0.3088261098438323</v>
      </c>
      <c r="M78" s="120">
        <v>6175</v>
      </c>
      <c r="N78" s="121">
        <f t="shared" si="7"/>
        <v>0.56765676567656764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4530</v>
      </c>
      <c r="F79" s="121" t="str">
        <f t="shared" si="8"/>
        <v>-</v>
      </c>
      <c r="G79" s="120">
        <v>4779</v>
      </c>
      <c r="H79" s="121">
        <f t="shared" si="8"/>
        <v>5.4966887417218446E-2</v>
      </c>
      <c r="I79" s="120">
        <v>3887</v>
      </c>
      <c r="J79" s="121">
        <f t="shared" si="8"/>
        <v>-0.18664992676292114</v>
      </c>
      <c r="K79" s="120">
        <v>4139</v>
      </c>
      <c r="L79" s="121">
        <f t="shared" si="8"/>
        <v>6.4831489580653434E-2</v>
      </c>
      <c r="M79" s="120">
        <v>3706</v>
      </c>
      <c r="N79" s="121">
        <f t="shared" si="7"/>
        <v>-0.10461464121768538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4397</v>
      </c>
      <c r="F80" s="121" t="str">
        <f t="shared" si="8"/>
        <v>-</v>
      </c>
      <c r="G80" s="120">
        <v>4614</v>
      </c>
      <c r="H80" s="121">
        <f t="shared" si="8"/>
        <v>4.9351830793723073E-2</v>
      </c>
      <c r="I80" s="120">
        <v>5607</v>
      </c>
      <c r="J80" s="121">
        <f t="shared" si="8"/>
        <v>0.21521456436931086</v>
      </c>
      <c r="K80" s="120">
        <v>5107</v>
      </c>
      <c r="L80" s="121">
        <f t="shared" si="8"/>
        <v>-8.9174246477617292E-2</v>
      </c>
      <c r="M80" s="120">
        <v>4663</v>
      </c>
      <c r="N80" s="121">
        <f t="shared" si="7"/>
        <v>-8.6939494811043683E-2</v>
      </c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7964</v>
      </c>
      <c r="F81" s="121" t="str">
        <f t="shared" si="8"/>
        <v>-</v>
      </c>
      <c r="G81" s="120">
        <v>8149</v>
      </c>
      <c r="H81" s="121">
        <f t="shared" si="8"/>
        <v>2.3229532898041194E-2</v>
      </c>
      <c r="I81" s="120">
        <v>6870</v>
      </c>
      <c r="J81" s="121">
        <f t="shared" si="8"/>
        <v>-0.15695177322370846</v>
      </c>
      <c r="K81" s="120">
        <v>6983</v>
      </c>
      <c r="L81" s="121">
        <f t="shared" si="8"/>
        <v>1.644832605531299E-2</v>
      </c>
      <c r="M81" s="120">
        <v>6208</v>
      </c>
      <c r="N81" s="121">
        <f t="shared" si="7"/>
        <v>-0.11098381784333378</v>
      </c>
    </row>
    <row r="82" spans="1:15" x14ac:dyDescent="0.25">
      <c r="A82" s="1">
        <v>8</v>
      </c>
      <c r="B82" s="119" t="s">
        <v>87</v>
      </c>
      <c r="C82" s="120">
        <v>6964</v>
      </c>
      <c r="D82" s="121">
        <v>-0.27616671863631637</v>
      </c>
      <c r="E82" s="120">
        <v>4262</v>
      </c>
      <c r="F82" s="121">
        <f t="shared" si="8"/>
        <v>-0.38799540493968987</v>
      </c>
      <c r="G82" s="120">
        <v>8353</v>
      </c>
      <c r="H82" s="121">
        <f t="shared" si="8"/>
        <v>0.95987799155326137</v>
      </c>
      <c r="I82" s="120">
        <v>10458</v>
      </c>
      <c r="J82" s="121">
        <f t="shared" si="8"/>
        <v>0.25200526756853825</v>
      </c>
      <c r="K82" s="120">
        <v>9751</v>
      </c>
      <c r="L82" s="121">
        <f t="shared" si="8"/>
        <v>-6.7603748326639845E-2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4100</v>
      </c>
      <c r="D83" s="121">
        <v>0.35402906208718621</v>
      </c>
      <c r="E83" s="120">
        <v>2824</v>
      </c>
      <c r="F83" s="121">
        <f t="shared" si="8"/>
        <v>-0.31121951219512201</v>
      </c>
      <c r="G83" s="120">
        <v>3964</v>
      </c>
      <c r="H83" s="121">
        <f t="shared" si="8"/>
        <v>0.40368271954674229</v>
      </c>
      <c r="I83" s="120">
        <v>4631</v>
      </c>
      <c r="J83" s="121">
        <f t="shared" si="8"/>
        <v>0.16826437941473249</v>
      </c>
      <c r="K83" s="120">
        <v>4675</v>
      </c>
      <c r="L83" s="121">
        <f t="shared" si="8"/>
        <v>9.5011876484560887E-3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4409</v>
      </c>
      <c r="D84" s="121">
        <v>-5.0398449278483692E-2</v>
      </c>
      <c r="E84" s="120">
        <v>2857</v>
      </c>
      <c r="F84" s="121">
        <f t="shared" si="8"/>
        <v>-0.35200725788160581</v>
      </c>
      <c r="G84" s="120">
        <v>3029</v>
      </c>
      <c r="H84" s="121">
        <f t="shared" si="8"/>
        <v>6.0203010150507552E-2</v>
      </c>
      <c r="I84" s="120">
        <v>4345</v>
      </c>
      <c r="J84" s="121">
        <f t="shared" si="8"/>
        <v>0.4344668207329152</v>
      </c>
      <c r="K84" s="120">
        <v>4003</v>
      </c>
      <c r="L84" s="121">
        <f t="shared" si="8"/>
        <v>-7.8711162255466038E-2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1437</v>
      </c>
      <c r="D85" s="121">
        <v>-0.49150743099787686</v>
      </c>
      <c r="E85" s="120">
        <v>2119</v>
      </c>
      <c r="F85" s="121">
        <f t="shared" si="8"/>
        <v>0.47459986082115524</v>
      </c>
      <c r="G85" s="120">
        <v>1650</v>
      </c>
      <c r="H85" s="121">
        <f t="shared" si="8"/>
        <v>-0.22133081642284091</v>
      </c>
      <c r="I85" s="120">
        <v>2742</v>
      </c>
      <c r="J85" s="121">
        <f t="shared" si="8"/>
        <v>0.66181818181818186</v>
      </c>
      <c r="K85" s="120">
        <v>2054</v>
      </c>
      <c r="L85" s="121">
        <f t="shared" si="8"/>
        <v>-0.25091174325309995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1300</v>
      </c>
      <c r="D86" s="121">
        <v>-0.56287827841291183</v>
      </c>
      <c r="E86" s="120">
        <v>2651</v>
      </c>
      <c r="F86" s="121">
        <f t="shared" si="8"/>
        <v>1.0392307692307692</v>
      </c>
      <c r="G86" s="120">
        <v>1974</v>
      </c>
      <c r="H86" s="121">
        <f t="shared" si="8"/>
        <v>-0.25537533006412672</v>
      </c>
      <c r="I86" s="120">
        <v>2803</v>
      </c>
      <c r="J86" s="121">
        <f t="shared" si="8"/>
        <v>0.4199594731509626</v>
      </c>
      <c r="K86" s="120">
        <v>2740</v>
      </c>
      <c r="L86" s="121">
        <f t="shared" si="8"/>
        <v>-2.2475918658580119E-2</v>
      </c>
      <c r="M86" s="120"/>
      <c r="N86" s="121"/>
    </row>
    <row r="87" spans="1:15" ht="15.75" x14ac:dyDescent="0.25">
      <c r="B87" s="122" t="s">
        <v>32</v>
      </c>
      <c r="C87" s="123">
        <v>24912</v>
      </c>
      <c r="D87" s="124">
        <v>-0.51465087281795507</v>
      </c>
      <c r="E87" s="123">
        <v>43482</v>
      </c>
      <c r="F87" s="124">
        <f t="shared" si="8"/>
        <v>0.74542389210019278</v>
      </c>
      <c r="G87" s="123">
        <v>48094</v>
      </c>
      <c r="H87" s="124">
        <f t="shared" si="8"/>
        <v>0.10606687824847061</v>
      </c>
      <c r="I87" s="123">
        <v>51902</v>
      </c>
      <c r="J87" s="124">
        <f t="shared" si="8"/>
        <v>7.9178275876408799E-2</v>
      </c>
      <c r="K87" s="123">
        <v>50245</v>
      </c>
      <c r="L87" s="124">
        <f t="shared" si="8"/>
        <v>-3.1925552001849655E-2</v>
      </c>
      <c r="M87" s="123">
        <v>26569</v>
      </c>
      <c r="N87" s="124">
        <v>-1.676411812597145E-2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3" t="s">
        <v>242</v>
      </c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5" t="s">
        <v>109</v>
      </c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</row>
    <row r="95" spans="1:15" ht="22.5" thickTop="1" thickBot="1" x14ac:dyDescent="0.3">
      <c r="B95" s="111"/>
      <c r="C95" s="307">
        <f>C$7</f>
        <v>2020</v>
      </c>
      <c r="D95" s="308"/>
      <c r="E95" s="307">
        <f>E$7</f>
        <v>2021</v>
      </c>
      <c r="F95" s="308"/>
      <c r="G95" s="307">
        <f>G$7</f>
        <v>2022</v>
      </c>
      <c r="H95" s="308"/>
      <c r="I95" s="307">
        <f>I$7</f>
        <v>2023</v>
      </c>
      <c r="J95" s="308"/>
      <c r="K95" s="307">
        <f>K$7</f>
        <v>2024</v>
      </c>
      <c r="L95" s="308"/>
      <c r="M95" s="307">
        <f>M$7</f>
        <v>2025</v>
      </c>
      <c r="N95" s="308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97195</v>
      </c>
      <c r="D97" s="121">
        <v>1.9483330927982934E-3</v>
      </c>
      <c r="E97" s="120">
        <v>6135</v>
      </c>
      <c r="F97" s="121">
        <f t="shared" ref="F97:L109" si="9">IFERROR(E97/C97-1,"-")</f>
        <v>-0.93687946910849318</v>
      </c>
      <c r="G97" s="120">
        <v>68843</v>
      </c>
      <c r="H97" s="121">
        <f t="shared" si="9"/>
        <v>10.221352893235533</v>
      </c>
      <c r="I97" s="120">
        <v>96437</v>
      </c>
      <c r="J97" s="121">
        <f t="shared" si="9"/>
        <v>0.40082506572926802</v>
      </c>
      <c r="K97" s="120">
        <v>97758</v>
      </c>
      <c r="L97" s="121">
        <f t="shared" si="9"/>
        <v>1.3698061947178042E-2</v>
      </c>
      <c r="M97" s="120">
        <v>103238</v>
      </c>
      <c r="N97" s="121">
        <f t="shared" ref="N97:N103" si="10">IFERROR(M97/K97-1,"-")</f>
        <v>5.6056793305918617E-2</v>
      </c>
    </row>
    <row r="98" spans="2:14" x14ac:dyDescent="0.25">
      <c r="B98" s="119" t="s">
        <v>75</v>
      </c>
      <c r="C98" s="120">
        <v>99065</v>
      </c>
      <c r="D98" s="121">
        <v>5.6817333233766032E-2</v>
      </c>
      <c r="E98" s="120">
        <v>7130</v>
      </c>
      <c r="F98" s="121">
        <f t="shared" si="9"/>
        <v>-0.92802705294503607</v>
      </c>
      <c r="G98" s="120">
        <v>82164</v>
      </c>
      <c r="H98" s="121">
        <f t="shared" si="9"/>
        <v>10.523702664796634</v>
      </c>
      <c r="I98" s="120">
        <v>97949</v>
      </c>
      <c r="J98" s="121">
        <f t="shared" si="9"/>
        <v>0.19211576846307388</v>
      </c>
      <c r="K98" s="120">
        <v>107315</v>
      </c>
      <c r="L98" s="121">
        <f t="shared" si="9"/>
        <v>9.5621190619608054E-2</v>
      </c>
      <c r="M98" s="120">
        <v>109374</v>
      </c>
      <c r="N98" s="121">
        <f t="shared" si="10"/>
        <v>1.9186507012067366E-2</v>
      </c>
    </row>
    <row r="99" spans="2:14" x14ac:dyDescent="0.25">
      <c r="B99" s="119" t="s">
        <v>77</v>
      </c>
      <c r="C99" s="120">
        <v>39064</v>
      </c>
      <c r="D99" s="121">
        <v>-0.65106785883361762</v>
      </c>
      <c r="E99" s="120">
        <v>8658</v>
      </c>
      <c r="F99" s="121">
        <f t="shared" si="9"/>
        <v>-0.77836371083350397</v>
      </c>
      <c r="G99" s="120">
        <v>98983</v>
      </c>
      <c r="H99" s="121">
        <f t="shared" si="9"/>
        <v>10.432547932547932</v>
      </c>
      <c r="I99" s="120">
        <v>108044</v>
      </c>
      <c r="J99" s="121">
        <f t="shared" si="9"/>
        <v>9.1540971682005923E-2</v>
      </c>
      <c r="K99" s="120">
        <v>114208</v>
      </c>
      <c r="L99" s="121">
        <f t="shared" si="9"/>
        <v>5.7050831142867686E-2</v>
      </c>
      <c r="M99" s="120">
        <v>117520</v>
      </c>
      <c r="N99" s="121">
        <f t="shared" si="10"/>
        <v>2.899971980947047E-2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8340</v>
      </c>
      <c r="F100" s="121" t="str">
        <f t="shared" si="9"/>
        <v>-</v>
      </c>
      <c r="G100" s="120">
        <v>97469</v>
      </c>
      <c r="H100" s="121">
        <f t="shared" si="9"/>
        <v>10.686930455635492</v>
      </c>
      <c r="I100" s="120">
        <v>100188</v>
      </c>
      <c r="J100" s="121">
        <f t="shared" si="9"/>
        <v>2.7896049000194933E-2</v>
      </c>
      <c r="K100" s="120">
        <v>105296</v>
      </c>
      <c r="L100" s="121">
        <f t="shared" si="9"/>
        <v>5.0984149798378953E-2</v>
      </c>
      <c r="M100" s="120">
        <v>102791</v>
      </c>
      <c r="N100" s="121">
        <f t="shared" si="10"/>
        <v>-2.3790077495821293E-2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9735</v>
      </c>
      <c r="F101" s="121" t="str">
        <f t="shared" si="9"/>
        <v>-</v>
      </c>
      <c r="G101" s="120">
        <v>87150</v>
      </c>
      <c r="H101" s="121">
        <f t="shared" si="9"/>
        <v>7.9522342064714948</v>
      </c>
      <c r="I101" s="120">
        <v>88589</v>
      </c>
      <c r="J101" s="121">
        <f t="shared" si="9"/>
        <v>1.6511761331038377E-2</v>
      </c>
      <c r="K101" s="120">
        <v>101026</v>
      </c>
      <c r="L101" s="121">
        <f t="shared" si="9"/>
        <v>0.14038989039271232</v>
      </c>
      <c r="M101" s="120">
        <v>107151</v>
      </c>
      <c r="N101" s="121">
        <f t="shared" si="10"/>
        <v>6.0627957159543167E-2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14624</v>
      </c>
      <c r="F102" s="121" t="str">
        <f t="shared" si="9"/>
        <v>-</v>
      </c>
      <c r="G102" s="120">
        <v>87225</v>
      </c>
      <c r="H102" s="121">
        <f t="shared" si="9"/>
        <v>4.964510393873085</v>
      </c>
      <c r="I102" s="120">
        <v>97481</v>
      </c>
      <c r="J102" s="121">
        <f t="shared" si="9"/>
        <v>0.11758096875895663</v>
      </c>
      <c r="K102" s="120">
        <v>102726</v>
      </c>
      <c r="L102" s="121">
        <f t="shared" si="9"/>
        <v>5.3805356941352578E-2</v>
      </c>
      <c r="M102" s="120">
        <v>106493</v>
      </c>
      <c r="N102" s="121">
        <f t="shared" si="10"/>
        <v>3.6670365827541129E-2</v>
      </c>
    </row>
    <row r="103" spans="2:14" x14ac:dyDescent="0.25">
      <c r="B103" s="119" t="s">
        <v>85</v>
      </c>
      <c r="C103" s="120">
        <v>0</v>
      </c>
      <c r="D103" s="121">
        <v>-1</v>
      </c>
      <c r="E103" s="120">
        <v>27677</v>
      </c>
      <c r="F103" s="121" t="str">
        <f t="shared" si="9"/>
        <v>-</v>
      </c>
      <c r="G103" s="120">
        <v>101111</v>
      </c>
      <c r="H103" s="121">
        <f t="shared" si="9"/>
        <v>2.6532499909672289</v>
      </c>
      <c r="I103" s="120">
        <v>98340</v>
      </c>
      <c r="J103" s="121">
        <f t="shared" si="9"/>
        <v>-2.7405524621455624E-2</v>
      </c>
      <c r="K103" s="120">
        <v>106566</v>
      </c>
      <c r="L103" s="121">
        <f t="shared" si="9"/>
        <v>8.3648566198901708E-2</v>
      </c>
      <c r="M103" s="120">
        <v>113383</v>
      </c>
      <c r="N103" s="121">
        <f t="shared" si="10"/>
        <v>6.3969746448210518E-2</v>
      </c>
    </row>
    <row r="104" spans="2:14" x14ac:dyDescent="0.25">
      <c r="B104" s="119" t="s">
        <v>87</v>
      </c>
      <c r="C104" s="120">
        <v>17639</v>
      </c>
      <c r="D104" s="121">
        <v>-0.82059418830541397</v>
      </c>
      <c r="E104" s="120">
        <v>40505</v>
      </c>
      <c r="F104" s="121">
        <f t="shared" si="9"/>
        <v>1.2963319916095015</v>
      </c>
      <c r="G104" s="120">
        <v>98334</v>
      </c>
      <c r="H104" s="121">
        <f t="shared" si="9"/>
        <v>1.4277002839155659</v>
      </c>
      <c r="I104" s="120">
        <v>96847</v>
      </c>
      <c r="J104" s="121">
        <f t="shared" si="9"/>
        <v>-1.5121931376736453E-2</v>
      </c>
      <c r="K104" s="120">
        <v>106980</v>
      </c>
      <c r="L104" s="121">
        <f t="shared" si="9"/>
        <v>0.10462895081933365</v>
      </c>
      <c r="M104" s="120"/>
      <c r="N104" s="121"/>
    </row>
    <row r="105" spans="2:14" x14ac:dyDescent="0.25">
      <c r="B105" s="119" t="s">
        <v>89</v>
      </c>
      <c r="C105" s="120">
        <v>11102</v>
      </c>
      <c r="D105" s="121">
        <v>-0.87661839721719026</v>
      </c>
      <c r="E105" s="120">
        <v>50427</v>
      </c>
      <c r="F105" s="121">
        <f t="shared" si="9"/>
        <v>3.5421545667447303</v>
      </c>
      <c r="G105" s="120">
        <v>92289</v>
      </c>
      <c r="H105" s="121">
        <f t="shared" si="9"/>
        <v>0.83015051460527101</v>
      </c>
      <c r="I105" s="120">
        <v>96569</v>
      </c>
      <c r="J105" s="121">
        <f t="shared" si="9"/>
        <v>4.6376057818374949E-2</v>
      </c>
      <c r="K105" s="120">
        <v>100393</v>
      </c>
      <c r="L105" s="121">
        <f t="shared" si="9"/>
        <v>3.9598628959603976E-2</v>
      </c>
      <c r="M105" s="120"/>
      <c r="N105" s="121"/>
    </row>
    <row r="106" spans="2:14" x14ac:dyDescent="0.25">
      <c r="B106" s="119" t="s">
        <v>91</v>
      </c>
      <c r="C106" s="120">
        <v>13903</v>
      </c>
      <c r="D106" s="121">
        <v>-0.85980215192553977</v>
      </c>
      <c r="E106" s="120">
        <v>81857</v>
      </c>
      <c r="F106" s="121">
        <f t="shared" si="9"/>
        <v>4.8877220743724372</v>
      </c>
      <c r="G106" s="120">
        <v>103661</v>
      </c>
      <c r="H106" s="121">
        <f t="shared" si="9"/>
        <v>0.26636695701039614</v>
      </c>
      <c r="I106" s="120">
        <v>109428</v>
      </c>
      <c r="J106" s="121">
        <f t="shared" si="9"/>
        <v>5.56332661270873E-2</v>
      </c>
      <c r="K106" s="120">
        <v>115247</v>
      </c>
      <c r="L106" s="121">
        <f t="shared" si="9"/>
        <v>5.3176517893043895E-2</v>
      </c>
      <c r="M106" s="120"/>
      <c r="N106" s="121"/>
    </row>
    <row r="107" spans="2:14" x14ac:dyDescent="0.25">
      <c r="B107" s="119" t="s">
        <v>93</v>
      </c>
      <c r="C107" s="120">
        <v>13877</v>
      </c>
      <c r="D107" s="121">
        <v>-0.86086965239971525</v>
      </c>
      <c r="E107" s="120">
        <v>82390</v>
      </c>
      <c r="F107" s="121">
        <f t="shared" si="9"/>
        <v>4.93716221085249</v>
      </c>
      <c r="G107" s="120">
        <v>101461</v>
      </c>
      <c r="H107" s="121">
        <f t="shared" si="9"/>
        <v>0.23147226605170523</v>
      </c>
      <c r="I107" s="120">
        <v>106978</v>
      </c>
      <c r="J107" s="121">
        <f t="shared" si="9"/>
        <v>5.4375572880219991E-2</v>
      </c>
      <c r="K107" s="120">
        <v>107739</v>
      </c>
      <c r="L107" s="121">
        <f t="shared" si="9"/>
        <v>7.1136121445531941E-3</v>
      </c>
      <c r="M107" s="120"/>
      <c r="N107" s="121"/>
    </row>
    <row r="108" spans="2:14" x14ac:dyDescent="0.25">
      <c r="B108" s="119" t="s">
        <v>95</v>
      </c>
      <c r="C108" s="120">
        <v>15077</v>
      </c>
      <c r="D108" s="121">
        <v>-0.85058667300907764</v>
      </c>
      <c r="E108" s="120">
        <v>71312</v>
      </c>
      <c r="F108" s="121">
        <f t="shared" si="9"/>
        <v>3.7298534191152086</v>
      </c>
      <c r="G108" s="120">
        <v>100894</v>
      </c>
      <c r="H108" s="121">
        <f t="shared" si="9"/>
        <v>0.41482499439084597</v>
      </c>
      <c r="I108" s="120">
        <v>104162</v>
      </c>
      <c r="J108" s="121">
        <f t="shared" si="9"/>
        <v>3.2390429559735923E-2</v>
      </c>
      <c r="K108" s="120">
        <v>107909</v>
      </c>
      <c r="L108" s="121">
        <f t="shared" si="9"/>
        <v>3.5972811581958863E-2</v>
      </c>
      <c r="M108" s="120"/>
      <c r="N108" s="121"/>
    </row>
    <row r="109" spans="2:14" ht="15.75" x14ac:dyDescent="0.25">
      <c r="B109" s="122" t="s">
        <v>32</v>
      </c>
      <c r="C109" s="123">
        <v>323585</v>
      </c>
      <c r="D109" s="124">
        <v>-0.72380743467009001</v>
      </c>
      <c r="E109" s="123">
        <v>408790</v>
      </c>
      <c r="F109" s="124">
        <f t="shared" si="9"/>
        <v>0.26331566667181727</v>
      </c>
      <c r="G109" s="123">
        <v>1119584</v>
      </c>
      <c r="H109" s="124">
        <f t="shared" si="9"/>
        <v>1.738775410357396</v>
      </c>
      <c r="I109" s="123">
        <v>1201012</v>
      </c>
      <c r="J109" s="124">
        <f t="shared" si="9"/>
        <v>7.2730585646097135E-2</v>
      </c>
      <c r="K109" s="123">
        <v>1273163</v>
      </c>
      <c r="L109" s="124">
        <f t="shared" si="9"/>
        <v>6.007516994001727E-2</v>
      </c>
      <c r="M109" s="123">
        <v>759950</v>
      </c>
      <c r="N109" s="124">
        <v>3.4093305846413458E-2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3" t="s">
        <v>243</v>
      </c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5" t="s">
        <v>112</v>
      </c>
      <c r="D116" s="306"/>
      <c r="E116" s="306"/>
      <c r="F116" s="306"/>
      <c r="G116" s="306"/>
      <c r="H116" s="306"/>
      <c r="I116" s="306"/>
      <c r="J116" s="306"/>
      <c r="K116" s="306"/>
      <c r="L116" s="306"/>
      <c r="M116" s="306"/>
      <c r="N116" s="306"/>
    </row>
    <row r="117" spans="1:15" ht="22.5" thickTop="1" thickBot="1" x14ac:dyDescent="0.3">
      <c r="B117" s="111"/>
      <c r="C117" s="307">
        <f>C$7</f>
        <v>2020</v>
      </c>
      <c r="D117" s="308"/>
      <c r="E117" s="307">
        <f>E$7</f>
        <v>2021</v>
      </c>
      <c r="F117" s="308"/>
      <c r="G117" s="307">
        <f>G$7</f>
        <v>2022</v>
      </c>
      <c r="H117" s="308"/>
      <c r="I117" s="307">
        <f>I$7</f>
        <v>2023</v>
      </c>
      <c r="J117" s="308"/>
      <c r="K117" s="307">
        <f>K$7</f>
        <v>2024</v>
      </c>
      <c r="L117" s="308"/>
      <c r="M117" s="307">
        <f>M$7</f>
        <v>2025</v>
      </c>
      <c r="N117" s="308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42402</v>
      </c>
      <c r="D119" s="121">
        <v>-3.5177937562573924E-2</v>
      </c>
      <c r="E119" s="120">
        <v>484</v>
      </c>
      <c r="F119" s="121">
        <f t="shared" ref="F119:L131" si="11">IFERROR(E119/C119-1,"-")</f>
        <v>-0.98858544408282634</v>
      </c>
      <c r="G119" s="120">
        <v>22981</v>
      </c>
      <c r="H119" s="121">
        <f t="shared" si="11"/>
        <v>46.481404958677686</v>
      </c>
      <c r="I119" s="120">
        <v>38867</v>
      </c>
      <c r="J119" s="121">
        <f t="shared" si="11"/>
        <v>0.69126669857708545</v>
      </c>
      <c r="K119" s="120">
        <v>41827</v>
      </c>
      <c r="L119" s="121">
        <f t="shared" si="11"/>
        <v>7.6157151310880744E-2</v>
      </c>
      <c r="M119" s="120">
        <v>45798</v>
      </c>
      <c r="N119" s="121">
        <f t="shared" ref="N119:N125" si="12">IFERROR(M119/K119-1,"-")</f>
        <v>9.493867597484873E-2</v>
      </c>
    </row>
    <row r="120" spans="1:15" x14ac:dyDescent="0.25">
      <c r="B120" s="119" t="s">
        <v>75</v>
      </c>
      <c r="C120" s="120">
        <v>44676</v>
      </c>
      <c r="D120" s="121">
        <v>6.3486395772334392E-2</v>
      </c>
      <c r="E120" s="120">
        <v>257</v>
      </c>
      <c r="F120" s="121">
        <f t="shared" si="11"/>
        <v>-0.99424747067776886</v>
      </c>
      <c r="G120" s="120">
        <v>33474</v>
      </c>
      <c r="H120" s="121">
        <f t="shared" si="11"/>
        <v>129.24902723735408</v>
      </c>
      <c r="I120" s="120">
        <v>40917</v>
      </c>
      <c r="J120" s="121">
        <f t="shared" si="11"/>
        <v>0.22235167592758565</v>
      </c>
      <c r="K120" s="120">
        <v>46040</v>
      </c>
      <c r="L120" s="121">
        <f t="shared" si="11"/>
        <v>0.12520468265024309</v>
      </c>
      <c r="M120" s="120">
        <v>47035</v>
      </c>
      <c r="N120" s="121">
        <f t="shared" si="12"/>
        <v>2.16116420503909E-2</v>
      </c>
    </row>
    <row r="121" spans="1:15" x14ac:dyDescent="0.25">
      <c r="B121" s="119" t="s">
        <v>77</v>
      </c>
      <c r="C121" s="120">
        <v>19712</v>
      </c>
      <c r="D121" s="121">
        <v>-0.62035360733407807</v>
      </c>
      <c r="E121" s="120">
        <v>272</v>
      </c>
      <c r="F121" s="121">
        <f t="shared" si="11"/>
        <v>-0.98620129870129869</v>
      </c>
      <c r="G121" s="120">
        <v>46540</v>
      </c>
      <c r="H121" s="121">
        <f t="shared" si="11"/>
        <v>170.10294117647058</v>
      </c>
      <c r="I121" s="120">
        <v>54879</v>
      </c>
      <c r="J121" s="121">
        <f t="shared" si="11"/>
        <v>0.17917920068758053</v>
      </c>
      <c r="K121" s="120">
        <v>55580</v>
      </c>
      <c r="L121" s="121">
        <f t="shared" si="11"/>
        <v>1.2773556369467309E-2</v>
      </c>
      <c r="M121" s="120">
        <v>57360</v>
      </c>
      <c r="N121" s="121">
        <f t="shared" si="12"/>
        <v>3.2025908600215924E-2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159</v>
      </c>
      <c r="F122" s="121" t="str">
        <f t="shared" si="11"/>
        <v>-</v>
      </c>
      <c r="G122" s="120">
        <v>48714</v>
      </c>
      <c r="H122" s="121">
        <f t="shared" si="11"/>
        <v>305.37735849056605</v>
      </c>
      <c r="I122" s="120">
        <v>48998</v>
      </c>
      <c r="J122" s="121">
        <f t="shared" si="11"/>
        <v>5.8299462166933047E-3</v>
      </c>
      <c r="K122" s="120">
        <v>57738</v>
      </c>
      <c r="L122" s="121">
        <f t="shared" si="11"/>
        <v>0.17837462753581779</v>
      </c>
      <c r="M122" s="120">
        <v>52845</v>
      </c>
      <c r="N122" s="121">
        <f t="shared" si="12"/>
        <v>-8.4744882053413684E-2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189</v>
      </c>
      <c r="F123" s="121" t="str">
        <f t="shared" si="11"/>
        <v>-</v>
      </c>
      <c r="G123" s="120">
        <v>52400</v>
      </c>
      <c r="H123" s="121">
        <f t="shared" si="11"/>
        <v>276.24867724867727</v>
      </c>
      <c r="I123" s="120">
        <v>55242</v>
      </c>
      <c r="J123" s="121">
        <f t="shared" si="11"/>
        <v>5.4236641221373949E-2</v>
      </c>
      <c r="K123" s="120">
        <v>61775</v>
      </c>
      <c r="L123" s="121">
        <f t="shared" si="11"/>
        <v>0.11826146772383339</v>
      </c>
      <c r="M123" s="120">
        <v>66971</v>
      </c>
      <c r="N123" s="121">
        <f t="shared" si="12"/>
        <v>8.4111695669769393E-2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1198</v>
      </c>
      <c r="F124" s="121" t="str">
        <f t="shared" si="11"/>
        <v>-</v>
      </c>
      <c r="G124" s="120">
        <v>53892</v>
      </c>
      <c r="H124" s="121">
        <f t="shared" si="11"/>
        <v>43.98497495826377</v>
      </c>
      <c r="I124" s="120">
        <v>60909</v>
      </c>
      <c r="J124" s="121">
        <f t="shared" si="11"/>
        <v>0.13020485415274985</v>
      </c>
      <c r="K124" s="120">
        <v>66223</v>
      </c>
      <c r="L124" s="121">
        <f t="shared" si="11"/>
        <v>8.7244906335681049E-2</v>
      </c>
      <c r="M124" s="120">
        <v>66524</v>
      </c>
      <c r="N124" s="121">
        <f t="shared" si="12"/>
        <v>4.5452486296302386E-3</v>
      </c>
    </row>
    <row r="125" spans="1:15" x14ac:dyDescent="0.25">
      <c r="B125" s="119" t="s">
        <v>85</v>
      </c>
      <c r="C125" s="120">
        <v>0</v>
      </c>
      <c r="D125" s="121">
        <v>-1</v>
      </c>
      <c r="E125" s="120">
        <v>4901</v>
      </c>
      <c r="F125" s="121" t="str">
        <f t="shared" si="11"/>
        <v>-</v>
      </c>
      <c r="G125" s="120">
        <v>59229</v>
      </c>
      <c r="H125" s="121">
        <f t="shared" si="11"/>
        <v>11.085084676596614</v>
      </c>
      <c r="I125" s="120">
        <v>59288</v>
      </c>
      <c r="J125" s="121">
        <f t="shared" si="11"/>
        <v>9.9613365074535665E-4</v>
      </c>
      <c r="K125" s="120">
        <v>64142</v>
      </c>
      <c r="L125" s="121">
        <f t="shared" si="11"/>
        <v>8.1871542301983569E-2</v>
      </c>
      <c r="M125" s="120">
        <v>66362</v>
      </c>
      <c r="N125" s="121">
        <f t="shared" si="12"/>
        <v>3.4610707492750414E-2</v>
      </c>
    </row>
    <row r="126" spans="1:15" x14ac:dyDescent="0.25">
      <c r="B126" s="119" t="s">
        <v>87</v>
      </c>
      <c r="C126" s="120">
        <v>5479</v>
      </c>
      <c r="D126" s="121">
        <v>-0.90934661394132932</v>
      </c>
      <c r="E126" s="120">
        <v>14194</v>
      </c>
      <c r="F126" s="121">
        <f t="shared" si="11"/>
        <v>1.5906187260448985</v>
      </c>
      <c r="G126" s="120">
        <v>54770</v>
      </c>
      <c r="H126" s="121">
        <f t="shared" si="11"/>
        <v>2.8586726785965899</v>
      </c>
      <c r="I126" s="120">
        <v>55524</v>
      </c>
      <c r="J126" s="121">
        <f t="shared" si="11"/>
        <v>1.3766660580609713E-2</v>
      </c>
      <c r="K126" s="120">
        <v>62872</v>
      </c>
      <c r="L126" s="121">
        <f t="shared" si="11"/>
        <v>0.13233916864779194</v>
      </c>
      <c r="M126" s="120"/>
      <c r="N126" s="121"/>
    </row>
    <row r="127" spans="1:15" x14ac:dyDescent="0.25">
      <c r="B127" s="119" t="s">
        <v>89</v>
      </c>
      <c r="C127" s="120">
        <v>4395</v>
      </c>
      <c r="D127" s="121">
        <v>-0.92352265608686568</v>
      </c>
      <c r="E127" s="120">
        <v>23200</v>
      </c>
      <c r="F127" s="121">
        <f t="shared" si="11"/>
        <v>4.2787258248009099</v>
      </c>
      <c r="G127" s="120">
        <v>55821</v>
      </c>
      <c r="H127" s="121">
        <f t="shared" si="11"/>
        <v>1.4060775862068966</v>
      </c>
      <c r="I127" s="120">
        <v>60872</v>
      </c>
      <c r="J127" s="121">
        <f t="shared" si="11"/>
        <v>9.0485659518819039E-2</v>
      </c>
      <c r="K127" s="120">
        <v>62946</v>
      </c>
      <c r="L127" s="121">
        <f t="shared" si="11"/>
        <v>3.4071494283085757E-2</v>
      </c>
      <c r="M127" s="120"/>
      <c r="N127" s="121"/>
    </row>
    <row r="128" spans="1:15" x14ac:dyDescent="0.25">
      <c r="A128" s="125"/>
      <c r="B128" s="119" t="s">
        <v>91</v>
      </c>
      <c r="C128" s="120">
        <v>6516</v>
      </c>
      <c r="D128" s="121">
        <v>-0.87824884620415178</v>
      </c>
      <c r="E128" s="120">
        <v>38448</v>
      </c>
      <c r="F128" s="121">
        <f t="shared" si="11"/>
        <v>4.9005524861878449</v>
      </c>
      <c r="G128" s="120">
        <v>56132</v>
      </c>
      <c r="H128" s="121">
        <f t="shared" si="11"/>
        <v>0.45994590095713694</v>
      </c>
      <c r="I128" s="120">
        <v>59055</v>
      </c>
      <c r="J128" s="121">
        <f t="shared" si="11"/>
        <v>5.2073683460414744E-2</v>
      </c>
      <c r="K128" s="120">
        <v>62174</v>
      </c>
      <c r="L128" s="121">
        <f t="shared" si="11"/>
        <v>5.2815172297011159E-2</v>
      </c>
      <c r="M128" s="120"/>
      <c r="N128" s="121"/>
    </row>
    <row r="129" spans="2:15" x14ac:dyDescent="0.25">
      <c r="B129" s="119" t="s">
        <v>93</v>
      </c>
      <c r="C129" s="120">
        <v>7647</v>
      </c>
      <c r="D129" s="121">
        <v>-0.83478091781177077</v>
      </c>
      <c r="E129" s="120">
        <v>35023</v>
      </c>
      <c r="F129" s="121">
        <f t="shared" si="11"/>
        <v>3.5799659997384596</v>
      </c>
      <c r="G129" s="120">
        <v>49783</v>
      </c>
      <c r="H129" s="121">
        <f t="shared" si="11"/>
        <v>0.42143734117579879</v>
      </c>
      <c r="I129" s="120">
        <v>50763</v>
      </c>
      <c r="J129" s="121">
        <f t="shared" si="11"/>
        <v>1.9685434786975486E-2</v>
      </c>
      <c r="K129" s="120">
        <v>52169</v>
      </c>
      <c r="L129" s="121">
        <f t="shared" si="11"/>
        <v>2.769733861276924E-2</v>
      </c>
      <c r="M129" s="120"/>
      <c r="N129" s="121"/>
    </row>
    <row r="130" spans="2:15" x14ac:dyDescent="0.25">
      <c r="B130" s="119" t="s">
        <v>95</v>
      </c>
      <c r="C130" s="120">
        <v>8000</v>
      </c>
      <c r="D130" s="121">
        <v>-0.8313303816150116</v>
      </c>
      <c r="E130" s="120">
        <v>24281</v>
      </c>
      <c r="F130" s="121">
        <f t="shared" si="11"/>
        <v>2.0351249999999999</v>
      </c>
      <c r="G130" s="120">
        <v>48129</v>
      </c>
      <c r="H130" s="121">
        <f t="shared" si="11"/>
        <v>0.98216712655986171</v>
      </c>
      <c r="I130" s="120">
        <v>49377</v>
      </c>
      <c r="J130" s="121">
        <f t="shared" si="11"/>
        <v>2.5930312285732171E-2</v>
      </c>
      <c r="K130" s="120">
        <v>50165</v>
      </c>
      <c r="L130" s="121">
        <f t="shared" si="11"/>
        <v>1.5958847236567708E-2</v>
      </c>
      <c r="M130" s="120"/>
      <c r="N130" s="121"/>
    </row>
    <row r="131" spans="2:15" ht="15.75" x14ac:dyDescent="0.25">
      <c r="B131" s="122" t="s">
        <v>32</v>
      </c>
      <c r="C131" s="123">
        <v>146501</v>
      </c>
      <c r="D131" s="124">
        <v>-0.77125623966561485</v>
      </c>
      <c r="E131" s="123">
        <v>142606</v>
      </c>
      <c r="F131" s="124">
        <f t="shared" si="11"/>
        <v>-2.6586849236523991E-2</v>
      </c>
      <c r="G131" s="123">
        <v>581865</v>
      </c>
      <c r="H131" s="124">
        <f t="shared" si="11"/>
        <v>3.0802280408958946</v>
      </c>
      <c r="I131" s="123">
        <v>634691</v>
      </c>
      <c r="J131" s="124">
        <f t="shared" si="11"/>
        <v>9.0787381952858404E-2</v>
      </c>
      <c r="K131" s="123">
        <v>683651</v>
      </c>
      <c r="L131" s="124">
        <f t="shared" si="11"/>
        <v>7.7139899573178239E-2</v>
      </c>
      <c r="M131" s="123">
        <v>402895</v>
      </c>
      <c r="N131" s="124">
        <v>2.4331023962372189E-2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3" t="s">
        <v>244</v>
      </c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5" t="s">
        <v>115</v>
      </c>
      <c r="D138" s="306"/>
      <c r="E138" s="306"/>
      <c r="F138" s="306"/>
      <c r="G138" s="306"/>
      <c r="H138" s="306"/>
      <c r="I138" s="306"/>
      <c r="J138" s="306"/>
      <c r="K138" s="306"/>
      <c r="L138" s="306"/>
      <c r="M138" s="306"/>
      <c r="N138" s="306"/>
    </row>
    <row r="139" spans="2:15" ht="22.5" thickTop="1" thickBot="1" x14ac:dyDescent="0.3">
      <c r="B139" s="111"/>
      <c r="C139" s="307">
        <f>C$7</f>
        <v>2020</v>
      </c>
      <c r="D139" s="308"/>
      <c r="E139" s="307">
        <f>E$7</f>
        <v>2021</v>
      </c>
      <c r="F139" s="308"/>
      <c r="G139" s="307">
        <f>G$7</f>
        <v>2022</v>
      </c>
      <c r="H139" s="308"/>
      <c r="I139" s="307">
        <f>I$7</f>
        <v>2023</v>
      </c>
      <c r="J139" s="308"/>
      <c r="K139" s="307">
        <f>K$7</f>
        <v>2024</v>
      </c>
      <c r="L139" s="308"/>
      <c r="M139" s="307">
        <f>M$7</f>
        <v>2025</v>
      </c>
      <c r="N139" s="308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4685</v>
      </c>
      <c r="D141" s="121">
        <v>-5.9236947791164618E-2</v>
      </c>
      <c r="E141" s="120">
        <v>536</v>
      </c>
      <c r="F141" s="121">
        <f t="shared" ref="F141:L153" si="13">IFERROR(E141/C141-1,"-")</f>
        <v>-0.88559231590181431</v>
      </c>
      <c r="G141" s="120">
        <v>3124</v>
      </c>
      <c r="H141" s="121">
        <f t="shared" si="13"/>
        <v>4.8283582089552235</v>
      </c>
      <c r="I141" s="120">
        <v>4168</v>
      </c>
      <c r="J141" s="121">
        <f t="shared" si="13"/>
        <v>0.33418693982074266</v>
      </c>
      <c r="K141" s="120">
        <v>4030</v>
      </c>
      <c r="L141" s="121">
        <f t="shared" si="13"/>
        <v>-3.3109404990403046E-2</v>
      </c>
      <c r="M141" s="120">
        <v>4255</v>
      </c>
      <c r="N141" s="121">
        <f t="shared" ref="N141:N147" si="14">IFERROR(M141/K141-1,"-")</f>
        <v>5.583126550868478E-2</v>
      </c>
    </row>
    <row r="142" spans="2:15" x14ac:dyDescent="0.25">
      <c r="B142" s="119" t="s">
        <v>75</v>
      </c>
      <c r="C142" s="120">
        <v>4649</v>
      </c>
      <c r="D142" s="121">
        <v>-5.1224489795918315E-2</v>
      </c>
      <c r="E142" s="120">
        <v>587</v>
      </c>
      <c r="F142" s="121">
        <f t="shared" si="13"/>
        <v>-0.87373628737362874</v>
      </c>
      <c r="G142" s="120">
        <v>3140</v>
      </c>
      <c r="H142" s="121">
        <f t="shared" si="13"/>
        <v>4.3492333901192506</v>
      </c>
      <c r="I142" s="120">
        <v>4770</v>
      </c>
      <c r="J142" s="121">
        <f t="shared" si="13"/>
        <v>0.51910828025477707</v>
      </c>
      <c r="K142" s="120">
        <v>4864</v>
      </c>
      <c r="L142" s="121">
        <f t="shared" si="13"/>
        <v>1.9706498951781892E-2</v>
      </c>
      <c r="M142" s="120">
        <v>4432</v>
      </c>
      <c r="N142" s="121">
        <f t="shared" si="14"/>
        <v>-8.8815789473684181E-2</v>
      </c>
    </row>
    <row r="143" spans="2:15" x14ac:dyDescent="0.25">
      <c r="B143" s="119" t="s">
        <v>77</v>
      </c>
      <c r="C143" s="120">
        <v>2369</v>
      </c>
      <c r="D143" s="121">
        <v>-0.57643482925084921</v>
      </c>
      <c r="E143" s="120">
        <v>734</v>
      </c>
      <c r="F143" s="121">
        <f t="shared" si="13"/>
        <v>-0.69016462642465171</v>
      </c>
      <c r="G143" s="120">
        <v>3797</v>
      </c>
      <c r="H143" s="121">
        <f t="shared" si="13"/>
        <v>4.1730245231607626</v>
      </c>
      <c r="I143" s="120">
        <v>4902</v>
      </c>
      <c r="J143" s="121">
        <f t="shared" si="13"/>
        <v>0.29101922570450345</v>
      </c>
      <c r="K143" s="120">
        <v>5123</v>
      </c>
      <c r="L143" s="121">
        <f t="shared" si="13"/>
        <v>4.5083639330885328E-2</v>
      </c>
      <c r="M143" s="120">
        <v>4974</v>
      </c>
      <c r="N143" s="121">
        <f t="shared" si="14"/>
        <v>-2.9084520788600465E-2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547</v>
      </c>
      <c r="F144" s="121" t="str">
        <f t="shared" si="13"/>
        <v>-</v>
      </c>
      <c r="G144" s="120">
        <v>3884</v>
      </c>
      <c r="H144" s="121">
        <f t="shared" si="13"/>
        <v>6.1005484460694701</v>
      </c>
      <c r="I144" s="120">
        <v>3848</v>
      </c>
      <c r="J144" s="121">
        <f t="shared" si="13"/>
        <v>-9.2687950566426869E-3</v>
      </c>
      <c r="K144" s="120">
        <v>3449</v>
      </c>
      <c r="L144" s="121">
        <f t="shared" si="13"/>
        <v>-0.1036902286902287</v>
      </c>
      <c r="M144" s="120">
        <v>4586</v>
      </c>
      <c r="N144" s="121">
        <f t="shared" si="14"/>
        <v>0.32966077123803994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771</v>
      </c>
      <c r="F145" s="121" t="str">
        <f t="shared" si="13"/>
        <v>-</v>
      </c>
      <c r="G145" s="120">
        <v>1871</v>
      </c>
      <c r="H145" s="121">
        <f t="shared" si="13"/>
        <v>1.4267185473411153</v>
      </c>
      <c r="I145" s="120">
        <v>2095</v>
      </c>
      <c r="J145" s="121">
        <f t="shared" si="13"/>
        <v>0.119722073757349</v>
      </c>
      <c r="K145" s="120">
        <v>2729</v>
      </c>
      <c r="L145" s="121">
        <f t="shared" si="13"/>
        <v>0.30262529832935559</v>
      </c>
      <c r="M145" s="120">
        <v>2702</v>
      </c>
      <c r="N145" s="121">
        <f t="shared" si="14"/>
        <v>-9.8937339684865844E-3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777</v>
      </c>
      <c r="F146" s="121" t="str">
        <f t="shared" si="13"/>
        <v>-</v>
      </c>
      <c r="G146" s="120">
        <v>2403</v>
      </c>
      <c r="H146" s="121">
        <f t="shared" si="13"/>
        <v>2.0926640926640925</v>
      </c>
      <c r="I146" s="120">
        <v>3004</v>
      </c>
      <c r="J146" s="121">
        <f t="shared" si="13"/>
        <v>0.25010403662089065</v>
      </c>
      <c r="K146" s="120">
        <v>2187</v>
      </c>
      <c r="L146" s="121">
        <f t="shared" si="13"/>
        <v>-0.27197070572569904</v>
      </c>
      <c r="M146" s="120">
        <v>3148</v>
      </c>
      <c r="N146" s="121">
        <f t="shared" si="14"/>
        <v>0.43941472336534071</v>
      </c>
    </row>
    <row r="147" spans="1:15" x14ac:dyDescent="0.25">
      <c r="B147" s="119" t="s">
        <v>85</v>
      </c>
      <c r="C147" s="120">
        <v>0</v>
      </c>
      <c r="D147" s="121">
        <v>-1</v>
      </c>
      <c r="E147" s="120">
        <v>1389</v>
      </c>
      <c r="F147" s="121" t="str">
        <f t="shared" si="13"/>
        <v>-</v>
      </c>
      <c r="G147" s="120">
        <v>2941</v>
      </c>
      <c r="H147" s="121">
        <f t="shared" si="13"/>
        <v>1.1173506119510441</v>
      </c>
      <c r="I147" s="120">
        <v>2534</v>
      </c>
      <c r="J147" s="121">
        <f t="shared" si="13"/>
        <v>-0.13838830329819785</v>
      </c>
      <c r="K147" s="120">
        <v>2455</v>
      </c>
      <c r="L147" s="121">
        <f t="shared" si="13"/>
        <v>-3.1176006314127869E-2</v>
      </c>
      <c r="M147" s="120">
        <v>3114</v>
      </c>
      <c r="N147" s="121">
        <f t="shared" si="14"/>
        <v>0.26843177189409362</v>
      </c>
    </row>
    <row r="148" spans="1:15" x14ac:dyDescent="0.25">
      <c r="B148" s="119" t="s">
        <v>87</v>
      </c>
      <c r="C148" s="120">
        <v>1133</v>
      </c>
      <c r="D148" s="121">
        <v>-0.64965986394557818</v>
      </c>
      <c r="E148" s="120">
        <v>1244</v>
      </c>
      <c r="F148" s="121">
        <f t="shared" si="13"/>
        <v>9.7969991173874726E-2</v>
      </c>
      <c r="G148" s="120">
        <v>2558</v>
      </c>
      <c r="H148" s="121">
        <f t="shared" si="13"/>
        <v>1.0562700964630225</v>
      </c>
      <c r="I148" s="120">
        <v>3156</v>
      </c>
      <c r="J148" s="121">
        <f t="shared" si="13"/>
        <v>0.23377638780297105</v>
      </c>
      <c r="K148" s="120">
        <v>3085</v>
      </c>
      <c r="L148" s="121">
        <f t="shared" si="13"/>
        <v>-2.249683143219261E-2</v>
      </c>
      <c r="M148" s="120"/>
      <c r="N148" s="121"/>
    </row>
    <row r="149" spans="1:15" x14ac:dyDescent="0.25">
      <c r="B149" s="119" t="s">
        <v>89</v>
      </c>
      <c r="C149" s="120">
        <v>238</v>
      </c>
      <c r="D149" s="121">
        <v>-0.93713681986265185</v>
      </c>
      <c r="E149" s="120">
        <v>2765</v>
      </c>
      <c r="F149" s="121">
        <f t="shared" si="13"/>
        <v>10.617647058823529</v>
      </c>
      <c r="G149" s="120">
        <v>2665</v>
      </c>
      <c r="H149" s="121">
        <f t="shared" si="13"/>
        <v>-3.6166365280289381E-2</v>
      </c>
      <c r="I149" s="120">
        <v>3076</v>
      </c>
      <c r="J149" s="121">
        <f t="shared" si="13"/>
        <v>0.15422138836772992</v>
      </c>
      <c r="K149" s="120">
        <v>2728</v>
      </c>
      <c r="L149" s="121">
        <f t="shared" si="13"/>
        <v>-0.11313394018205458</v>
      </c>
      <c r="M149" s="120"/>
      <c r="N149" s="121"/>
    </row>
    <row r="150" spans="1:15" x14ac:dyDescent="0.25">
      <c r="A150" s="125"/>
      <c r="B150" s="119" t="s">
        <v>91</v>
      </c>
      <c r="C150" s="120">
        <v>347</v>
      </c>
      <c r="D150" s="121">
        <v>-0.91965732808520495</v>
      </c>
      <c r="E150" s="120">
        <v>3944</v>
      </c>
      <c r="F150" s="121">
        <f t="shared" si="13"/>
        <v>10.36599423631124</v>
      </c>
      <c r="G150" s="120">
        <v>3276</v>
      </c>
      <c r="H150" s="121">
        <f t="shared" si="13"/>
        <v>-0.16937119675456391</v>
      </c>
      <c r="I150" s="120">
        <v>3785</v>
      </c>
      <c r="J150" s="121">
        <f t="shared" si="13"/>
        <v>0.15537240537240526</v>
      </c>
      <c r="K150" s="120">
        <v>4043</v>
      </c>
      <c r="L150" s="121">
        <f t="shared" si="13"/>
        <v>6.816380449141346E-2</v>
      </c>
      <c r="M150" s="120"/>
      <c r="N150" s="121"/>
    </row>
    <row r="151" spans="1:15" x14ac:dyDescent="0.25">
      <c r="B151" s="119" t="s">
        <v>93</v>
      </c>
      <c r="C151" s="120">
        <v>862</v>
      </c>
      <c r="D151" s="121">
        <v>-0.83555894696680655</v>
      </c>
      <c r="E151" s="120">
        <v>4559</v>
      </c>
      <c r="F151" s="121">
        <f t="shared" si="13"/>
        <v>4.2888631090487239</v>
      </c>
      <c r="G151" s="120">
        <v>4655</v>
      </c>
      <c r="H151" s="121">
        <f t="shared" si="13"/>
        <v>2.1057249396797539E-2</v>
      </c>
      <c r="I151" s="120">
        <v>4820</v>
      </c>
      <c r="J151" s="121">
        <f t="shared" si="13"/>
        <v>3.5445757250268439E-2</v>
      </c>
      <c r="K151" s="120">
        <v>4637</v>
      </c>
      <c r="L151" s="121">
        <f t="shared" si="13"/>
        <v>-3.7966804979253088E-2</v>
      </c>
      <c r="M151" s="120"/>
      <c r="N151" s="121"/>
    </row>
    <row r="152" spans="1:15" x14ac:dyDescent="0.25">
      <c r="B152" s="119" t="s">
        <v>95</v>
      </c>
      <c r="C152" s="120">
        <v>854</v>
      </c>
      <c r="D152" s="121">
        <v>-0.78644661165291319</v>
      </c>
      <c r="E152" s="120">
        <v>3993</v>
      </c>
      <c r="F152" s="121">
        <f t="shared" si="13"/>
        <v>3.6756440281030445</v>
      </c>
      <c r="G152" s="120">
        <v>4758</v>
      </c>
      <c r="H152" s="121">
        <f t="shared" si="13"/>
        <v>0.19158527422990224</v>
      </c>
      <c r="I152" s="120">
        <v>4975</v>
      </c>
      <c r="J152" s="121">
        <f t="shared" si="13"/>
        <v>4.5607398066414451E-2</v>
      </c>
      <c r="K152" s="120">
        <v>5171</v>
      </c>
      <c r="L152" s="121">
        <f t="shared" si="13"/>
        <v>3.939698492462318E-2</v>
      </c>
      <c r="M152" s="120"/>
      <c r="N152" s="121"/>
    </row>
    <row r="153" spans="1:15" ht="15.75" x14ac:dyDescent="0.25">
      <c r="B153" s="122" t="s">
        <v>32</v>
      </c>
      <c r="C153" s="123">
        <v>16159</v>
      </c>
      <c r="D153" s="124">
        <v>-0.69162802236598542</v>
      </c>
      <c r="E153" s="123">
        <v>21846</v>
      </c>
      <c r="F153" s="124">
        <f t="shared" si="13"/>
        <v>0.35194009530292725</v>
      </c>
      <c r="G153" s="123">
        <v>39072</v>
      </c>
      <c r="H153" s="124">
        <f t="shared" si="13"/>
        <v>0.78851963746223563</v>
      </c>
      <c r="I153" s="123">
        <v>45133</v>
      </c>
      <c r="J153" s="124">
        <f t="shared" si="13"/>
        <v>0.15512387387387383</v>
      </c>
      <c r="K153" s="123">
        <v>44501</v>
      </c>
      <c r="L153" s="124">
        <f t="shared" si="13"/>
        <v>-1.4003057629672355E-2</v>
      </c>
      <c r="M153" s="123">
        <v>27211</v>
      </c>
      <c r="N153" s="124">
        <v>9.5583202480170604E-2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3" t="s">
        <v>245</v>
      </c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5" t="s">
        <v>118</v>
      </c>
      <c r="D160" s="306"/>
      <c r="E160" s="306"/>
      <c r="F160" s="306"/>
      <c r="G160" s="306"/>
      <c r="H160" s="306"/>
      <c r="I160" s="306"/>
      <c r="J160" s="306"/>
      <c r="K160" s="306"/>
      <c r="L160" s="306"/>
      <c r="M160" s="306"/>
      <c r="N160" s="306"/>
    </row>
    <row r="161" spans="2:14" ht="22.5" thickTop="1" thickBot="1" x14ac:dyDescent="0.3">
      <c r="B161" s="111"/>
      <c r="C161" s="307">
        <f>C$7</f>
        <v>2020</v>
      </c>
      <c r="D161" s="308"/>
      <c r="E161" s="307">
        <f>E$7</f>
        <v>2021</v>
      </c>
      <c r="F161" s="308"/>
      <c r="G161" s="307">
        <f>G$7</f>
        <v>2022</v>
      </c>
      <c r="H161" s="308"/>
      <c r="I161" s="307">
        <f>I$7</f>
        <v>2023</v>
      </c>
      <c r="J161" s="308"/>
      <c r="K161" s="307">
        <f>K$7</f>
        <v>2024</v>
      </c>
      <c r="L161" s="308"/>
      <c r="M161" s="307">
        <f>M$7</f>
        <v>2025</v>
      </c>
      <c r="N161" s="308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2336</v>
      </c>
      <c r="D163" s="121">
        <v>0.17801311144730203</v>
      </c>
      <c r="E163" s="120">
        <v>719</v>
      </c>
      <c r="F163" s="121">
        <f t="shared" ref="F163:L175" si="15">IFERROR(E163/C163-1,"-")</f>
        <v>-0.69220890410958902</v>
      </c>
      <c r="G163" s="120">
        <v>1823</v>
      </c>
      <c r="H163" s="121">
        <f t="shared" si="15"/>
        <v>1.5354659248956883</v>
      </c>
      <c r="I163" s="120">
        <v>2209</v>
      </c>
      <c r="J163" s="121">
        <f t="shared" si="15"/>
        <v>0.21173889193636852</v>
      </c>
      <c r="K163" s="120">
        <v>2149</v>
      </c>
      <c r="L163" s="121">
        <f t="shared" si="15"/>
        <v>-2.7161611588954249E-2</v>
      </c>
      <c r="M163" s="120">
        <v>2358</v>
      </c>
      <c r="N163" s="121">
        <f t="shared" ref="N163:N169" si="16">IFERROR(M163/K163-1,"-")</f>
        <v>9.7254536993950591E-2</v>
      </c>
    </row>
    <row r="164" spans="2:14" x14ac:dyDescent="0.25">
      <c r="B164" s="119" t="s">
        <v>75</v>
      </c>
      <c r="C164" s="120">
        <v>2719</v>
      </c>
      <c r="D164" s="121">
        <v>0.11434426229508188</v>
      </c>
      <c r="E164" s="120">
        <v>1408</v>
      </c>
      <c r="F164" s="121">
        <f t="shared" si="15"/>
        <v>-0.4821625597646193</v>
      </c>
      <c r="G164" s="120">
        <v>2638</v>
      </c>
      <c r="H164" s="121">
        <f t="shared" si="15"/>
        <v>0.87357954545454541</v>
      </c>
      <c r="I164" s="120">
        <v>2846</v>
      </c>
      <c r="J164" s="121">
        <f t="shared" si="15"/>
        <v>7.8847611827141728E-2</v>
      </c>
      <c r="K164" s="120">
        <v>2914</v>
      </c>
      <c r="L164" s="121">
        <f t="shared" si="15"/>
        <v>2.3893183415319763E-2</v>
      </c>
      <c r="M164" s="120">
        <v>3282</v>
      </c>
      <c r="N164" s="121">
        <f t="shared" si="16"/>
        <v>0.12628689087165412</v>
      </c>
    </row>
    <row r="165" spans="2:14" x14ac:dyDescent="0.25">
      <c r="B165" s="119" t="s">
        <v>77</v>
      </c>
      <c r="C165" s="120">
        <v>744</v>
      </c>
      <c r="D165" s="121">
        <v>-0.63493621197252215</v>
      </c>
      <c r="E165" s="120">
        <v>1099</v>
      </c>
      <c r="F165" s="121">
        <f t="shared" si="15"/>
        <v>0.47715053763440851</v>
      </c>
      <c r="G165" s="120">
        <v>2270</v>
      </c>
      <c r="H165" s="121">
        <f t="shared" si="15"/>
        <v>1.0655141037306644</v>
      </c>
      <c r="I165" s="120">
        <v>2344</v>
      </c>
      <c r="J165" s="121">
        <f t="shared" si="15"/>
        <v>3.2599118942731264E-2</v>
      </c>
      <c r="K165" s="120">
        <v>2307</v>
      </c>
      <c r="L165" s="121">
        <f t="shared" si="15"/>
        <v>-1.5784982935153624E-2</v>
      </c>
      <c r="M165" s="120">
        <v>2669</v>
      </c>
      <c r="N165" s="121">
        <f t="shared" si="16"/>
        <v>0.15691374078890341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810</v>
      </c>
      <c r="F166" s="121" t="str">
        <f t="shared" si="15"/>
        <v>-</v>
      </c>
      <c r="G166" s="120">
        <v>2669</v>
      </c>
      <c r="H166" s="121">
        <f t="shared" si="15"/>
        <v>2.2950617283950616</v>
      </c>
      <c r="I166" s="120">
        <v>3420</v>
      </c>
      <c r="J166" s="121">
        <f t="shared" si="15"/>
        <v>0.28137879355563888</v>
      </c>
      <c r="K166" s="120">
        <v>3021</v>
      </c>
      <c r="L166" s="121">
        <f t="shared" si="15"/>
        <v>-0.1166666666666667</v>
      </c>
      <c r="M166" s="120">
        <v>2612</v>
      </c>
      <c r="N166" s="121">
        <f t="shared" si="16"/>
        <v>-0.13538563389606095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1638</v>
      </c>
      <c r="F167" s="121" t="str">
        <f t="shared" si="15"/>
        <v>-</v>
      </c>
      <c r="G167" s="120">
        <v>2204</v>
      </c>
      <c r="H167" s="121">
        <f t="shared" si="15"/>
        <v>0.34554334554334565</v>
      </c>
      <c r="I167" s="120">
        <v>2278</v>
      </c>
      <c r="J167" s="121">
        <f t="shared" si="15"/>
        <v>3.3575317604355615E-2</v>
      </c>
      <c r="K167" s="120">
        <v>2217</v>
      </c>
      <c r="L167" s="121">
        <f t="shared" si="15"/>
        <v>-2.6777875329236145E-2</v>
      </c>
      <c r="M167" s="120">
        <v>2424</v>
      </c>
      <c r="N167" s="121">
        <f t="shared" si="16"/>
        <v>9.3369418132611681E-2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1226</v>
      </c>
      <c r="F168" s="121" t="str">
        <f t="shared" si="15"/>
        <v>-</v>
      </c>
      <c r="G168" s="120">
        <v>1538</v>
      </c>
      <c r="H168" s="121">
        <f t="shared" si="15"/>
        <v>0.25448613376835238</v>
      </c>
      <c r="I168" s="120">
        <v>1790</v>
      </c>
      <c r="J168" s="121">
        <f t="shared" si="15"/>
        <v>0.16384915474642403</v>
      </c>
      <c r="K168" s="120">
        <v>2073</v>
      </c>
      <c r="L168" s="121">
        <f t="shared" si="15"/>
        <v>0.1581005586592179</v>
      </c>
      <c r="M168" s="120">
        <v>2047</v>
      </c>
      <c r="N168" s="121">
        <f t="shared" si="16"/>
        <v>-1.2542209358417766E-2</v>
      </c>
    </row>
    <row r="169" spans="2:14" x14ac:dyDescent="0.25">
      <c r="B169" s="119" t="s">
        <v>85</v>
      </c>
      <c r="C169" s="120">
        <v>0</v>
      </c>
      <c r="D169" s="121">
        <v>-1</v>
      </c>
      <c r="E169" s="120">
        <v>2008</v>
      </c>
      <c r="F169" s="121" t="str">
        <f t="shared" si="15"/>
        <v>-</v>
      </c>
      <c r="G169" s="120">
        <v>1994</v>
      </c>
      <c r="H169" s="121">
        <f t="shared" si="15"/>
        <v>-6.9721115537848544E-3</v>
      </c>
      <c r="I169" s="120">
        <v>2053</v>
      </c>
      <c r="J169" s="121">
        <f t="shared" si="15"/>
        <v>2.9588766298896729E-2</v>
      </c>
      <c r="K169" s="120">
        <v>2235</v>
      </c>
      <c r="L169" s="121">
        <f t="shared" si="15"/>
        <v>8.8650754992693592E-2</v>
      </c>
      <c r="M169" s="120">
        <v>2775</v>
      </c>
      <c r="N169" s="121">
        <f t="shared" si="16"/>
        <v>0.24161073825503365</v>
      </c>
    </row>
    <row r="170" spans="2:14" x14ac:dyDescent="0.25">
      <c r="B170" s="119" t="s">
        <v>87</v>
      </c>
      <c r="C170" s="120">
        <v>954</v>
      </c>
      <c r="D170" s="121">
        <v>-0.58719169190826481</v>
      </c>
      <c r="E170" s="120">
        <v>2395</v>
      </c>
      <c r="F170" s="121">
        <f t="shared" si="15"/>
        <v>1.5104821802935011</v>
      </c>
      <c r="G170" s="120">
        <v>2886</v>
      </c>
      <c r="H170" s="121">
        <f t="shared" si="15"/>
        <v>0.20501043841336108</v>
      </c>
      <c r="I170" s="120">
        <v>2930</v>
      </c>
      <c r="J170" s="121">
        <f t="shared" si="15"/>
        <v>1.524601524601521E-2</v>
      </c>
      <c r="K170" s="120">
        <v>3259</v>
      </c>
      <c r="L170" s="121">
        <f t="shared" si="15"/>
        <v>0.11228668941979514</v>
      </c>
      <c r="M170" s="120"/>
      <c r="N170" s="121"/>
    </row>
    <row r="171" spans="2:14" x14ac:dyDescent="0.25">
      <c r="B171" s="119" t="s">
        <v>89</v>
      </c>
      <c r="C171" s="120">
        <v>368</v>
      </c>
      <c r="D171" s="121">
        <v>-0.77601947656725501</v>
      </c>
      <c r="E171" s="120">
        <v>1381</v>
      </c>
      <c r="F171" s="121">
        <f t="shared" si="15"/>
        <v>2.7527173913043477</v>
      </c>
      <c r="G171" s="120">
        <v>1823</v>
      </c>
      <c r="H171" s="121">
        <f t="shared" si="15"/>
        <v>0.32005792903692987</v>
      </c>
      <c r="I171" s="120">
        <v>1975</v>
      </c>
      <c r="J171" s="121">
        <f t="shared" si="15"/>
        <v>8.3379045529347273E-2</v>
      </c>
      <c r="K171" s="120">
        <v>1850</v>
      </c>
      <c r="L171" s="121">
        <f t="shared" si="15"/>
        <v>-6.3291139240506333E-2</v>
      </c>
      <c r="M171" s="120"/>
      <c r="N171" s="121"/>
    </row>
    <row r="172" spans="2:14" x14ac:dyDescent="0.25">
      <c r="B172" s="119" t="s">
        <v>91</v>
      </c>
      <c r="C172" s="120">
        <v>1343</v>
      </c>
      <c r="D172" s="121">
        <v>-0.33744449925999009</v>
      </c>
      <c r="E172" s="120">
        <v>2655</v>
      </c>
      <c r="F172" s="121">
        <f t="shared" si="15"/>
        <v>0.9769173492181682</v>
      </c>
      <c r="G172" s="120">
        <v>2789</v>
      </c>
      <c r="H172" s="121">
        <f t="shared" si="15"/>
        <v>5.0470809792843685E-2</v>
      </c>
      <c r="I172" s="120">
        <v>2829</v>
      </c>
      <c r="J172" s="121">
        <f t="shared" si="15"/>
        <v>1.4342058085335285E-2</v>
      </c>
      <c r="K172" s="120">
        <v>2728</v>
      </c>
      <c r="L172" s="121">
        <f t="shared" si="15"/>
        <v>-3.5701661364439752E-2</v>
      </c>
      <c r="M172" s="120"/>
      <c r="N172" s="121"/>
    </row>
    <row r="173" spans="2:14" x14ac:dyDescent="0.25">
      <c r="B173" s="119" t="s">
        <v>93</v>
      </c>
      <c r="C173" s="120">
        <v>230</v>
      </c>
      <c r="D173" s="121">
        <v>-0.88764044943820219</v>
      </c>
      <c r="E173" s="120">
        <v>2255</v>
      </c>
      <c r="F173" s="121">
        <f t="shared" si="15"/>
        <v>8.804347826086957</v>
      </c>
      <c r="G173" s="120">
        <v>1953</v>
      </c>
      <c r="H173" s="121">
        <f t="shared" si="15"/>
        <v>-0.13392461197339245</v>
      </c>
      <c r="I173" s="120">
        <v>2171</v>
      </c>
      <c r="J173" s="121">
        <f t="shared" si="15"/>
        <v>0.11162314388120831</v>
      </c>
      <c r="K173" s="120">
        <v>2133</v>
      </c>
      <c r="L173" s="121">
        <f t="shared" si="15"/>
        <v>-1.7503454629203108E-2</v>
      </c>
      <c r="M173" s="120"/>
      <c r="N173" s="121"/>
    </row>
    <row r="174" spans="2:14" x14ac:dyDescent="0.25">
      <c r="B174" s="119" t="s">
        <v>95</v>
      </c>
      <c r="C174" s="120">
        <v>723</v>
      </c>
      <c r="D174" s="121">
        <v>-0.59129451667608812</v>
      </c>
      <c r="E174" s="120">
        <v>2325</v>
      </c>
      <c r="F174" s="121">
        <f t="shared" si="15"/>
        <v>2.2157676348547719</v>
      </c>
      <c r="G174" s="120">
        <v>2681</v>
      </c>
      <c r="H174" s="121">
        <f t="shared" si="15"/>
        <v>0.15311827956989243</v>
      </c>
      <c r="I174" s="120">
        <v>2053</v>
      </c>
      <c r="J174" s="121">
        <f t="shared" si="15"/>
        <v>-0.23424095486758667</v>
      </c>
      <c r="K174" s="120">
        <v>2212</v>
      </c>
      <c r="L174" s="121">
        <f t="shared" si="15"/>
        <v>7.7447637603507147E-2</v>
      </c>
      <c r="M174" s="120"/>
      <c r="N174" s="121"/>
    </row>
    <row r="175" spans="2:14" ht="15.75" x14ac:dyDescent="0.25">
      <c r="B175" s="122" t="s">
        <v>32</v>
      </c>
      <c r="C175" s="123">
        <v>9702</v>
      </c>
      <c r="D175" s="124">
        <v>-0.60245851259987715</v>
      </c>
      <c r="E175" s="123">
        <v>19919</v>
      </c>
      <c r="F175" s="124">
        <f t="shared" si="15"/>
        <v>1.0530818387961247</v>
      </c>
      <c r="G175" s="123">
        <v>27268</v>
      </c>
      <c r="H175" s="124">
        <f t="shared" si="15"/>
        <v>0.36894422410763594</v>
      </c>
      <c r="I175" s="123">
        <v>28898</v>
      </c>
      <c r="J175" s="124">
        <f t="shared" si="15"/>
        <v>5.9777028018189737E-2</v>
      </c>
      <c r="K175" s="123">
        <v>29098</v>
      </c>
      <c r="L175" s="124">
        <f t="shared" si="15"/>
        <v>6.9208941795280143E-3</v>
      </c>
      <c r="M175" s="123">
        <v>18167</v>
      </c>
      <c r="N175" s="124">
        <v>7.3953653345944614E-2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3" t="s">
        <v>246</v>
      </c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5" t="s">
        <v>121</v>
      </c>
      <c r="D182" s="306"/>
      <c r="E182" s="306"/>
      <c r="F182" s="306"/>
      <c r="G182" s="306"/>
      <c r="H182" s="306"/>
      <c r="I182" s="306"/>
      <c r="J182" s="306"/>
      <c r="K182" s="306"/>
      <c r="L182" s="306"/>
      <c r="M182" s="306"/>
      <c r="N182" s="306"/>
    </row>
    <row r="183" spans="1:15" ht="22.5" thickTop="1" thickBot="1" x14ac:dyDescent="0.3">
      <c r="B183" s="111"/>
      <c r="C183" s="307">
        <f>C$7</f>
        <v>2020</v>
      </c>
      <c r="D183" s="308"/>
      <c r="E183" s="307">
        <f>E$7</f>
        <v>2021</v>
      </c>
      <c r="F183" s="308"/>
      <c r="G183" s="307">
        <f>G$7</f>
        <v>2022</v>
      </c>
      <c r="H183" s="308"/>
      <c r="I183" s="307">
        <f>I$7</f>
        <v>2023</v>
      </c>
      <c r="J183" s="308"/>
      <c r="K183" s="307">
        <f>K$7</f>
        <v>2024</v>
      </c>
      <c r="L183" s="308"/>
      <c r="M183" s="307">
        <f>M$7</f>
        <v>2025</v>
      </c>
      <c r="N183" s="308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4296</v>
      </c>
      <c r="D185" s="121">
        <v>0.11208904996116997</v>
      </c>
      <c r="E185" s="120">
        <v>284</v>
      </c>
      <c r="F185" s="121">
        <f t="shared" ref="F185:L197" si="17">IFERROR(E185/C185-1,"-")</f>
        <v>-0.93389199255121047</v>
      </c>
      <c r="G185" s="120">
        <v>2729</v>
      </c>
      <c r="H185" s="121">
        <f t="shared" si="17"/>
        <v>8.6091549295774641</v>
      </c>
      <c r="I185" s="120">
        <v>4058</v>
      </c>
      <c r="J185" s="121">
        <f t="shared" si="17"/>
        <v>0.48699157200439713</v>
      </c>
      <c r="K185" s="120">
        <v>4254</v>
      </c>
      <c r="L185" s="121">
        <f t="shared" si="17"/>
        <v>4.8299655002464359E-2</v>
      </c>
      <c r="M185" s="120">
        <v>3018</v>
      </c>
      <c r="N185" s="121">
        <f t="shared" ref="N185:N191" si="18">IFERROR(M185/K185-1,"-")</f>
        <v>-0.29055007052186177</v>
      </c>
    </row>
    <row r="186" spans="1:15" x14ac:dyDescent="0.25">
      <c r="B186" s="119" t="s">
        <v>75</v>
      </c>
      <c r="C186" s="120">
        <v>3387</v>
      </c>
      <c r="D186" s="121">
        <v>0.21922246220302366</v>
      </c>
      <c r="E186" s="120">
        <v>59</v>
      </c>
      <c r="F186" s="121">
        <f t="shared" si="17"/>
        <v>-0.98258045467965749</v>
      </c>
      <c r="G186" s="120">
        <v>3069</v>
      </c>
      <c r="H186" s="121">
        <f t="shared" si="17"/>
        <v>51.016949152542374</v>
      </c>
      <c r="I186" s="120">
        <v>3219</v>
      </c>
      <c r="J186" s="121">
        <f t="shared" si="17"/>
        <v>4.8875855327468187E-2</v>
      </c>
      <c r="K186" s="120">
        <v>3831</v>
      </c>
      <c r="L186" s="121">
        <f t="shared" si="17"/>
        <v>0.19012115563839704</v>
      </c>
      <c r="M186" s="120">
        <v>3089</v>
      </c>
      <c r="N186" s="121">
        <f t="shared" si="18"/>
        <v>-0.19368311145914907</v>
      </c>
    </row>
    <row r="187" spans="1:15" x14ac:dyDescent="0.25">
      <c r="B187" s="119" t="s">
        <v>77</v>
      </c>
      <c r="C187" s="120">
        <v>1344</v>
      </c>
      <c r="D187" s="121">
        <v>-0.61501002578057862</v>
      </c>
      <c r="E187" s="120">
        <v>65</v>
      </c>
      <c r="F187" s="121">
        <f t="shared" si="17"/>
        <v>-0.95163690476190477</v>
      </c>
      <c r="G187" s="120">
        <v>3012</v>
      </c>
      <c r="H187" s="121">
        <f t="shared" si="17"/>
        <v>45.338461538461537</v>
      </c>
      <c r="I187" s="120">
        <v>2822</v>
      </c>
      <c r="J187" s="121">
        <f t="shared" si="17"/>
        <v>-6.3081009296148793E-2</v>
      </c>
      <c r="K187" s="120">
        <v>3770</v>
      </c>
      <c r="L187" s="121">
        <f t="shared" si="17"/>
        <v>0.33593196314670437</v>
      </c>
      <c r="M187" s="120">
        <v>3351</v>
      </c>
      <c r="N187" s="121">
        <f t="shared" si="18"/>
        <v>-0.11114058355437662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181</v>
      </c>
      <c r="F188" s="121" t="str">
        <f t="shared" si="17"/>
        <v>-</v>
      </c>
      <c r="G188" s="120">
        <v>3784</v>
      </c>
      <c r="H188" s="121">
        <f t="shared" si="17"/>
        <v>19.906077348066297</v>
      </c>
      <c r="I188" s="120">
        <v>3844</v>
      </c>
      <c r="J188" s="121">
        <f t="shared" si="17"/>
        <v>1.5856236786469413E-2</v>
      </c>
      <c r="K188" s="120">
        <v>4173</v>
      </c>
      <c r="L188" s="121">
        <f t="shared" si="17"/>
        <v>8.5587929240374505E-2</v>
      </c>
      <c r="M188" s="120">
        <v>2803</v>
      </c>
      <c r="N188" s="121">
        <f t="shared" si="18"/>
        <v>-0.32830098250659001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520</v>
      </c>
      <c r="F189" s="121" t="str">
        <f t="shared" si="17"/>
        <v>-</v>
      </c>
      <c r="G189" s="120">
        <v>2653</v>
      </c>
      <c r="H189" s="121">
        <f t="shared" si="17"/>
        <v>4.101923076923077</v>
      </c>
      <c r="I189" s="120">
        <v>3384</v>
      </c>
      <c r="J189" s="121">
        <f t="shared" si="17"/>
        <v>0.27553712777987194</v>
      </c>
      <c r="K189" s="120">
        <v>3296</v>
      </c>
      <c r="L189" s="121">
        <f t="shared" si="17"/>
        <v>-2.6004728132387744E-2</v>
      </c>
      <c r="M189" s="120">
        <v>3239</v>
      </c>
      <c r="N189" s="121">
        <f t="shared" si="18"/>
        <v>-1.7293689320388328E-2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1266</v>
      </c>
      <c r="F190" s="121" t="str">
        <f t="shared" si="17"/>
        <v>-</v>
      </c>
      <c r="G190" s="120">
        <v>2511</v>
      </c>
      <c r="H190" s="121">
        <f t="shared" si="17"/>
        <v>0.98341232227488162</v>
      </c>
      <c r="I190" s="120">
        <v>2974</v>
      </c>
      <c r="J190" s="121">
        <f t="shared" si="17"/>
        <v>0.18438868976503375</v>
      </c>
      <c r="K190" s="120">
        <v>2680</v>
      </c>
      <c r="L190" s="121">
        <f t="shared" si="17"/>
        <v>-9.8856758574310644E-2</v>
      </c>
      <c r="M190" s="120">
        <v>2876</v>
      </c>
      <c r="N190" s="121">
        <f t="shared" si="18"/>
        <v>7.3134328358208878E-2</v>
      </c>
    </row>
    <row r="191" spans="1:15" x14ac:dyDescent="0.25">
      <c r="B191" s="119" t="s">
        <v>85</v>
      </c>
      <c r="C191" s="120">
        <v>0</v>
      </c>
      <c r="D191" s="121">
        <v>-1</v>
      </c>
      <c r="E191" s="120">
        <v>2128</v>
      </c>
      <c r="F191" s="121" t="str">
        <f t="shared" si="17"/>
        <v>-</v>
      </c>
      <c r="G191" s="120">
        <v>3593</v>
      </c>
      <c r="H191" s="121">
        <f t="shared" si="17"/>
        <v>0.68843984962406024</v>
      </c>
      <c r="I191" s="120">
        <v>4014</v>
      </c>
      <c r="J191" s="121">
        <f t="shared" si="17"/>
        <v>0.11717227943222941</v>
      </c>
      <c r="K191" s="120">
        <v>4277</v>
      </c>
      <c r="L191" s="121">
        <f t="shared" si="17"/>
        <v>6.5520677628301049E-2</v>
      </c>
      <c r="M191" s="120">
        <v>3795</v>
      </c>
      <c r="N191" s="121">
        <f t="shared" si="18"/>
        <v>-0.11269581482347435</v>
      </c>
    </row>
    <row r="192" spans="1:15" x14ac:dyDescent="0.25">
      <c r="B192" s="119" t="s">
        <v>87</v>
      </c>
      <c r="C192" s="120">
        <v>1493</v>
      </c>
      <c r="D192" s="121">
        <v>-0.50888157894736841</v>
      </c>
      <c r="E192" s="120">
        <v>2402</v>
      </c>
      <c r="F192" s="121">
        <f t="shared" si="17"/>
        <v>0.60884125920964505</v>
      </c>
      <c r="G192" s="120">
        <v>2717</v>
      </c>
      <c r="H192" s="121">
        <f t="shared" si="17"/>
        <v>0.13114071606994182</v>
      </c>
      <c r="I192" s="120">
        <v>3806</v>
      </c>
      <c r="J192" s="121">
        <f t="shared" si="17"/>
        <v>0.40080971659919018</v>
      </c>
      <c r="K192" s="120">
        <v>3503</v>
      </c>
      <c r="L192" s="121">
        <f t="shared" si="17"/>
        <v>-7.9611140304781891E-2</v>
      </c>
      <c r="M192" s="120"/>
      <c r="N192" s="121"/>
    </row>
    <row r="193" spans="2:15" x14ac:dyDescent="0.25">
      <c r="B193" s="119" t="s">
        <v>89</v>
      </c>
      <c r="C193" s="120">
        <v>2218</v>
      </c>
      <c r="D193" s="121">
        <v>-0.36718972895863056</v>
      </c>
      <c r="E193" s="120">
        <v>3200</v>
      </c>
      <c r="F193" s="121">
        <f t="shared" si="17"/>
        <v>0.44274120829576202</v>
      </c>
      <c r="G193" s="120">
        <v>3335</v>
      </c>
      <c r="H193" s="121">
        <f t="shared" si="17"/>
        <v>4.2187500000000044E-2</v>
      </c>
      <c r="I193" s="120">
        <v>3714</v>
      </c>
      <c r="J193" s="121">
        <f t="shared" si="17"/>
        <v>0.11364317841079452</v>
      </c>
      <c r="K193" s="120">
        <v>3091</v>
      </c>
      <c r="L193" s="121">
        <f t="shared" si="17"/>
        <v>-0.16774367259019929</v>
      </c>
      <c r="M193" s="120"/>
      <c r="N193" s="121"/>
    </row>
    <row r="194" spans="2:15" x14ac:dyDescent="0.25">
      <c r="B194" s="119" t="s">
        <v>91</v>
      </c>
      <c r="C194" s="120">
        <v>848</v>
      </c>
      <c r="D194" s="121">
        <v>-0.76385407964355334</v>
      </c>
      <c r="E194" s="120">
        <v>4609</v>
      </c>
      <c r="F194" s="121">
        <f t="shared" si="17"/>
        <v>4.4351415094339623</v>
      </c>
      <c r="G194" s="120">
        <v>3802</v>
      </c>
      <c r="H194" s="121">
        <f t="shared" si="17"/>
        <v>-0.17509221089173355</v>
      </c>
      <c r="I194" s="120">
        <v>4250</v>
      </c>
      <c r="J194" s="121">
        <f t="shared" si="17"/>
        <v>0.11783271962125208</v>
      </c>
      <c r="K194" s="120">
        <v>3949</v>
      </c>
      <c r="L194" s="121">
        <f t="shared" si="17"/>
        <v>-7.082352941176473E-2</v>
      </c>
      <c r="M194" s="120"/>
      <c r="N194" s="121"/>
    </row>
    <row r="195" spans="2:15" x14ac:dyDescent="0.25">
      <c r="B195" s="119" t="s">
        <v>93</v>
      </c>
      <c r="C195" s="120">
        <v>437</v>
      </c>
      <c r="D195" s="121">
        <v>-0.88690476190476186</v>
      </c>
      <c r="E195" s="120">
        <v>4138</v>
      </c>
      <c r="F195" s="121">
        <f t="shared" si="17"/>
        <v>8.469107551487415</v>
      </c>
      <c r="G195" s="120">
        <v>3396</v>
      </c>
      <c r="H195" s="121">
        <f t="shared" si="17"/>
        <v>-0.17931367810536492</v>
      </c>
      <c r="I195" s="120">
        <v>3688</v>
      </c>
      <c r="J195" s="121">
        <f t="shared" si="17"/>
        <v>8.5983510011778508E-2</v>
      </c>
      <c r="K195" s="120">
        <v>3573</v>
      </c>
      <c r="L195" s="121">
        <f t="shared" si="17"/>
        <v>-3.1182212581344904E-2</v>
      </c>
      <c r="M195" s="120"/>
      <c r="N195" s="121"/>
    </row>
    <row r="196" spans="2:15" x14ac:dyDescent="0.25">
      <c r="B196" s="119" t="s">
        <v>95</v>
      </c>
      <c r="C196" s="120">
        <v>554</v>
      </c>
      <c r="D196" s="121">
        <v>-0.86448140900195691</v>
      </c>
      <c r="E196" s="120">
        <v>3955</v>
      </c>
      <c r="F196" s="121">
        <f t="shared" si="17"/>
        <v>6.1389891696750905</v>
      </c>
      <c r="G196" s="120">
        <v>4166</v>
      </c>
      <c r="H196" s="121">
        <f t="shared" si="17"/>
        <v>5.3350189633375456E-2</v>
      </c>
      <c r="I196" s="120">
        <v>4414</v>
      </c>
      <c r="J196" s="121">
        <f t="shared" si="17"/>
        <v>5.9529524723955785E-2</v>
      </c>
      <c r="K196" s="120">
        <v>4236</v>
      </c>
      <c r="L196" s="121">
        <f t="shared" si="17"/>
        <v>-4.0326234707748099E-2</v>
      </c>
      <c r="M196" s="120"/>
      <c r="N196" s="121"/>
    </row>
    <row r="197" spans="2:15" ht="15.75" x14ac:dyDescent="0.25">
      <c r="B197" s="122" t="s">
        <v>32</v>
      </c>
      <c r="C197" s="123">
        <v>15534</v>
      </c>
      <c r="D197" s="124">
        <v>-0.62297946701616425</v>
      </c>
      <c r="E197" s="123">
        <v>22807</v>
      </c>
      <c r="F197" s="124">
        <f t="shared" si="17"/>
        <v>0.46819878975151275</v>
      </c>
      <c r="G197" s="123">
        <v>38767</v>
      </c>
      <c r="H197" s="124">
        <f t="shared" si="17"/>
        <v>0.69978515368088745</v>
      </c>
      <c r="I197" s="123">
        <v>44187</v>
      </c>
      <c r="J197" s="124">
        <f t="shared" si="17"/>
        <v>0.13980963190342299</v>
      </c>
      <c r="K197" s="123">
        <v>44633</v>
      </c>
      <c r="L197" s="124">
        <f t="shared" si="17"/>
        <v>1.0093466404146101E-2</v>
      </c>
      <c r="M197" s="123">
        <v>22171</v>
      </c>
      <c r="N197" s="124">
        <v>-0.156386743274609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3" t="s">
        <v>247</v>
      </c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5" t="s">
        <v>125</v>
      </c>
      <c r="D204" s="306"/>
      <c r="E204" s="306"/>
      <c r="F204" s="306"/>
      <c r="G204" s="306"/>
      <c r="H204" s="306"/>
      <c r="I204" s="306"/>
      <c r="J204" s="306"/>
      <c r="K204" s="306"/>
      <c r="L204" s="306"/>
      <c r="M204" s="306"/>
      <c r="N204" s="306"/>
    </row>
    <row r="205" spans="2:15" ht="22.5" thickTop="1" thickBot="1" x14ac:dyDescent="0.3">
      <c r="B205" s="111"/>
      <c r="C205" s="307">
        <f>C$7</f>
        <v>2020</v>
      </c>
      <c r="D205" s="308"/>
      <c r="E205" s="307">
        <f>E$7</f>
        <v>2021</v>
      </c>
      <c r="F205" s="308"/>
      <c r="G205" s="307">
        <f>G$7</f>
        <v>2022</v>
      </c>
      <c r="H205" s="308"/>
      <c r="I205" s="307">
        <f>I$7</f>
        <v>2023</v>
      </c>
      <c r="J205" s="308"/>
      <c r="K205" s="307">
        <f>K$7</f>
        <v>2024</v>
      </c>
      <c r="L205" s="308"/>
      <c r="M205" s="307">
        <f>M$7</f>
        <v>2025</v>
      </c>
      <c r="N205" s="308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4476</v>
      </c>
      <c r="D207" s="121">
        <v>0.13460076045627378</v>
      </c>
      <c r="E207" s="120">
        <v>187</v>
      </c>
      <c r="F207" s="121">
        <f t="shared" ref="F207:L219" si="19">IFERROR(E207/C207-1,"-")</f>
        <v>-0.95822162645218945</v>
      </c>
      <c r="G207" s="120">
        <v>4334</v>
      </c>
      <c r="H207" s="121">
        <f t="shared" si="19"/>
        <v>22.176470588235293</v>
      </c>
      <c r="I207" s="120">
        <v>4245</v>
      </c>
      <c r="J207" s="121">
        <f t="shared" si="19"/>
        <v>-2.0535302261190602E-2</v>
      </c>
      <c r="K207" s="120">
        <v>4309</v>
      </c>
      <c r="L207" s="121">
        <f t="shared" si="19"/>
        <v>1.5076560659599503E-2</v>
      </c>
      <c r="M207" s="120">
        <v>3827</v>
      </c>
      <c r="N207" s="121">
        <f t="shared" ref="N207:N213" si="20">IFERROR(M207/K207-1,"-")</f>
        <v>-0.11185889997679277</v>
      </c>
    </row>
    <row r="208" spans="2:15" x14ac:dyDescent="0.25">
      <c r="B208" s="119" t="s">
        <v>75</v>
      </c>
      <c r="C208" s="120">
        <v>4291</v>
      </c>
      <c r="D208" s="121">
        <v>-8.7780087780088278E-3</v>
      </c>
      <c r="E208" s="120">
        <v>158</v>
      </c>
      <c r="F208" s="121">
        <f t="shared" si="19"/>
        <v>-0.96317874621300392</v>
      </c>
      <c r="G208" s="120">
        <v>4319</v>
      </c>
      <c r="H208" s="121">
        <f t="shared" si="19"/>
        <v>26.335443037974684</v>
      </c>
      <c r="I208" s="120">
        <v>4506</v>
      </c>
      <c r="J208" s="121">
        <f t="shared" si="19"/>
        <v>4.3297059504515012E-2</v>
      </c>
      <c r="K208" s="120">
        <v>4862</v>
      </c>
      <c r="L208" s="121">
        <f t="shared" si="19"/>
        <v>7.9005770084332072E-2</v>
      </c>
      <c r="M208" s="120">
        <v>4791</v>
      </c>
      <c r="N208" s="121">
        <f t="shared" si="20"/>
        <v>-1.4603044014808719E-2</v>
      </c>
    </row>
    <row r="209" spans="2:15" x14ac:dyDescent="0.25">
      <c r="B209" s="119" t="s">
        <v>77</v>
      </c>
      <c r="C209" s="120">
        <v>1680</v>
      </c>
      <c r="D209" s="121">
        <v>-0.61774744027303752</v>
      </c>
      <c r="E209" s="120">
        <v>128</v>
      </c>
      <c r="F209" s="121">
        <f t="shared" si="19"/>
        <v>-0.92380952380952386</v>
      </c>
      <c r="G209" s="120">
        <v>4676</v>
      </c>
      <c r="H209" s="121">
        <f t="shared" si="19"/>
        <v>35.53125</v>
      </c>
      <c r="I209" s="120">
        <v>3660</v>
      </c>
      <c r="J209" s="121">
        <f t="shared" si="19"/>
        <v>-0.21727972626176217</v>
      </c>
      <c r="K209" s="120">
        <v>3687</v>
      </c>
      <c r="L209" s="121">
        <f t="shared" si="19"/>
        <v>7.3770491803277771E-3</v>
      </c>
      <c r="M209" s="120">
        <v>4448</v>
      </c>
      <c r="N209" s="121">
        <f t="shared" si="20"/>
        <v>0.20640086791429346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98</v>
      </c>
      <c r="F210" s="121" t="str">
        <f t="shared" si="19"/>
        <v>-</v>
      </c>
      <c r="G210" s="120">
        <v>6026</v>
      </c>
      <c r="H210" s="121">
        <f t="shared" si="19"/>
        <v>60.489795918367349</v>
      </c>
      <c r="I210" s="120">
        <v>5451</v>
      </c>
      <c r="J210" s="121">
        <f t="shared" si="19"/>
        <v>-9.5419847328244267E-2</v>
      </c>
      <c r="K210" s="120">
        <v>5828</v>
      </c>
      <c r="L210" s="121">
        <f t="shared" si="19"/>
        <v>6.9161621720785105E-2</v>
      </c>
      <c r="M210" s="120">
        <v>4484</v>
      </c>
      <c r="N210" s="121">
        <f t="shared" si="20"/>
        <v>-0.23061084420041178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399</v>
      </c>
      <c r="F211" s="121" t="str">
        <f t="shared" si="19"/>
        <v>-</v>
      </c>
      <c r="G211" s="120">
        <v>5608</v>
      </c>
      <c r="H211" s="121">
        <f t="shared" si="19"/>
        <v>13.055137844611529</v>
      </c>
      <c r="I211" s="120">
        <v>3597</v>
      </c>
      <c r="J211" s="121">
        <f t="shared" si="19"/>
        <v>-0.35859486447931521</v>
      </c>
      <c r="K211" s="120">
        <v>4917</v>
      </c>
      <c r="L211" s="121">
        <f t="shared" si="19"/>
        <v>0.3669724770642202</v>
      </c>
      <c r="M211" s="120">
        <v>3588</v>
      </c>
      <c r="N211" s="121">
        <f t="shared" si="20"/>
        <v>-0.27028676021964615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2167</v>
      </c>
      <c r="F212" s="121" t="str">
        <f t="shared" si="19"/>
        <v>-</v>
      </c>
      <c r="G212" s="120">
        <v>4084</v>
      </c>
      <c r="H212" s="121">
        <f t="shared" si="19"/>
        <v>0.88463313336409777</v>
      </c>
      <c r="I212" s="120">
        <v>3985</v>
      </c>
      <c r="J212" s="121">
        <f t="shared" si="19"/>
        <v>-2.4240940254652288E-2</v>
      </c>
      <c r="K212" s="120">
        <v>3969</v>
      </c>
      <c r="L212" s="121">
        <f t="shared" si="19"/>
        <v>-4.0150564617315032E-3</v>
      </c>
      <c r="M212" s="120">
        <v>3539</v>
      </c>
      <c r="N212" s="121">
        <f t="shared" si="20"/>
        <v>-0.10833963214915598</v>
      </c>
    </row>
    <row r="213" spans="2:15" x14ac:dyDescent="0.25">
      <c r="B213" s="119" t="s">
        <v>85</v>
      </c>
      <c r="C213" s="120">
        <v>0</v>
      </c>
      <c r="D213" s="121">
        <v>-1</v>
      </c>
      <c r="E213" s="120">
        <v>2798</v>
      </c>
      <c r="F213" s="121" t="str">
        <f t="shared" si="19"/>
        <v>-</v>
      </c>
      <c r="G213" s="120">
        <v>5544</v>
      </c>
      <c r="H213" s="121">
        <f t="shared" si="19"/>
        <v>0.98141529664045746</v>
      </c>
      <c r="I213" s="120">
        <v>4636</v>
      </c>
      <c r="J213" s="121">
        <f t="shared" si="19"/>
        <v>-0.1637806637806638</v>
      </c>
      <c r="K213" s="120">
        <v>5583</v>
      </c>
      <c r="L213" s="121">
        <f t="shared" si="19"/>
        <v>0.20427092320966356</v>
      </c>
      <c r="M213" s="120">
        <v>5490</v>
      </c>
      <c r="N213" s="121">
        <f t="shared" si="20"/>
        <v>-1.6657710908113965E-2</v>
      </c>
    </row>
    <row r="214" spans="2:15" x14ac:dyDescent="0.25">
      <c r="B214" s="119" t="s">
        <v>87</v>
      </c>
      <c r="C214" s="120">
        <v>1495</v>
      </c>
      <c r="D214" s="121">
        <v>-0.76382306477093209</v>
      </c>
      <c r="E214" s="120">
        <v>4124</v>
      </c>
      <c r="F214" s="121">
        <f t="shared" si="19"/>
        <v>1.7585284280936455</v>
      </c>
      <c r="G214" s="120">
        <v>5675</v>
      </c>
      <c r="H214" s="121">
        <f t="shared" si="19"/>
        <v>0.37609117361784672</v>
      </c>
      <c r="I214" s="120">
        <v>6242</v>
      </c>
      <c r="J214" s="121">
        <f t="shared" si="19"/>
        <v>9.9911894273127855E-2</v>
      </c>
      <c r="K214" s="120">
        <v>5700</v>
      </c>
      <c r="L214" s="121">
        <f t="shared" si="19"/>
        <v>-8.6831143864146143E-2</v>
      </c>
      <c r="M214" s="120"/>
      <c r="N214" s="121"/>
    </row>
    <row r="215" spans="2:15" x14ac:dyDescent="0.25">
      <c r="B215" s="119" t="s">
        <v>89</v>
      </c>
      <c r="C215" s="120">
        <v>158</v>
      </c>
      <c r="D215" s="121">
        <v>-0.95909914574165156</v>
      </c>
      <c r="E215" s="120">
        <v>4567</v>
      </c>
      <c r="F215" s="121">
        <f t="shared" si="19"/>
        <v>27.905063291139239</v>
      </c>
      <c r="G215" s="120">
        <v>4984</v>
      </c>
      <c r="H215" s="121">
        <f t="shared" si="19"/>
        <v>9.1307203853733254E-2</v>
      </c>
      <c r="I215" s="120">
        <v>5095</v>
      </c>
      <c r="J215" s="121">
        <f t="shared" si="19"/>
        <v>2.227126805778501E-2</v>
      </c>
      <c r="K215" s="120">
        <v>4458</v>
      </c>
      <c r="L215" s="121">
        <f t="shared" si="19"/>
        <v>-0.1250245338567223</v>
      </c>
      <c r="M215" s="120"/>
      <c r="N215" s="121"/>
    </row>
    <row r="216" spans="2:15" x14ac:dyDescent="0.25">
      <c r="B216" s="119" t="s">
        <v>91</v>
      </c>
      <c r="C216" s="120">
        <v>293</v>
      </c>
      <c r="D216" s="121">
        <v>-0.93619337979094075</v>
      </c>
      <c r="E216" s="120">
        <v>6416</v>
      </c>
      <c r="F216" s="121">
        <f t="shared" si="19"/>
        <v>20.897610921501705</v>
      </c>
      <c r="G216" s="120">
        <v>4122</v>
      </c>
      <c r="H216" s="121">
        <f t="shared" si="19"/>
        <v>-0.35754364089775559</v>
      </c>
      <c r="I216" s="120">
        <v>5150</v>
      </c>
      <c r="J216" s="121">
        <f t="shared" si="19"/>
        <v>0.24939349830179514</v>
      </c>
      <c r="K216" s="120">
        <v>5940</v>
      </c>
      <c r="L216" s="121">
        <f t="shared" si="19"/>
        <v>0.15339805825242725</v>
      </c>
      <c r="M216" s="120"/>
      <c r="N216" s="121"/>
    </row>
    <row r="217" spans="2:15" x14ac:dyDescent="0.25">
      <c r="B217" s="119" t="s">
        <v>93</v>
      </c>
      <c r="C217" s="120">
        <v>655</v>
      </c>
      <c r="D217" s="121">
        <v>-0.82325957906098224</v>
      </c>
      <c r="E217" s="120">
        <v>5036</v>
      </c>
      <c r="F217" s="121">
        <f t="shared" si="19"/>
        <v>6.6885496183206108</v>
      </c>
      <c r="G217" s="120">
        <v>3873</v>
      </c>
      <c r="H217" s="121">
        <f t="shared" si="19"/>
        <v>-0.23093725178713265</v>
      </c>
      <c r="I217" s="120">
        <v>4206</v>
      </c>
      <c r="J217" s="121">
        <f t="shared" si="19"/>
        <v>8.5979860573199174E-2</v>
      </c>
      <c r="K217" s="120">
        <v>4195</v>
      </c>
      <c r="L217" s="121">
        <f t="shared" si="19"/>
        <v>-2.6153114598193028E-3</v>
      </c>
      <c r="M217" s="120"/>
      <c r="N217" s="121"/>
    </row>
    <row r="218" spans="2:15" x14ac:dyDescent="0.25">
      <c r="B218" s="119" t="s">
        <v>95</v>
      </c>
      <c r="C218" s="120">
        <v>571</v>
      </c>
      <c r="D218" s="121">
        <v>-0.85048442000523694</v>
      </c>
      <c r="E218" s="120">
        <v>4599</v>
      </c>
      <c r="F218" s="121">
        <f t="shared" si="19"/>
        <v>7.0542907180385281</v>
      </c>
      <c r="G218" s="120">
        <v>3770</v>
      </c>
      <c r="H218" s="121">
        <f t="shared" si="19"/>
        <v>-0.18025657751685153</v>
      </c>
      <c r="I218" s="120">
        <v>4705</v>
      </c>
      <c r="J218" s="121">
        <f t="shared" si="19"/>
        <v>0.24801061007957559</v>
      </c>
      <c r="K218" s="120">
        <v>4450</v>
      </c>
      <c r="L218" s="121">
        <f t="shared" si="19"/>
        <v>-5.4197662061636565E-2</v>
      </c>
      <c r="M218" s="120"/>
      <c r="N218" s="121"/>
    </row>
    <row r="219" spans="2:15" ht="15.75" x14ac:dyDescent="0.25">
      <c r="B219" s="122" t="s">
        <v>32</v>
      </c>
      <c r="C219" s="123">
        <v>15410</v>
      </c>
      <c r="D219" s="124">
        <v>-0.71404713304880318</v>
      </c>
      <c r="E219" s="123">
        <v>30677</v>
      </c>
      <c r="F219" s="124">
        <f t="shared" si="19"/>
        <v>0.99072031148604811</v>
      </c>
      <c r="G219" s="123">
        <v>57015</v>
      </c>
      <c r="H219" s="124">
        <f t="shared" si="19"/>
        <v>0.85855852919125075</v>
      </c>
      <c r="I219" s="123">
        <v>55478</v>
      </c>
      <c r="J219" s="124">
        <f t="shared" si="19"/>
        <v>-2.6957818118039101E-2</v>
      </c>
      <c r="K219" s="123">
        <v>57898</v>
      </c>
      <c r="L219" s="124">
        <f t="shared" si="19"/>
        <v>4.3620894769097696E-2</v>
      </c>
      <c r="M219" s="123">
        <v>30167</v>
      </c>
      <c r="N219" s="124">
        <v>-9.0122153521339121E-2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3" t="s">
        <v>246</v>
      </c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5" t="s">
        <v>121</v>
      </c>
      <c r="D226" s="306"/>
      <c r="E226" s="306"/>
      <c r="F226" s="306"/>
      <c r="G226" s="306"/>
      <c r="H226" s="306"/>
      <c r="I226" s="306"/>
      <c r="J226" s="306"/>
      <c r="K226" s="306"/>
      <c r="L226" s="306"/>
      <c r="M226" s="306"/>
      <c r="N226" s="306"/>
    </row>
    <row r="227" spans="2:15" ht="22.5" thickTop="1" thickBot="1" x14ac:dyDescent="0.3">
      <c r="B227" s="111"/>
      <c r="C227" s="307">
        <f>C$7</f>
        <v>2020</v>
      </c>
      <c r="D227" s="308"/>
      <c r="E227" s="307">
        <f>E$7</f>
        <v>2021</v>
      </c>
      <c r="F227" s="308"/>
      <c r="G227" s="307">
        <f>G$7</f>
        <v>2022</v>
      </c>
      <c r="H227" s="308"/>
      <c r="I227" s="307">
        <f>I$7</f>
        <v>2023</v>
      </c>
      <c r="J227" s="308"/>
      <c r="K227" s="307">
        <f>K$7</f>
        <v>2024</v>
      </c>
      <c r="L227" s="308"/>
      <c r="M227" s="307">
        <f>M$7</f>
        <v>2025</v>
      </c>
      <c r="N227" s="308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4296</v>
      </c>
      <c r="D229" s="121">
        <v>0.11208904996116997</v>
      </c>
      <c r="E229" s="120">
        <v>284</v>
      </c>
      <c r="F229" s="121">
        <f t="shared" ref="F229:L241" si="21">IFERROR(E229/C229-1,"-")</f>
        <v>-0.93389199255121047</v>
      </c>
      <c r="G229" s="120">
        <v>2729</v>
      </c>
      <c r="H229" s="121">
        <f t="shared" si="21"/>
        <v>8.6091549295774641</v>
      </c>
      <c r="I229" s="120">
        <v>4058</v>
      </c>
      <c r="J229" s="121">
        <f t="shared" si="21"/>
        <v>0.48699157200439713</v>
      </c>
      <c r="K229" s="120">
        <v>4254</v>
      </c>
      <c r="L229" s="121">
        <f t="shared" si="21"/>
        <v>4.8299655002464359E-2</v>
      </c>
      <c r="M229" s="120">
        <v>3018</v>
      </c>
      <c r="N229" s="121">
        <f t="shared" ref="N229:N235" si="22">IFERROR(M229/K229-1,"-")</f>
        <v>-0.29055007052186177</v>
      </c>
    </row>
    <row r="230" spans="2:15" x14ac:dyDescent="0.25">
      <c r="B230" s="119" t="s">
        <v>75</v>
      </c>
      <c r="C230" s="120">
        <v>3387</v>
      </c>
      <c r="D230" s="121">
        <v>0.21922246220302366</v>
      </c>
      <c r="E230" s="120">
        <v>59</v>
      </c>
      <c r="F230" s="121">
        <f t="shared" si="21"/>
        <v>-0.98258045467965749</v>
      </c>
      <c r="G230" s="120">
        <v>3069</v>
      </c>
      <c r="H230" s="121">
        <f t="shared" si="21"/>
        <v>51.016949152542374</v>
      </c>
      <c r="I230" s="120">
        <v>3219</v>
      </c>
      <c r="J230" s="121">
        <f t="shared" si="21"/>
        <v>4.8875855327468187E-2</v>
      </c>
      <c r="K230" s="120">
        <v>3831</v>
      </c>
      <c r="L230" s="121">
        <f t="shared" si="21"/>
        <v>0.19012115563839704</v>
      </c>
      <c r="M230" s="120">
        <v>3089</v>
      </c>
      <c r="N230" s="121">
        <f t="shared" si="22"/>
        <v>-0.19368311145914907</v>
      </c>
    </row>
    <row r="231" spans="2:15" x14ac:dyDescent="0.25">
      <c r="B231" s="119" t="s">
        <v>77</v>
      </c>
      <c r="C231" s="120">
        <v>1344</v>
      </c>
      <c r="D231" s="121">
        <v>-0.61501002578057862</v>
      </c>
      <c r="E231" s="120">
        <v>65</v>
      </c>
      <c r="F231" s="121">
        <f t="shared" si="21"/>
        <v>-0.95163690476190477</v>
      </c>
      <c r="G231" s="120">
        <v>3012</v>
      </c>
      <c r="H231" s="121">
        <f t="shared" si="21"/>
        <v>45.338461538461537</v>
      </c>
      <c r="I231" s="120">
        <v>2822</v>
      </c>
      <c r="J231" s="121">
        <f t="shared" si="21"/>
        <v>-6.3081009296148793E-2</v>
      </c>
      <c r="K231" s="120">
        <v>3770</v>
      </c>
      <c r="L231" s="121">
        <f t="shared" si="21"/>
        <v>0.33593196314670437</v>
      </c>
      <c r="M231" s="120">
        <v>3351</v>
      </c>
      <c r="N231" s="121">
        <f t="shared" si="22"/>
        <v>-0.11114058355437662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181</v>
      </c>
      <c r="F232" s="121" t="str">
        <f t="shared" si="21"/>
        <v>-</v>
      </c>
      <c r="G232" s="120">
        <v>3784</v>
      </c>
      <c r="H232" s="121">
        <f t="shared" si="21"/>
        <v>19.906077348066297</v>
      </c>
      <c r="I232" s="120">
        <v>3844</v>
      </c>
      <c r="J232" s="121">
        <f t="shared" si="21"/>
        <v>1.5856236786469413E-2</v>
      </c>
      <c r="K232" s="120">
        <v>4173</v>
      </c>
      <c r="L232" s="121">
        <f t="shared" si="21"/>
        <v>8.5587929240374505E-2</v>
      </c>
      <c r="M232" s="120">
        <v>2803</v>
      </c>
      <c r="N232" s="121">
        <f t="shared" si="22"/>
        <v>-0.32830098250659001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520</v>
      </c>
      <c r="F233" s="121" t="str">
        <f t="shared" si="21"/>
        <v>-</v>
      </c>
      <c r="G233" s="120">
        <v>2653</v>
      </c>
      <c r="H233" s="121">
        <f t="shared" si="21"/>
        <v>4.101923076923077</v>
      </c>
      <c r="I233" s="120">
        <v>3384</v>
      </c>
      <c r="J233" s="121">
        <f t="shared" si="21"/>
        <v>0.27553712777987194</v>
      </c>
      <c r="K233" s="120">
        <v>3296</v>
      </c>
      <c r="L233" s="121">
        <f t="shared" si="21"/>
        <v>-2.6004728132387744E-2</v>
      </c>
      <c r="M233" s="120">
        <v>3239</v>
      </c>
      <c r="N233" s="121">
        <f t="shared" si="22"/>
        <v>-1.7293689320388328E-2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1266</v>
      </c>
      <c r="F234" s="121" t="str">
        <f t="shared" si="21"/>
        <v>-</v>
      </c>
      <c r="G234" s="120">
        <v>2511</v>
      </c>
      <c r="H234" s="121">
        <f t="shared" si="21"/>
        <v>0.98341232227488162</v>
      </c>
      <c r="I234" s="120">
        <v>2974</v>
      </c>
      <c r="J234" s="121">
        <f t="shared" si="21"/>
        <v>0.18438868976503375</v>
      </c>
      <c r="K234" s="120">
        <v>2680</v>
      </c>
      <c r="L234" s="121">
        <f t="shared" si="21"/>
        <v>-9.8856758574310644E-2</v>
      </c>
      <c r="M234" s="120">
        <v>2876</v>
      </c>
      <c r="N234" s="121">
        <f t="shared" si="22"/>
        <v>7.3134328358208878E-2</v>
      </c>
    </row>
    <row r="235" spans="2:15" x14ac:dyDescent="0.25">
      <c r="B235" s="119" t="s">
        <v>85</v>
      </c>
      <c r="C235" s="120">
        <v>0</v>
      </c>
      <c r="D235" s="121">
        <v>-1</v>
      </c>
      <c r="E235" s="120">
        <v>2128</v>
      </c>
      <c r="F235" s="121" t="str">
        <f t="shared" si="21"/>
        <v>-</v>
      </c>
      <c r="G235" s="120">
        <v>3593</v>
      </c>
      <c r="H235" s="121">
        <f t="shared" si="21"/>
        <v>0.68843984962406024</v>
      </c>
      <c r="I235" s="120">
        <v>4014</v>
      </c>
      <c r="J235" s="121">
        <f t="shared" si="21"/>
        <v>0.11717227943222941</v>
      </c>
      <c r="K235" s="120">
        <v>4277</v>
      </c>
      <c r="L235" s="121">
        <f t="shared" si="21"/>
        <v>6.5520677628301049E-2</v>
      </c>
      <c r="M235" s="120">
        <v>3795</v>
      </c>
      <c r="N235" s="121">
        <f t="shared" si="22"/>
        <v>-0.11269581482347435</v>
      </c>
    </row>
    <row r="236" spans="2:15" x14ac:dyDescent="0.25">
      <c r="B236" s="119" t="s">
        <v>87</v>
      </c>
      <c r="C236" s="120">
        <v>1493</v>
      </c>
      <c r="D236" s="121">
        <v>-0.50888157894736841</v>
      </c>
      <c r="E236" s="120">
        <v>2402</v>
      </c>
      <c r="F236" s="121">
        <f t="shared" si="21"/>
        <v>0.60884125920964505</v>
      </c>
      <c r="G236" s="120">
        <v>2717</v>
      </c>
      <c r="H236" s="121">
        <f t="shared" si="21"/>
        <v>0.13114071606994182</v>
      </c>
      <c r="I236" s="120">
        <v>3806</v>
      </c>
      <c r="J236" s="121">
        <f t="shared" si="21"/>
        <v>0.40080971659919018</v>
      </c>
      <c r="K236" s="120">
        <v>3503</v>
      </c>
      <c r="L236" s="121">
        <f t="shared" si="21"/>
        <v>-7.9611140304781891E-2</v>
      </c>
      <c r="M236" s="120"/>
      <c r="N236" s="121"/>
    </row>
    <row r="237" spans="2:15" x14ac:dyDescent="0.25">
      <c r="B237" s="119" t="s">
        <v>89</v>
      </c>
      <c r="C237" s="120">
        <v>2218</v>
      </c>
      <c r="D237" s="121">
        <v>-0.36718972895863056</v>
      </c>
      <c r="E237" s="120">
        <v>3200</v>
      </c>
      <c r="F237" s="121">
        <f t="shared" si="21"/>
        <v>0.44274120829576202</v>
      </c>
      <c r="G237" s="120">
        <v>3335</v>
      </c>
      <c r="H237" s="121">
        <f t="shared" si="21"/>
        <v>4.2187500000000044E-2</v>
      </c>
      <c r="I237" s="120">
        <v>3714</v>
      </c>
      <c r="J237" s="121">
        <f t="shared" si="21"/>
        <v>0.11364317841079452</v>
      </c>
      <c r="K237" s="120">
        <v>3091</v>
      </c>
      <c r="L237" s="121">
        <f t="shared" si="21"/>
        <v>-0.16774367259019929</v>
      </c>
      <c r="M237" s="120"/>
      <c r="N237" s="121"/>
    </row>
    <row r="238" spans="2:15" x14ac:dyDescent="0.25">
      <c r="B238" s="119" t="s">
        <v>91</v>
      </c>
      <c r="C238" s="120">
        <v>848</v>
      </c>
      <c r="D238" s="121">
        <v>-0.76385407964355334</v>
      </c>
      <c r="E238" s="120">
        <v>4609</v>
      </c>
      <c r="F238" s="121">
        <f t="shared" si="21"/>
        <v>4.4351415094339623</v>
      </c>
      <c r="G238" s="120">
        <v>3802</v>
      </c>
      <c r="H238" s="121">
        <f t="shared" si="21"/>
        <v>-0.17509221089173355</v>
      </c>
      <c r="I238" s="120">
        <v>4250</v>
      </c>
      <c r="J238" s="121">
        <f t="shared" si="21"/>
        <v>0.11783271962125208</v>
      </c>
      <c r="K238" s="120">
        <v>3949</v>
      </c>
      <c r="L238" s="121">
        <f t="shared" si="21"/>
        <v>-7.082352941176473E-2</v>
      </c>
      <c r="M238" s="120"/>
      <c r="N238" s="121"/>
    </row>
    <row r="239" spans="2:15" x14ac:dyDescent="0.25">
      <c r="B239" s="119" t="s">
        <v>93</v>
      </c>
      <c r="C239" s="120">
        <v>437</v>
      </c>
      <c r="D239" s="121">
        <v>-0.88690476190476186</v>
      </c>
      <c r="E239" s="120">
        <v>4138</v>
      </c>
      <c r="F239" s="121">
        <f t="shared" si="21"/>
        <v>8.469107551487415</v>
      </c>
      <c r="G239" s="120">
        <v>3396</v>
      </c>
      <c r="H239" s="121">
        <f t="shared" si="21"/>
        <v>-0.17931367810536492</v>
      </c>
      <c r="I239" s="120">
        <v>3688</v>
      </c>
      <c r="J239" s="121">
        <f t="shared" si="21"/>
        <v>8.5983510011778508E-2</v>
      </c>
      <c r="K239" s="120">
        <v>3573</v>
      </c>
      <c r="L239" s="121">
        <f t="shared" si="21"/>
        <v>-3.1182212581344904E-2</v>
      </c>
      <c r="M239" s="120"/>
      <c r="N239" s="121"/>
    </row>
    <row r="240" spans="2:15" x14ac:dyDescent="0.25">
      <c r="B240" s="119" t="s">
        <v>95</v>
      </c>
      <c r="C240" s="120">
        <v>554</v>
      </c>
      <c r="D240" s="121">
        <v>-0.86448140900195691</v>
      </c>
      <c r="E240" s="120">
        <v>3955</v>
      </c>
      <c r="F240" s="121">
        <f t="shared" si="21"/>
        <v>6.1389891696750905</v>
      </c>
      <c r="G240" s="120">
        <v>4166</v>
      </c>
      <c r="H240" s="121">
        <f t="shared" si="21"/>
        <v>5.3350189633375456E-2</v>
      </c>
      <c r="I240" s="120">
        <v>4414</v>
      </c>
      <c r="J240" s="121">
        <f t="shared" si="21"/>
        <v>5.9529524723955785E-2</v>
      </c>
      <c r="K240" s="120">
        <v>4236</v>
      </c>
      <c r="L240" s="121">
        <f t="shared" si="21"/>
        <v>-4.0326234707748099E-2</v>
      </c>
      <c r="M240" s="120"/>
      <c r="N240" s="121"/>
    </row>
    <row r="241" spans="2:15" ht="15.75" x14ac:dyDescent="0.25">
      <c r="B241" s="122" t="s">
        <v>32</v>
      </c>
      <c r="C241" s="123">
        <v>15534</v>
      </c>
      <c r="D241" s="124">
        <v>-0.62297946701616425</v>
      </c>
      <c r="E241" s="123">
        <v>22807</v>
      </c>
      <c r="F241" s="124">
        <f t="shared" si="21"/>
        <v>0.46819878975151275</v>
      </c>
      <c r="G241" s="123">
        <v>38767</v>
      </c>
      <c r="H241" s="124">
        <f t="shared" si="21"/>
        <v>0.69978515368088745</v>
      </c>
      <c r="I241" s="123">
        <v>44187</v>
      </c>
      <c r="J241" s="124">
        <f t="shared" si="21"/>
        <v>0.13980963190342299</v>
      </c>
      <c r="K241" s="123">
        <v>44633</v>
      </c>
      <c r="L241" s="124">
        <f t="shared" si="21"/>
        <v>1.0093466404146101E-2</v>
      </c>
      <c r="M241" s="123">
        <v>22171</v>
      </c>
      <c r="N241" s="124">
        <v>-0.156386743274609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3" t="s">
        <v>248</v>
      </c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5" t="s">
        <v>130</v>
      </c>
      <c r="D248" s="306"/>
      <c r="E248" s="306"/>
      <c r="F248" s="306"/>
      <c r="G248" s="306"/>
      <c r="H248" s="306"/>
      <c r="I248" s="306"/>
      <c r="J248" s="306"/>
      <c r="K248" s="306"/>
      <c r="L248" s="306"/>
      <c r="M248" s="306"/>
      <c r="N248" s="306"/>
    </row>
    <row r="249" spans="2:15" ht="22.5" thickTop="1" thickBot="1" x14ac:dyDescent="0.3">
      <c r="B249" s="111"/>
      <c r="C249" s="307">
        <f>C$7</f>
        <v>2020</v>
      </c>
      <c r="D249" s="308"/>
      <c r="E249" s="307">
        <f>E$7</f>
        <v>2021</v>
      </c>
      <c r="F249" s="308"/>
      <c r="G249" s="307">
        <f>G$7</f>
        <v>2022</v>
      </c>
      <c r="H249" s="308"/>
      <c r="I249" s="307">
        <f>I$7</f>
        <v>2023</v>
      </c>
      <c r="J249" s="308"/>
      <c r="K249" s="307">
        <f>K$7</f>
        <v>2024</v>
      </c>
      <c r="L249" s="308"/>
      <c r="M249" s="307">
        <f>M$7</f>
        <v>2025</v>
      </c>
      <c r="N249" s="308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3686</v>
      </c>
      <c r="D251" s="121">
        <v>-8.5359801488833709E-2</v>
      </c>
      <c r="E251" s="120">
        <v>75</v>
      </c>
      <c r="F251" s="121">
        <f t="shared" ref="F251:L263" si="23">IFERROR(E251/C251-1,"-")</f>
        <v>-0.9796527400976669</v>
      </c>
      <c r="G251" s="120">
        <v>3265</v>
      </c>
      <c r="H251" s="121">
        <f t="shared" si="23"/>
        <v>42.533333333333331</v>
      </c>
      <c r="I251" s="120">
        <v>3804</v>
      </c>
      <c r="J251" s="121">
        <f t="shared" si="23"/>
        <v>0.165084226646248</v>
      </c>
      <c r="K251" s="120">
        <v>3499</v>
      </c>
      <c r="L251" s="121">
        <f t="shared" si="23"/>
        <v>-8.0178759200841165E-2</v>
      </c>
      <c r="M251" s="120">
        <v>3174</v>
      </c>
      <c r="N251" s="121">
        <f t="shared" ref="N251:N257" si="24">IFERROR(M251/K251-1,"-")</f>
        <v>-9.2883681051729061E-2</v>
      </c>
    </row>
    <row r="252" spans="2:15" x14ac:dyDescent="0.25">
      <c r="B252" s="119" t="s">
        <v>75</v>
      </c>
      <c r="C252" s="120">
        <v>4220</v>
      </c>
      <c r="D252" s="121">
        <v>-1.6087666122639344E-2</v>
      </c>
      <c r="E252" s="120">
        <v>31</v>
      </c>
      <c r="F252" s="121">
        <f t="shared" si="23"/>
        <v>-0.99265402843601891</v>
      </c>
      <c r="G252" s="120">
        <v>3518</v>
      </c>
      <c r="H252" s="121">
        <f t="shared" si="23"/>
        <v>112.48387096774194</v>
      </c>
      <c r="I252" s="120">
        <v>4227</v>
      </c>
      <c r="J252" s="121">
        <f t="shared" si="23"/>
        <v>0.20153496304718588</v>
      </c>
      <c r="K252" s="120">
        <v>3701</v>
      </c>
      <c r="L252" s="121">
        <f t="shared" si="23"/>
        <v>-0.12443813579370711</v>
      </c>
      <c r="M252" s="120">
        <v>3548</v>
      </c>
      <c r="N252" s="121">
        <f t="shared" si="24"/>
        <v>-4.1340178330180999E-2</v>
      </c>
    </row>
    <row r="253" spans="2:15" x14ac:dyDescent="0.25">
      <c r="B253" s="119" t="s">
        <v>77</v>
      </c>
      <c r="C253" s="120">
        <v>1681</v>
      </c>
      <c r="D253" s="121">
        <v>-0.69240622140896613</v>
      </c>
      <c r="E253" s="120">
        <v>49</v>
      </c>
      <c r="F253" s="121">
        <f t="shared" si="23"/>
        <v>-0.97085068411659725</v>
      </c>
      <c r="G253" s="120">
        <v>3255</v>
      </c>
      <c r="H253" s="121">
        <f t="shared" si="23"/>
        <v>65.428571428571431</v>
      </c>
      <c r="I253" s="120">
        <v>3538</v>
      </c>
      <c r="J253" s="121">
        <f t="shared" si="23"/>
        <v>8.6943164362519143E-2</v>
      </c>
      <c r="K253" s="120">
        <v>3652</v>
      </c>
      <c r="L253" s="121">
        <f t="shared" si="23"/>
        <v>3.2221594120972252E-2</v>
      </c>
      <c r="M253" s="120">
        <v>3801</v>
      </c>
      <c r="N253" s="121">
        <f t="shared" si="24"/>
        <v>4.0799561883899216E-2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7</v>
      </c>
      <c r="F254" s="121" t="str">
        <f t="shared" si="23"/>
        <v>-</v>
      </c>
      <c r="G254" s="120">
        <v>1581</v>
      </c>
      <c r="H254" s="121">
        <f t="shared" si="23"/>
        <v>224.85714285714286</v>
      </c>
      <c r="I254" s="120">
        <v>2016</v>
      </c>
      <c r="J254" s="121">
        <f t="shared" si="23"/>
        <v>0.27514231499051234</v>
      </c>
      <c r="K254" s="120">
        <v>1220</v>
      </c>
      <c r="L254" s="121">
        <f t="shared" si="23"/>
        <v>-0.39484126984126988</v>
      </c>
      <c r="M254" s="120">
        <v>2096</v>
      </c>
      <c r="N254" s="121">
        <f t="shared" si="24"/>
        <v>0.71803278688524586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7</v>
      </c>
      <c r="F255" s="121" t="str">
        <f t="shared" si="23"/>
        <v>-</v>
      </c>
      <c r="G255" s="120">
        <v>355</v>
      </c>
      <c r="H255" s="121">
        <f t="shared" si="23"/>
        <v>49.714285714285715</v>
      </c>
      <c r="I255" s="120">
        <v>333</v>
      </c>
      <c r="J255" s="121">
        <f t="shared" si="23"/>
        <v>-6.1971830985915521E-2</v>
      </c>
      <c r="K255" s="120">
        <v>530</v>
      </c>
      <c r="L255" s="121">
        <f t="shared" si="23"/>
        <v>0.59159159159159169</v>
      </c>
      <c r="M255" s="120">
        <v>415</v>
      </c>
      <c r="N255" s="121">
        <f t="shared" si="24"/>
        <v>-0.21698113207547165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197</v>
      </c>
      <c r="F256" s="121" t="str">
        <f t="shared" si="23"/>
        <v>-</v>
      </c>
      <c r="G256" s="120">
        <v>320</v>
      </c>
      <c r="H256" s="121">
        <f t="shared" si="23"/>
        <v>0.62436548223350252</v>
      </c>
      <c r="I256" s="120">
        <v>529</v>
      </c>
      <c r="J256" s="121">
        <f t="shared" si="23"/>
        <v>0.65312499999999996</v>
      </c>
      <c r="K256" s="120">
        <v>371</v>
      </c>
      <c r="L256" s="121">
        <f t="shared" si="23"/>
        <v>-0.29867674858223059</v>
      </c>
      <c r="M256" s="120">
        <v>365</v>
      </c>
      <c r="N256" s="121">
        <f t="shared" si="24"/>
        <v>-1.6172506738544423E-2</v>
      </c>
    </row>
    <row r="257" spans="2:15" x14ac:dyDescent="0.25">
      <c r="B257" s="119" t="s">
        <v>85</v>
      </c>
      <c r="C257" s="120">
        <v>0</v>
      </c>
      <c r="D257" s="121">
        <v>-1</v>
      </c>
      <c r="E257" s="120">
        <v>841</v>
      </c>
      <c r="F257" s="121" t="str">
        <f t="shared" si="23"/>
        <v>-</v>
      </c>
      <c r="G257" s="120">
        <v>835</v>
      </c>
      <c r="H257" s="121">
        <f t="shared" si="23"/>
        <v>-7.1343638525565023E-3</v>
      </c>
      <c r="I257" s="120">
        <v>491</v>
      </c>
      <c r="J257" s="121">
        <f t="shared" si="23"/>
        <v>-0.41197604790419162</v>
      </c>
      <c r="K257" s="120">
        <v>639</v>
      </c>
      <c r="L257" s="121">
        <f t="shared" si="23"/>
        <v>0.30142566191446019</v>
      </c>
      <c r="M257" s="120">
        <v>620</v>
      </c>
      <c r="N257" s="121">
        <f t="shared" si="24"/>
        <v>-2.9733959311424085E-2</v>
      </c>
    </row>
    <row r="258" spans="2:15" x14ac:dyDescent="0.25">
      <c r="B258" s="119" t="s">
        <v>87</v>
      </c>
      <c r="C258" s="120">
        <v>9</v>
      </c>
      <c r="D258" s="121">
        <v>-0.97945205479452058</v>
      </c>
      <c r="E258" s="120">
        <v>572</v>
      </c>
      <c r="F258" s="121">
        <f t="shared" si="23"/>
        <v>62.555555555555557</v>
      </c>
      <c r="G258" s="120">
        <v>752</v>
      </c>
      <c r="H258" s="121">
        <f t="shared" si="23"/>
        <v>0.31468531468531458</v>
      </c>
      <c r="I258" s="120">
        <v>378</v>
      </c>
      <c r="J258" s="121">
        <f t="shared" si="23"/>
        <v>-0.49734042553191493</v>
      </c>
      <c r="K258" s="120">
        <v>367</v>
      </c>
      <c r="L258" s="121">
        <f t="shared" si="23"/>
        <v>-2.9100529100529071E-2</v>
      </c>
      <c r="M258" s="120"/>
      <c r="N258" s="121"/>
    </row>
    <row r="259" spans="2:15" x14ac:dyDescent="0.25">
      <c r="B259" s="119" t="s">
        <v>89</v>
      </c>
      <c r="C259" s="120">
        <v>8</v>
      </c>
      <c r="D259" s="121">
        <v>-0.98664440734557601</v>
      </c>
      <c r="E259" s="120">
        <v>516</v>
      </c>
      <c r="F259" s="121">
        <f t="shared" si="23"/>
        <v>63.5</v>
      </c>
      <c r="G259" s="120">
        <v>493</v>
      </c>
      <c r="H259" s="121">
        <f t="shared" si="23"/>
        <v>-4.4573643410852681E-2</v>
      </c>
      <c r="I259" s="120">
        <v>422</v>
      </c>
      <c r="J259" s="121">
        <f t="shared" si="23"/>
        <v>-0.14401622718052742</v>
      </c>
      <c r="K259" s="120">
        <v>439</v>
      </c>
      <c r="L259" s="121">
        <f t="shared" si="23"/>
        <v>4.0284360189573487E-2</v>
      </c>
      <c r="M259" s="120"/>
      <c r="N259" s="121"/>
    </row>
    <row r="260" spans="2:15" x14ac:dyDescent="0.25">
      <c r="B260" s="119" t="s">
        <v>91</v>
      </c>
      <c r="C260" s="120">
        <v>34</v>
      </c>
      <c r="D260" s="121">
        <v>-0.98282828282828283</v>
      </c>
      <c r="E260" s="120">
        <v>2369</v>
      </c>
      <c r="F260" s="121">
        <f t="shared" si="23"/>
        <v>68.67647058823529</v>
      </c>
      <c r="G260" s="120">
        <v>2110</v>
      </c>
      <c r="H260" s="121">
        <f t="shared" si="23"/>
        <v>-0.10932883073026589</v>
      </c>
      <c r="I260" s="120">
        <v>2081</v>
      </c>
      <c r="J260" s="121">
        <f t="shared" si="23"/>
        <v>-1.3744075829383862E-2</v>
      </c>
      <c r="K260" s="120">
        <v>1650</v>
      </c>
      <c r="L260" s="121">
        <f t="shared" si="23"/>
        <v>-0.20711196540124943</v>
      </c>
      <c r="M260" s="120"/>
      <c r="N260" s="121"/>
    </row>
    <row r="261" spans="2:15" x14ac:dyDescent="0.25">
      <c r="B261" s="119" t="s">
        <v>93</v>
      </c>
      <c r="C261" s="120">
        <v>37</v>
      </c>
      <c r="D261" s="121">
        <v>-0.98734610123119015</v>
      </c>
      <c r="E261" s="120">
        <v>3222</v>
      </c>
      <c r="F261" s="121">
        <f t="shared" si="23"/>
        <v>86.081081081081081</v>
      </c>
      <c r="G261" s="120">
        <v>3298</v>
      </c>
      <c r="H261" s="121">
        <f t="shared" si="23"/>
        <v>2.3587833643699652E-2</v>
      </c>
      <c r="I261" s="120">
        <v>2807</v>
      </c>
      <c r="J261" s="121">
        <f t="shared" si="23"/>
        <v>-0.14887810794420864</v>
      </c>
      <c r="K261" s="120">
        <v>3087</v>
      </c>
      <c r="L261" s="121">
        <f t="shared" si="23"/>
        <v>9.9750623441396513E-2</v>
      </c>
      <c r="M261" s="120"/>
      <c r="N261" s="121"/>
    </row>
    <row r="262" spans="2:15" x14ac:dyDescent="0.25">
      <c r="B262" s="119" t="s">
        <v>95</v>
      </c>
      <c r="C262" s="120">
        <v>39</v>
      </c>
      <c r="D262" s="121">
        <v>-0.98910918737782738</v>
      </c>
      <c r="E262" s="120">
        <v>2647</v>
      </c>
      <c r="F262" s="121">
        <f t="shared" si="23"/>
        <v>66.871794871794876</v>
      </c>
      <c r="G262" s="120">
        <v>2675</v>
      </c>
      <c r="H262" s="121">
        <f t="shared" si="23"/>
        <v>1.0578012844729923E-2</v>
      </c>
      <c r="I262" s="120">
        <v>2879</v>
      </c>
      <c r="J262" s="121">
        <f t="shared" si="23"/>
        <v>7.626168224299068E-2</v>
      </c>
      <c r="K262" s="120">
        <v>3064</v>
      </c>
      <c r="L262" s="121">
        <f t="shared" si="23"/>
        <v>6.4258423063563663E-2</v>
      </c>
      <c r="M262" s="120"/>
      <c r="N262" s="121"/>
    </row>
    <row r="263" spans="2:15" ht="15.75" x14ac:dyDescent="0.25">
      <c r="B263" s="122" t="s">
        <v>32</v>
      </c>
      <c r="C263" s="123">
        <v>9750</v>
      </c>
      <c r="D263" s="124">
        <v>-0.6378022957762175</v>
      </c>
      <c r="E263" s="123">
        <v>10533</v>
      </c>
      <c r="F263" s="124">
        <f t="shared" si="23"/>
        <v>8.0307692307692413E-2</v>
      </c>
      <c r="G263" s="123">
        <v>22457</v>
      </c>
      <c r="H263" s="124">
        <f t="shared" si="23"/>
        <v>1.1320611411753538</v>
      </c>
      <c r="I263" s="123">
        <v>23505</v>
      </c>
      <c r="J263" s="124">
        <f t="shared" si="23"/>
        <v>4.6666963530302308E-2</v>
      </c>
      <c r="K263" s="123">
        <v>22219</v>
      </c>
      <c r="L263" s="124">
        <f t="shared" si="23"/>
        <v>-5.4711763454584172E-2</v>
      </c>
      <c r="M263" s="123">
        <v>14019</v>
      </c>
      <c r="N263" s="124">
        <v>2.9900088157507998E-2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3" t="s">
        <v>249</v>
      </c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5" t="s">
        <v>133</v>
      </c>
      <c r="D270" s="306"/>
      <c r="E270" s="306"/>
      <c r="F270" s="306"/>
      <c r="G270" s="306"/>
      <c r="H270" s="306"/>
      <c r="I270" s="306"/>
      <c r="J270" s="306"/>
      <c r="K270" s="306"/>
      <c r="L270" s="306"/>
      <c r="M270" s="306"/>
      <c r="N270" s="306"/>
    </row>
    <row r="271" spans="2:15" ht="22.5" thickTop="1" thickBot="1" x14ac:dyDescent="0.3">
      <c r="B271" s="111"/>
      <c r="C271" s="307">
        <f>C$7</f>
        <v>2020</v>
      </c>
      <c r="D271" s="308"/>
      <c r="E271" s="307">
        <f>E$7</f>
        <v>2021</v>
      </c>
      <c r="F271" s="308"/>
      <c r="G271" s="307">
        <f>G$7</f>
        <v>2022</v>
      </c>
      <c r="H271" s="308"/>
      <c r="I271" s="307">
        <f>I$7</f>
        <v>2023</v>
      </c>
      <c r="J271" s="308"/>
      <c r="K271" s="307">
        <f>K$7</f>
        <v>2024</v>
      </c>
      <c r="L271" s="308"/>
      <c r="M271" s="307">
        <f>M$7</f>
        <v>2025</v>
      </c>
      <c r="N271" s="308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6518</v>
      </c>
      <c r="D273" s="121">
        <v>3.2322610435586707E-3</v>
      </c>
      <c r="E273" s="120">
        <v>551</v>
      </c>
      <c r="F273" s="121">
        <f t="shared" ref="F273:L285" si="25">IFERROR(E273/C273-1,"-")</f>
        <v>-0.91546486652347348</v>
      </c>
      <c r="G273" s="120">
        <v>3828</v>
      </c>
      <c r="H273" s="121">
        <f t="shared" si="25"/>
        <v>5.9473684210526319</v>
      </c>
      <c r="I273" s="120">
        <v>4420</v>
      </c>
      <c r="J273" s="121">
        <f t="shared" si="25"/>
        <v>0.15464994775339602</v>
      </c>
      <c r="K273" s="120">
        <v>4823</v>
      </c>
      <c r="L273" s="121">
        <f t="shared" si="25"/>
        <v>9.1176470588235192E-2</v>
      </c>
      <c r="M273" s="120">
        <v>3438</v>
      </c>
      <c r="N273" s="121">
        <f t="shared" ref="N273:N279" si="26">IFERROR(M273/K273-1,"-")</f>
        <v>-0.28716566452415504</v>
      </c>
    </row>
    <row r="274" spans="2:14" x14ac:dyDescent="0.25">
      <c r="B274" s="119" t="s">
        <v>75</v>
      </c>
      <c r="C274" s="120">
        <v>6567</v>
      </c>
      <c r="D274" s="121">
        <v>0.12602880658436222</v>
      </c>
      <c r="E274" s="120">
        <v>368</v>
      </c>
      <c r="F274" s="121">
        <f t="shared" si="25"/>
        <v>-0.94396223541952184</v>
      </c>
      <c r="G274" s="120">
        <v>2552</v>
      </c>
      <c r="H274" s="121">
        <f t="shared" si="25"/>
        <v>5.9347826086956523</v>
      </c>
      <c r="I274" s="120">
        <v>3815</v>
      </c>
      <c r="J274" s="121">
        <f t="shared" si="25"/>
        <v>0.4949059561128526</v>
      </c>
      <c r="K274" s="120">
        <v>4132</v>
      </c>
      <c r="L274" s="121">
        <f t="shared" si="25"/>
        <v>8.3093053735255662E-2</v>
      </c>
      <c r="M274" s="120">
        <v>3336</v>
      </c>
      <c r="N274" s="121">
        <f t="shared" si="26"/>
        <v>-0.19264278799612777</v>
      </c>
    </row>
    <row r="275" spans="2:14" x14ac:dyDescent="0.25">
      <c r="B275" s="119" t="s">
        <v>77</v>
      </c>
      <c r="C275" s="120">
        <v>2282</v>
      </c>
      <c r="D275" s="121">
        <v>-0.72010302955967131</v>
      </c>
      <c r="E275" s="120">
        <v>468</v>
      </c>
      <c r="F275" s="121">
        <f t="shared" si="25"/>
        <v>-0.79491673970201582</v>
      </c>
      <c r="G275" s="120">
        <v>3147</v>
      </c>
      <c r="H275" s="121">
        <f t="shared" si="25"/>
        <v>5.7243589743589745</v>
      </c>
      <c r="I275" s="120">
        <v>3435</v>
      </c>
      <c r="J275" s="121">
        <f t="shared" si="25"/>
        <v>9.1515729265967627E-2</v>
      </c>
      <c r="K275" s="120">
        <v>4396</v>
      </c>
      <c r="L275" s="121">
        <f t="shared" si="25"/>
        <v>0.27976710334788946</v>
      </c>
      <c r="M275" s="120">
        <v>3137</v>
      </c>
      <c r="N275" s="121">
        <f t="shared" si="26"/>
        <v>-0.28639672429481344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92</v>
      </c>
      <c r="F276" s="121" t="str">
        <f t="shared" si="25"/>
        <v>-</v>
      </c>
      <c r="G276" s="120">
        <v>1598</v>
      </c>
      <c r="H276" s="121">
        <f t="shared" si="25"/>
        <v>16.369565217391305</v>
      </c>
      <c r="I276" s="120">
        <v>2079</v>
      </c>
      <c r="J276" s="121">
        <f t="shared" si="25"/>
        <v>0.30100125156445556</v>
      </c>
      <c r="K276" s="120">
        <v>1201</v>
      </c>
      <c r="L276" s="121">
        <f t="shared" si="25"/>
        <v>-0.42231842231842232</v>
      </c>
      <c r="M276" s="120">
        <v>1353</v>
      </c>
      <c r="N276" s="121">
        <f t="shared" si="26"/>
        <v>0.12656119900083262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20</v>
      </c>
      <c r="F277" s="121" t="str">
        <f t="shared" si="25"/>
        <v>-</v>
      </c>
      <c r="G277" s="120">
        <v>92</v>
      </c>
      <c r="H277" s="121">
        <f t="shared" si="25"/>
        <v>3.5999999999999996</v>
      </c>
      <c r="I277" s="120">
        <v>214</v>
      </c>
      <c r="J277" s="121">
        <f t="shared" si="25"/>
        <v>1.3260869565217392</v>
      </c>
      <c r="K277" s="120">
        <v>105</v>
      </c>
      <c r="L277" s="121">
        <f t="shared" si="25"/>
        <v>-0.50934579439252337</v>
      </c>
      <c r="M277" s="120">
        <v>129</v>
      </c>
      <c r="N277" s="121">
        <f t="shared" si="26"/>
        <v>0.22857142857142865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26</v>
      </c>
      <c r="F278" s="121" t="str">
        <f t="shared" si="25"/>
        <v>-</v>
      </c>
      <c r="G278" s="120">
        <v>149</v>
      </c>
      <c r="H278" s="121">
        <f t="shared" si="25"/>
        <v>4.7307692307692308</v>
      </c>
      <c r="I278" s="120">
        <v>259</v>
      </c>
      <c r="J278" s="121">
        <f t="shared" si="25"/>
        <v>0.73825503355704702</v>
      </c>
      <c r="K278" s="120">
        <v>120</v>
      </c>
      <c r="L278" s="121">
        <f t="shared" si="25"/>
        <v>-0.53667953667953672</v>
      </c>
      <c r="M278" s="120">
        <v>129</v>
      </c>
      <c r="N278" s="121">
        <f t="shared" si="26"/>
        <v>7.4999999999999956E-2</v>
      </c>
    </row>
    <row r="279" spans="2:14" x14ac:dyDescent="0.25">
      <c r="B279" s="119" t="s">
        <v>85</v>
      </c>
      <c r="C279" s="120">
        <v>0</v>
      </c>
      <c r="D279" s="121">
        <v>-1</v>
      </c>
      <c r="E279" s="120">
        <v>57</v>
      </c>
      <c r="F279" s="121" t="str">
        <f t="shared" si="25"/>
        <v>-</v>
      </c>
      <c r="G279" s="120">
        <v>162</v>
      </c>
      <c r="H279" s="121">
        <f t="shared" si="25"/>
        <v>1.8421052631578947</v>
      </c>
      <c r="I279" s="120">
        <v>231</v>
      </c>
      <c r="J279" s="121">
        <f t="shared" si="25"/>
        <v>0.42592592592592582</v>
      </c>
      <c r="K279" s="120">
        <v>114</v>
      </c>
      <c r="L279" s="121">
        <f t="shared" si="25"/>
        <v>-0.50649350649350655</v>
      </c>
      <c r="M279" s="120">
        <v>111</v>
      </c>
      <c r="N279" s="121">
        <f t="shared" si="26"/>
        <v>-2.6315789473684181E-2</v>
      </c>
    </row>
    <row r="280" spans="2:14" x14ac:dyDescent="0.25">
      <c r="B280" s="119" t="s">
        <v>87</v>
      </c>
      <c r="C280" s="120">
        <v>22</v>
      </c>
      <c r="D280" s="121">
        <v>-0.91538461538461535</v>
      </c>
      <c r="E280" s="120">
        <v>72</v>
      </c>
      <c r="F280" s="121">
        <f t="shared" si="25"/>
        <v>2.2727272727272729</v>
      </c>
      <c r="G280" s="120">
        <v>142</v>
      </c>
      <c r="H280" s="121">
        <f t="shared" si="25"/>
        <v>0.97222222222222232</v>
      </c>
      <c r="I280" s="120">
        <v>305</v>
      </c>
      <c r="J280" s="121">
        <f t="shared" si="25"/>
        <v>1.147887323943662</v>
      </c>
      <c r="K280" s="120">
        <v>52</v>
      </c>
      <c r="L280" s="121">
        <f t="shared" si="25"/>
        <v>-0.82950819672131149</v>
      </c>
      <c r="M280" s="120"/>
      <c r="N280" s="121"/>
    </row>
    <row r="281" spans="2:14" x14ac:dyDescent="0.25">
      <c r="B281" s="119" t="s">
        <v>89</v>
      </c>
      <c r="C281" s="120">
        <v>27</v>
      </c>
      <c r="D281" s="121">
        <v>-0.93266832917705733</v>
      </c>
      <c r="E281" s="120">
        <v>62</v>
      </c>
      <c r="F281" s="121">
        <f t="shared" si="25"/>
        <v>1.2962962962962963</v>
      </c>
      <c r="G281" s="120">
        <v>100</v>
      </c>
      <c r="H281" s="121">
        <f t="shared" si="25"/>
        <v>0.61290322580645151</v>
      </c>
      <c r="I281" s="120">
        <v>349</v>
      </c>
      <c r="J281" s="121">
        <f t="shared" si="25"/>
        <v>2.4900000000000002</v>
      </c>
      <c r="K281" s="120">
        <v>104</v>
      </c>
      <c r="L281" s="121">
        <f t="shared" si="25"/>
        <v>-0.70200573065902572</v>
      </c>
      <c r="M281" s="120"/>
      <c r="N281" s="121"/>
    </row>
    <row r="282" spans="2:14" x14ac:dyDescent="0.25">
      <c r="B282" s="119" t="s">
        <v>91</v>
      </c>
      <c r="C282" s="120">
        <v>360</v>
      </c>
      <c r="D282" s="121">
        <v>-0.90865262623699572</v>
      </c>
      <c r="E282" s="120">
        <v>1724</v>
      </c>
      <c r="F282" s="121">
        <f t="shared" si="25"/>
        <v>3.7888888888888888</v>
      </c>
      <c r="G282" s="120">
        <v>2278</v>
      </c>
      <c r="H282" s="121">
        <f t="shared" si="25"/>
        <v>0.32134570765661263</v>
      </c>
      <c r="I282" s="120">
        <v>2548</v>
      </c>
      <c r="J282" s="121">
        <f t="shared" si="25"/>
        <v>0.1185250219490781</v>
      </c>
      <c r="K282" s="120">
        <v>2132</v>
      </c>
      <c r="L282" s="121">
        <f t="shared" si="25"/>
        <v>-0.16326530612244894</v>
      </c>
      <c r="M282" s="120"/>
      <c r="N282" s="121"/>
    </row>
    <row r="283" spans="2:14" x14ac:dyDescent="0.25">
      <c r="B283" s="119" t="s">
        <v>93</v>
      </c>
      <c r="C283" s="120">
        <v>536</v>
      </c>
      <c r="D283" s="121">
        <v>-0.91458167330677287</v>
      </c>
      <c r="E283" s="120">
        <v>3565</v>
      </c>
      <c r="F283" s="121">
        <f t="shared" si="25"/>
        <v>5.6511194029850742</v>
      </c>
      <c r="G283" s="120">
        <v>4563</v>
      </c>
      <c r="H283" s="121">
        <f t="shared" si="25"/>
        <v>0.2799438990182328</v>
      </c>
      <c r="I283" s="120">
        <v>4291</v>
      </c>
      <c r="J283" s="121">
        <f t="shared" si="25"/>
        <v>-5.9609905763751914E-2</v>
      </c>
      <c r="K283" s="120">
        <v>3388</v>
      </c>
      <c r="L283" s="121">
        <f t="shared" si="25"/>
        <v>-0.21044045676998369</v>
      </c>
      <c r="M283" s="120"/>
      <c r="N283" s="121"/>
    </row>
    <row r="284" spans="2:14" x14ac:dyDescent="0.25">
      <c r="B284" s="119" t="s">
        <v>95</v>
      </c>
      <c r="C284" s="120">
        <v>406</v>
      </c>
      <c r="D284" s="121">
        <v>-0.94389940583114551</v>
      </c>
      <c r="E284" s="120">
        <v>3467</v>
      </c>
      <c r="F284" s="121">
        <f t="shared" si="25"/>
        <v>7.5394088669950747</v>
      </c>
      <c r="G284" s="120">
        <v>3949</v>
      </c>
      <c r="H284" s="121">
        <f t="shared" si="25"/>
        <v>0.13902509374098648</v>
      </c>
      <c r="I284" s="120">
        <v>4580</v>
      </c>
      <c r="J284" s="121">
        <f t="shared" si="25"/>
        <v>0.15978728792099273</v>
      </c>
      <c r="K284" s="120">
        <v>4168</v>
      </c>
      <c r="L284" s="121">
        <f t="shared" si="25"/>
        <v>-8.9956331877729223E-2</v>
      </c>
      <c r="M284" s="120"/>
      <c r="N284" s="121"/>
    </row>
    <row r="285" spans="2:14" ht="15.75" x14ac:dyDescent="0.25">
      <c r="B285" s="122" t="s">
        <v>32</v>
      </c>
      <c r="C285" s="123">
        <v>16737</v>
      </c>
      <c r="D285" s="124">
        <v>-0.6062716130701733</v>
      </c>
      <c r="E285" s="123">
        <v>10472</v>
      </c>
      <c r="F285" s="124">
        <f t="shared" si="25"/>
        <v>-0.37432036804684232</v>
      </c>
      <c r="G285" s="123">
        <v>22560</v>
      </c>
      <c r="H285" s="124">
        <f t="shared" si="25"/>
        <v>1.1543162719633306</v>
      </c>
      <c r="I285" s="123">
        <v>26526</v>
      </c>
      <c r="J285" s="124">
        <f t="shared" si="25"/>
        <v>0.17579787234042543</v>
      </c>
      <c r="K285" s="123">
        <v>24735</v>
      </c>
      <c r="L285" s="124">
        <f t="shared" si="25"/>
        <v>-6.7518660936439767E-2</v>
      </c>
      <c r="M285" s="123">
        <v>11633</v>
      </c>
      <c r="N285" s="124">
        <v>-0.21878987307769793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05A6F-C3C4-4490-B495-1B71314C9FD7}">
  <sheetPr>
    <tabColor theme="7" tint="0.79998168889431442"/>
  </sheetPr>
  <dimension ref="A4:R23"/>
  <sheetViews>
    <sheetView showGridLines="0" zoomScaleNormal="100" workbookViewId="0">
      <selection activeCell="G18" sqref="G18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3" t="s">
        <v>238</v>
      </c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5" t="s">
        <v>134</v>
      </c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</row>
    <row r="7" spans="1:18" ht="22.5" thickTop="1" thickBot="1" x14ac:dyDescent="0.3">
      <c r="B7" s="111"/>
      <c r="C7" s="112">
        <v>2018</v>
      </c>
      <c r="D7" s="307">
        <v>2019</v>
      </c>
      <c r="E7" s="308"/>
      <c r="F7" s="307">
        <v>2020</v>
      </c>
      <c r="G7" s="308"/>
      <c r="H7" s="307">
        <v>2021</v>
      </c>
      <c r="I7" s="308"/>
      <c r="J7" s="307">
        <v>2022</v>
      </c>
      <c r="K7" s="308"/>
      <c r="L7" s="309">
        <v>2023</v>
      </c>
      <c r="M7" s="308"/>
      <c r="N7" s="309">
        <v>2024</v>
      </c>
      <c r="O7" s="310"/>
      <c r="P7" s="309">
        <v>2025</v>
      </c>
      <c r="Q7" s="310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250</v>
      </c>
      <c r="N8" s="118" t="s">
        <v>71</v>
      </c>
      <c r="O8" s="117" t="s">
        <v>251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101786</v>
      </c>
      <c r="D9" s="120">
        <v>101909</v>
      </c>
      <c r="E9" s="121">
        <f t="shared" ref="E9:E21" si="0">D9/C9-1</f>
        <v>1.2084176605819952E-3</v>
      </c>
      <c r="F9" s="120">
        <v>102767</v>
      </c>
      <c r="G9" s="121">
        <f>F9/D9-1</f>
        <v>8.4192760207635331E-3</v>
      </c>
      <c r="H9" s="120">
        <v>8010</v>
      </c>
      <c r="I9" s="121">
        <f>IFERROR(H9/F9-1,"-")</f>
        <v>-0.92205669135033619</v>
      </c>
      <c r="J9" s="120">
        <v>72992</v>
      </c>
      <c r="K9" s="121">
        <f>IFERROR(J9/H9-1,"-")</f>
        <v>8.1126092384519346</v>
      </c>
      <c r="L9" s="120">
        <v>102127</v>
      </c>
      <c r="M9" s="121">
        <f t="shared" ref="M9:M21" si="1">IFERROR(L9/J9-1,"-")</f>
        <v>0.39915333187198598</v>
      </c>
      <c r="N9" s="120">
        <v>102161</v>
      </c>
      <c r="O9" s="121">
        <f>IFERROR(N9/L9-1,"-")</f>
        <v>3.3291881676733581E-4</v>
      </c>
      <c r="P9" s="120">
        <v>108758</v>
      </c>
      <c r="Q9" s="121">
        <f t="shared" ref="Q9:Q20" si="2">IFERROR(P9/N9-1,"-")</f>
        <v>6.4574544101956732E-2</v>
      </c>
    </row>
    <row r="10" spans="1:18" x14ac:dyDescent="0.25">
      <c r="A10" s="1" t="s">
        <v>74</v>
      </c>
      <c r="B10" s="119" t="s">
        <v>75</v>
      </c>
      <c r="C10" s="120">
        <v>98583</v>
      </c>
      <c r="D10" s="120">
        <v>100001</v>
      </c>
      <c r="E10" s="121">
        <f t="shared" si="0"/>
        <v>1.4383818711136698E-2</v>
      </c>
      <c r="F10" s="120">
        <v>105310</v>
      </c>
      <c r="G10" s="121">
        <f t="shared" ref="G10:G20" si="3">F10/D10-1</f>
        <v>5.3089469105308984E-2</v>
      </c>
      <c r="H10" s="120">
        <v>10131</v>
      </c>
      <c r="I10" s="121">
        <f t="shared" ref="I10:I21" si="4">IFERROR(H10/F10-1,"-")</f>
        <v>-0.90379830975216024</v>
      </c>
      <c r="J10" s="120">
        <v>88104</v>
      </c>
      <c r="K10" s="121">
        <f t="shared" ref="K10:K21" si="5">IFERROR(J10/H10-1,"-")</f>
        <v>7.6964761622742071</v>
      </c>
      <c r="L10" s="120">
        <v>102173</v>
      </c>
      <c r="M10" s="121">
        <f t="shared" si="1"/>
        <v>0.15968627985108519</v>
      </c>
      <c r="N10" s="120">
        <v>112246</v>
      </c>
      <c r="O10" s="121">
        <f t="shared" ref="O10:O21" si="6">IFERROR(N10/L10-1,"-")</f>
        <v>9.8587689507012577E-2</v>
      </c>
      <c r="P10" s="120">
        <v>115019</v>
      </c>
      <c r="Q10" s="121">
        <f t="shared" si="2"/>
        <v>2.4704666536001341E-2</v>
      </c>
    </row>
    <row r="11" spans="1:18" x14ac:dyDescent="0.25">
      <c r="A11" s="1" t="s">
        <v>76</v>
      </c>
      <c r="B11" s="119" t="s">
        <v>77</v>
      </c>
      <c r="C11" s="120">
        <v>116623</v>
      </c>
      <c r="D11" s="120">
        <v>119259</v>
      </c>
      <c r="E11" s="121">
        <f t="shared" si="0"/>
        <v>2.2602745599067164E-2</v>
      </c>
      <c r="F11" s="120">
        <v>41200</v>
      </c>
      <c r="G11" s="121">
        <f t="shared" si="3"/>
        <v>-0.65453341047635816</v>
      </c>
      <c r="H11" s="120">
        <v>12907</v>
      </c>
      <c r="I11" s="121">
        <f t="shared" si="4"/>
        <v>-0.68672330097087375</v>
      </c>
      <c r="J11" s="120">
        <v>104660</v>
      </c>
      <c r="K11" s="121">
        <f t="shared" si="5"/>
        <v>7.1087781823816538</v>
      </c>
      <c r="L11" s="120">
        <v>114283</v>
      </c>
      <c r="M11" s="121">
        <f t="shared" si="1"/>
        <v>9.1945346837378095E-2</v>
      </c>
      <c r="N11" s="120">
        <v>122937</v>
      </c>
      <c r="O11" s="121">
        <f t="shared" si="6"/>
        <v>7.5724298452088279E-2</v>
      </c>
      <c r="P11" s="120">
        <v>123198</v>
      </c>
      <c r="Q11" s="121">
        <f t="shared" si="2"/>
        <v>2.1230386295418846E-3</v>
      </c>
    </row>
    <row r="12" spans="1:18" x14ac:dyDescent="0.25">
      <c r="A12" s="1" t="s">
        <v>78</v>
      </c>
      <c r="B12" s="119" t="s">
        <v>79</v>
      </c>
      <c r="C12" s="120">
        <v>106007</v>
      </c>
      <c r="D12" s="120">
        <v>107270</v>
      </c>
      <c r="E12" s="121">
        <f t="shared" si="0"/>
        <v>1.1914307545728198E-2</v>
      </c>
      <c r="F12" s="120">
        <v>0</v>
      </c>
      <c r="G12" s="121">
        <f t="shared" si="3"/>
        <v>-1</v>
      </c>
      <c r="H12" s="120">
        <v>13736</v>
      </c>
      <c r="I12" s="121" t="str">
        <f t="shared" si="4"/>
        <v>-</v>
      </c>
      <c r="J12" s="120">
        <v>110839</v>
      </c>
      <c r="K12" s="121">
        <f t="shared" si="5"/>
        <v>7.0692341292952818</v>
      </c>
      <c r="L12" s="120">
        <v>112901</v>
      </c>
      <c r="M12" s="121">
        <f t="shared" si="1"/>
        <v>1.8603560118730877E-2</v>
      </c>
      <c r="N12" s="120">
        <v>113542</v>
      </c>
      <c r="O12" s="121">
        <f t="shared" si="6"/>
        <v>5.6775405000841772E-3</v>
      </c>
      <c r="P12" s="120">
        <v>115519</v>
      </c>
      <c r="Q12" s="121">
        <f t="shared" si="2"/>
        <v>1.7412058973771849E-2</v>
      </c>
    </row>
    <row r="13" spans="1:18" x14ac:dyDescent="0.25">
      <c r="A13" s="1" t="s">
        <v>80</v>
      </c>
      <c r="B13" s="119" t="s">
        <v>81</v>
      </c>
      <c r="C13" s="120">
        <v>102337</v>
      </c>
      <c r="D13" s="120">
        <v>104348</v>
      </c>
      <c r="E13" s="121">
        <f t="shared" si="0"/>
        <v>1.965076169909219E-2</v>
      </c>
      <c r="F13" s="120">
        <v>0</v>
      </c>
      <c r="G13" s="121">
        <f t="shared" si="3"/>
        <v>-1</v>
      </c>
      <c r="H13" s="120">
        <v>15428</v>
      </c>
      <c r="I13" s="121" t="str">
        <f t="shared" si="4"/>
        <v>-</v>
      </c>
      <c r="J13" s="120">
        <v>97379</v>
      </c>
      <c r="K13" s="121">
        <f t="shared" si="5"/>
        <v>5.3118356235416124</v>
      </c>
      <c r="L13" s="120">
        <v>96632</v>
      </c>
      <c r="M13" s="121">
        <f t="shared" si="1"/>
        <v>-7.671058441758527E-3</v>
      </c>
      <c r="N13" s="120">
        <v>110622</v>
      </c>
      <c r="O13" s="121">
        <f t="shared" si="6"/>
        <v>0.14477605762066403</v>
      </c>
      <c r="P13" s="120">
        <v>116586</v>
      </c>
      <c r="Q13" s="121">
        <f t="shared" si="2"/>
        <v>5.3913326463090439E-2</v>
      </c>
    </row>
    <row r="14" spans="1:18" x14ac:dyDescent="0.25">
      <c r="A14" s="1" t="s">
        <v>82</v>
      </c>
      <c r="B14" s="119" t="s">
        <v>83</v>
      </c>
      <c r="C14" s="120">
        <v>112631</v>
      </c>
      <c r="D14" s="120">
        <v>109110</v>
      </c>
      <c r="E14" s="121">
        <f t="shared" si="0"/>
        <v>-3.1261375642585132E-2</v>
      </c>
      <c r="F14" s="120">
        <v>0</v>
      </c>
      <c r="G14" s="121">
        <f t="shared" si="3"/>
        <v>-1</v>
      </c>
      <c r="H14" s="120">
        <v>21147</v>
      </c>
      <c r="I14" s="121" t="str">
        <f t="shared" si="4"/>
        <v>-</v>
      </c>
      <c r="J14" s="120">
        <v>99145</v>
      </c>
      <c r="K14" s="121">
        <f t="shared" si="5"/>
        <v>3.6883718730789239</v>
      </c>
      <c r="L14" s="120">
        <v>109784</v>
      </c>
      <c r="M14" s="121">
        <f t="shared" si="1"/>
        <v>0.1073074789449795</v>
      </c>
      <c r="N14" s="120">
        <v>113390</v>
      </c>
      <c r="O14" s="121">
        <f t="shared" si="6"/>
        <v>3.2846316403118747E-2</v>
      </c>
      <c r="P14" s="120">
        <v>117164</v>
      </c>
      <c r="Q14" s="121">
        <f t="shared" si="2"/>
        <v>3.3283358320839618E-2</v>
      </c>
    </row>
    <row r="15" spans="1:18" x14ac:dyDescent="0.25">
      <c r="A15" s="1" t="s">
        <v>84</v>
      </c>
      <c r="B15" s="119" t="s">
        <v>85</v>
      </c>
      <c r="C15" s="120">
        <v>114870</v>
      </c>
      <c r="D15" s="120">
        <v>112094</v>
      </c>
      <c r="E15" s="121">
        <f t="shared" si="0"/>
        <v>-2.4166449029337511E-2</v>
      </c>
      <c r="F15" s="120">
        <v>0</v>
      </c>
      <c r="G15" s="121">
        <f t="shared" si="3"/>
        <v>-1</v>
      </c>
      <c r="H15" s="120">
        <v>42074</v>
      </c>
      <c r="I15" s="121" t="str">
        <f t="shared" si="4"/>
        <v>-</v>
      </c>
      <c r="J15" s="120">
        <v>119732</v>
      </c>
      <c r="K15" s="121">
        <f t="shared" si="5"/>
        <v>1.8457479678661408</v>
      </c>
      <c r="L15" s="120">
        <v>112830</v>
      </c>
      <c r="M15" s="121">
        <f t="shared" si="1"/>
        <v>-5.7645408078040972E-2</v>
      </c>
      <c r="N15" s="120">
        <v>121148</v>
      </c>
      <c r="O15" s="121">
        <f t="shared" si="6"/>
        <v>7.3721527962421263E-2</v>
      </c>
      <c r="P15" s="120">
        <v>127552</v>
      </c>
      <c r="Q15" s="121">
        <f t="shared" si="2"/>
        <v>5.2860963449664844E-2</v>
      </c>
    </row>
    <row r="16" spans="1:18" x14ac:dyDescent="0.25">
      <c r="A16" s="1" t="s">
        <v>86</v>
      </c>
      <c r="B16" s="119" t="s">
        <v>87</v>
      </c>
      <c r="C16" s="120">
        <v>122415</v>
      </c>
      <c r="D16" s="120">
        <v>119564</v>
      </c>
      <c r="E16" s="121">
        <f t="shared" si="0"/>
        <v>-2.328962953886371E-2</v>
      </c>
      <c r="F16" s="120">
        <v>30803</v>
      </c>
      <c r="G16" s="121">
        <f t="shared" si="3"/>
        <v>-0.74237228597236626</v>
      </c>
      <c r="H16" s="120">
        <v>53067</v>
      </c>
      <c r="I16" s="121">
        <f t="shared" si="4"/>
        <v>0.72278674155114753</v>
      </c>
      <c r="J16" s="120">
        <v>117894</v>
      </c>
      <c r="K16" s="121">
        <f t="shared" si="5"/>
        <v>1.2216066481994461</v>
      </c>
      <c r="L16" s="120">
        <v>116797</v>
      </c>
      <c r="M16" s="121">
        <f t="shared" si="1"/>
        <v>-9.3049688703411571E-3</v>
      </c>
      <c r="N16" s="120">
        <v>126181</v>
      </c>
      <c r="O16" s="121">
        <f t="shared" si="6"/>
        <v>8.0344529397159192E-2</v>
      </c>
      <c r="P16" s="120" t="s">
        <v>252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108542</v>
      </c>
      <c r="D17" s="120">
        <v>99309</v>
      </c>
      <c r="E17" s="121">
        <f t="shared" si="0"/>
        <v>-8.5063846253063291E-2</v>
      </c>
      <c r="F17" s="120">
        <v>18180</v>
      </c>
      <c r="G17" s="121">
        <f t="shared" si="3"/>
        <v>-0.81693502099507598</v>
      </c>
      <c r="H17" s="120">
        <v>59020</v>
      </c>
      <c r="I17" s="121">
        <f t="shared" si="4"/>
        <v>2.2464246424642464</v>
      </c>
      <c r="J17" s="120">
        <v>103298</v>
      </c>
      <c r="K17" s="121">
        <f t="shared" si="5"/>
        <v>0.7502202643171807</v>
      </c>
      <c r="L17" s="120">
        <v>107312</v>
      </c>
      <c r="M17" s="121">
        <f t="shared" si="1"/>
        <v>3.8858448372669274E-2</v>
      </c>
      <c r="N17" s="120">
        <v>111150</v>
      </c>
      <c r="O17" s="121">
        <f t="shared" si="6"/>
        <v>3.5764872521246494E-2</v>
      </c>
      <c r="P17" s="120" t="s">
        <v>252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122073</v>
      </c>
      <c r="D18" s="120">
        <v>109838</v>
      </c>
      <c r="E18" s="121">
        <f t="shared" si="0"/>
        <v>-0.10022691340427448</v>
      </c>
      <c r="F18" s="120">
        <v>21674</v>
      </c>
      <c r="G18" s="121">
        <f t="shared" si="3"/>
        <v>-0.80267302754966408</v>
      </c>
      <c r="H18" s="120">
        <v>89457</v>
      </c>
      <c r="I18" s="121">
        <f t="shared" si="4"/>
        <v>3.127387653409615</v>
      </c>
      <c r="J18" s="120">
        <v>113209</v>
      </c>
      <c r="K18" s="121">
        <f t="shared" si="5"/>
        <v>0.26551303978447738</v>
      </c>
      <c r="L18" s="120">
        <v>119521</v>
      </c>
      <c r="M18" s="121">
        <f t="shared" si="1"/>
        <v>5.5755284473849143E-2</v>
      </c>
      <c r="N18" s="120">
        <v>125080</v>
      </c>
      <c r="O18" s="121">
        <f t="shared" si="6"/>
        <v>4.6510655031333448E-2</v>
      </c>
      <c r="P18" s="120" t="s">
        <v>252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105735</v>
      </c>
      <c r="D19" s="120">
        <v>107365</v>
      </c>
      <c r="E19" s="121">
        <f t="shared" si="0"/>
        <v>1.5415898236156522E-2</v>
      </c>
      <c r="F19" s="120">
        <v>16498</v>
      </c>
      <c r="G19" s="121">
        <f t="shared" si="3"/>
        <v>-0.8463372607460532</v>
      </c>
      <c r="H19" s="120">
        <v>88426</v>
      </c>
      <c r="I19" s="121">
        <f t="shared" si="4"/>
        <v>4.3598011880227903</v>
      </c>
      <c r="J19" s="120">
        <v>107366</v>
      </c>
      <c r="K19" s="121">
        <f t="shared" si="5"/>
        <v>0.21419039648972027</v>
      </c>
      <c r="L19" s="120">
        <v>113999</v>
      </c>
      <c r="M19" s="121">
        <f t="shared" si="1"/>
        <v>6.1779334239889794E-2</v>
      </c>
      <c r="N19" s="120">
        <v>113916</v>
      </c>
      <c r="O19" s="121">
        <f t="shared" si="6"/>
        <v>-7.280765620750751E-4</v>
      </c>
      <c r="P19" s="120" t="s">
        <v>252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110884</v>
      </c>
      <c r="D20" s="120">
        <v>109344</v>
      </c>
      <c r="E20" s="121">
        <f t="shared" si="0"/>
        <v>-1.3888387864795626E-2</v>
      </c>
      <c r="F20" s="120">
        <v>17398</v>
      </c>
      <c r="G20" s="121">
        <f t="shared" si="3"/>
        <v>-0.84088747439274214</v>
      </c>
      <c r="H20" s="120">
        <v>78855</v>
      </c>
      <c r="I20" s="121">
        <f t="shared" si="4"/>
        <v>3.5324175192550866</v>
      </c>
      <c r="J20" s="120">
        <v>108917</v>
      </c>
      <c r="K20" s="121">
        <f t="shared" si="5"/>
        <v>0.38123137404096119</v>
      </c>
      <c r="L20" s="120">
        <v>111619</v>
      </c>
      <c r="M20" s="121">
        <f t="shared" si="1"/>
        <v>2.4807881230661799E-2</v>
      </c>
      <c r="N20" s="120">
        <v>115450</v>
      </c>
      <c r="O20" s="121">
        <f t="shared" si="6"/>
        <v>3.4322113618649119E-2</v>
      </c>
      <c r="P20" s="120" t="s">
        <v>252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1322486</v>
      </c>
      <c r="D21" s="123">
        <v>1299411</v>
      </c>
      <c r="E21" s="124">
        <f t="shared" si="0"/>
        <v>-1.7448199829714683E-2</v>
      </c>
      <c r="F21" s="123">
        <v>375345</v>
      </c>
      <c r="G21" s="124">
        <f>F21/D21-1</f>
        <v>-0.71114220212080703</v>
      </c>
      <c r="H21" s="123">
        <v>492258</v>
      </c>
      <c r="I21" s="124">
        <f t="shared" si="4"/>
        <v>0.31148143707788845</v>
      </c>
      <c r="J21" s="123">
        <v>1243535</v>
      </c>
      <c r="K21" s="124">
        <f t="shared" si="5"/>
        <v>1.5261854555944239</v>
      </c>
      <c r="L21" s="123">
        <v>1319978</v>
      </c>
      <c r="M21" s="124">
        <f t="shared" si="1"/>
        <v>6.1472334916186533E-2</v>
      </c>
      <c r="N21" s="123">
        <v>1387823</v>
      </c>
      <c r="O21" s="124">
        <f t="shared" si="6"/>
        <v>5.139858391579244E-2</v>
      </c>
      <c r="P21" s="123">
        <v>823796</v>
      </c>
      <c r="Q21" s="124">
        <v>3.4859794534486621E-2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5237BC38-6721-420B-9AA3-89BC576F77C8}"/>
</file>

<file path=customXml/itemProps2.xml><?xml version="1.0" encoding="utf-8"?>
<ds:datastoreItem xmlns:ds="http://schemas.openxmlformats.org/officeDocument/2006/customXml" ds:itemID="{29BA6D17-BFDC-4DD1-A5F6-9A3B7620F476}"/>
</file>

<file path=customXml/itemProps3.xml><?xml version="1.0" encoding="utf-8"?>
<ds:datastoreItem xmlns:ds="http://schemas.openxmlformats.org/officeDocument/2006/customXml" ds:itemID="{351E2763-4F5F-4CFC-B1D0-955EEB1314D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2025-08-25T08:22:20Z</dcterms:created>
  <dcterms:modified xsi:type="dcterms:W3CDTF">2025-08-25T08:38:19Z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